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300" windowWidth="20490" windowHeight="7455" tabRatio="919" activeTab="1"/>
  </bookViews>
  <sheets>
    <sheet name="Serviços" sheetId="5" r:id="rId1"/>
    <sheet name="CPU" sheetId="2" r:id="rId2"/>
    <sheet name="Insumos" sheetId="6" r:id="rId3"/>
    <sheet name="BDI" sheetId="14" r:id="rId4"/>
    <sheet name="Veiculo" sheetId="16" r:id="rId5"/>
    <sheet name="Mem. Cálc." sheetId="4" r:id="rId6"/>
  </sheets>
  <externalReferences>
    <externalReference r:id="rId7"/>
    <externalReference r:id="rId8"/>
    <externalReference r:id="rId9"/>
    <externalReference r:id="rId10"/>
    <externalReference r:id="rId11"/>
  </externalReferences>
  <definedNames>
    <definedName name="_aga14" localSheetId="3">[1]Insumos!#REF!</definedName>
    <definedName name="_aga14" localSheetId="4">[1]Insumos!#REF!</definedName>
    <definedName name="_aga14">Insumos!#REF!</definedName>
    <definedName name="_aga16" localSheetId="3">[1]Insumos!#REF!</definedName>
    <definedName name="_aga16" localSheetId="4">[1]Insumos!#REF!</definedName>
    <definedName name="_aga16">Insumos!#REF!</definedName>
    <definedName name="_asc321" localSheetId="3">[1]Insumos!#REF!</definedName>
    <definedName name="_asc321" localSheetId="4">[1]Insumos!#REF!</definedName>
    <definedName name="_asc321">Insumos!#REF!</definedName>
    <definedName name="_bur3220" localSheetId="3">[1]Insumos!#REF!</definedName>
    <definedName name="_bur3220" localSheetId="4">[1]Insumos!#REF!</definedName>
    <definedName name="_bur3220">Insumos!#REF!</definedName>
    <definedName name="_cap20" localSheetId="3">[1]Insumos!#REF!</definedName>
    <definedName name="_cap20" localSheetId="4">[1]Insumos!#REF!</definedName>
    <definedName name="_cap20">Insumos!#REF!</definedName>
    <definedName name="_ccr12" localSheetId="3">[1]Insumos!#REF!</definedName>
    <definedName name="_ccr12" localSheetId="4">[1]Insumos!#REF!</definedName>
    <definedName name="_ccr12">Insumos!#REF!</definedName>
    <definedName name="_cva32" localSheetId="3">[1]Insumos!#REF!</definedName>
    <definedName name="_cva32" localSheetId="4">[1]Insumos!#REF!</definedName>
    <definedName name="_cva32">Insumos!#REF!</definedName>
    <definedName name="_cva50" localSheetId="3">[1]Insumos!#REF!</definedName>
    <definedName name="_cva50" localSheetId="4">[1]Insumos!#REF!</definedName>
    <definedName name="_cva50">Insumos!#REF!</definedName>
    <definedName name="_cva60" localSheetId="3">[1]Insumos!#REF!</definedName>
    <definedName name="_cva60" localSheetId="4">[1]Insumos!#REF!</definedName>
    <definedName name="_cva60">Insumos!#REF!</definedName>
    <definedName name="_cve45100" localSheetId="3">[1]Insumos!#REF!</definedName>
    <definedName name="_cve45100" localSheetId="4">[1]Insumos!#REF!</definedName>
    <definedName name="_cve45100">Insumos!#REF!</definedName>
    <definedName name="_cve90100" localSheetId="3">[1]Insumos!#REF!</definedName>
    <definedName name="_cve90100" localSheetId="4">[1]Insumos!#REF!</definedName>
    <definedName name="_cve90100">Insumos!#REF!</definedName>
    <definedName name="_cve9040" localSheetId="3">[1]Insumos!#REF!</definedName>
    <definedName name="_cve9040" localSheetId="4">[1]Insumos!#REF!</definedName>
    <definedName name="_cve9040">Insumos!#REF!</definedName>
    <definedName name="_djm10" localSheetId="3">[1]Insumos!#REF!</definedName>
    <definedName name="_djm10" localSheetId="4">[1]Insumos!#REF!</definedName>
    <definedName name="_djm10">Insumos!#REF!</definedName>
    <definedName name="_djm15" localSheetId="3">[1]Insumos!#REF!</definedName>
    <definedName name="_djm15" localSheetId="4">[1]Insumos!#REF!</definedName>
    <definedName name="_djm15">Insumos!#REF!</definedName>
    <definedName name="_epl2" localSheetId="3">[1]Insumos!#REF!</definedName>
    <definedName name="_epl2" localSheetId="4">[1]Insumos!#REF!</definedName>
    <definedName name="_epl2">Insumos!#REF!</definedName>
    <definedName name="_epl5" localSheetId="3">[1]Insumos!#REF!</definedName>
    <definedName name="_epl5" localSheetId="4">[1]Insumos!#REF!</definedName>
    <definedName name="_epl5">Insumos!#REF!</definedName>
    <definedName name="_est15" localSheetId="3">[1]Insumos!#REF!</definedName>
    <definedName name="_est15" localSheetId="4">[1]Insumos!#REF!</definedName>
    <definedName name="_est15">Insumos!#REF!</definedName>
    <definedName name="_fil1" localSheetId="3">[1]Insumos!#REF!</definedName>
    <definedName name="_fil1" localSheetId="4">[1]Insumos!#REF!</definedName>
    <definedName name="_fil1">Insumos!#REF!</definedName>
    <definedName name="_fil2" localSheetId="3">[1]Insumos!#REF!</definedName>
    <definedName name="_fil2" localSheetId="4">[1]Insumos!#REF!</definedName>
    <definedName name="_fil2">Insumos!#REF!</definedName>
    <definedName name="_xlnm._FilterDatabase" localSheetId="2" hidden="1">Insumos!$A$14:$BW$126</definedName>
    <definedName name="_fio12" localSheetId="3">[1]Insumos!#REF!</definedName>
    <definedName name="_fio12" localSheetId="4">[1]Insumos!#REF!</definedName>
    <definedName name="_fio12">Insumos!#REF!</definedName>
    <definedName name="_fis5" localSheetId="3">[1]Insumos!#REF!</definedName>
    <definedName name="_fis5" localSheetId="4">[1]Insumos!#REF!</definedName>
    <definedName name="_fis5">Insumos!#REF!</definedName>
    <definedName name="_flf50" localSheetId="3">[1]Insumos!#REF!</definedName>
    <definedName name="_flf50" localSheetId="4">[1]Insumos!#REF!</definedName>
    <definedName name="_flf50">Insumos!#REF!</definedName>
    <definedName name="_flf60" localSheetId="3">[1]Insumos!#REF!</definedName>
    <definedName name="_flf60" localSheetId="4">[1]Insumos!#REF!</definedName>
    <definedName name="_flf60">Insumos!#REF!</definedName>
    <definedName name="_fpd12" localSheetId="3">[1]Insumos!#REF!</definedName>
    <definedName name="_fpd12" localSheetId="4">[1]Insumos!#REF!</definedName>
    <definedName name="_fpd12">Insumos!#REF!</definedName>
    <definedName name="_fvr10" localSheetId="3">[1]Insumos!#REF!</definedName>
    <definedName name="_fvr10" localSheetId="4">[1]Insumos!#REF!</definedName>
    <definedName name="_fvr10">Insumos!#REF!</definedName>
    <definedName name="_itu1" localSheetId="3">[1]Insumos!#REF!</definedName>
    <definedName name="_itu1" localSheetId="4">[1]Insumos!#REF!</definedName>
    <definedName name="_itu1">Insumos!#REF!</definedName>
    <definedName name="_jla20" localSheetId="3">[1]Insumos!#REF!</definedName>
    <definedName name="_jla20" localSheetId="4">[1]Insumos!#REF!</definedName>
    <definedName name="_jla20">Insumos!#REF!</definedName>
    <definedName name="_jla32" localSheetId="3">[1]Insumos!#REF!</definedName>
    <definedName name="_jla32" localSheetId="4">[1]Insumos!#REF!</definedName>
    <definedName name="_jla32">Insumos!#REF!</definedName>
    <definedName name="_lpi100" localSheetId="3">[1]Insumos!#REF!</definedName>
    <definedName name="_lpi100" localSheetId="4">[1]Insumos!#REF!</definedName>
    <definedName name="_lpi100">Insumos!#REF!</definedName>
    <definedName name="_lvg10060" localSheetId="3">[1]Insumos!#REF!</definedName>
    <definedName name="_lvg10060" localSheetId="4">[1]Insumos!#REF!</definedName>
    <definedName name="_lvg10060">Insumos!#REF!</definedName>
    <definedName name="_lvp32" localSheetId="3">[1]Insumos!#REF!</definedName>
    <definedName name="_lvp32" localSheetId="4">[1]Insumos!#REF!</definedName>
    <definedName name="_lvp32">Insumos!#REF!</definedName>
    <definedName name="_lxa1">#REF!</definedName>
    <definedName name="_man50" localSheetId="3">[1]Insumos!#REF!</definedName>
    <definedName name="_man50" localSheetId="4">[1]Insumos!#REF!</definedName>
    <definedName name="_man50">Insumos!#REF!</definedName>
    <definedName name="_ope1" localSheetId="3">[1]Insumos!#REF!</definedName>
    <definedName name="_ope1" localSheetId="4">[1]Insumos!#REF!</definedName>
    <definedName name="_ope1">Insumos!#REF!</definedName>
    <definedName name="_ope2" localSheetId="3">[1]Insumos!#REF!</definedName>
    <definedName name="_ope2" localSheetId="4">[1]Insumos!#REF!</definedName>
    <definedName name="_ope2">Insumos!#REF!</definedName>
    <definedName name="_ope3" localSheetId="3">[1]Insumos!#REF!</definedName>
    <definedName name="_ope3" localSheetId="4">[1]Insumos!#REF!</definedName>
    <definedName name="_ope3">Insumos!#REF!</definedName>
    <definedName name="_pne1" localSheetId="3">[1]Insumos!#REF!</definedName>
    <definedName name="_pne1" localSheetId="4">[1]Insumos!#REF!</definedName>
    <definedName name="_pne1">Insumos!#REF!</definedName>
    <definedName name="_pne2" localSheetId="3">[1]Insumos!#REF!</definedName>
    <definedName name="_pne2" localSheetId="4">[1]Insumos!#REF!</definedName>
    <definedName name="_pne2">Insumos!#REF!</definedName>
    <definedName name="_prg1515" localSheetId="3">[1]Insumos!#REF!</definedName>
    <definedName name="_prg1515" localSheetId="4">[1]Insumos!#REF!</definedName>
    <definedName name="_prg1515">Insumos!#REF!</definedName>
    <definedName name="_prg1827" localSheetId="3">[1]Insumos!#REF!</definedName>
    <definedName name="_prg1827" localSheetId="4">[1]Insumos!#REF!</definedName>
    <definedName name="_prg1827">Insumos!#REF!</definedName>
    <definedName name="_ptc7">#REF!</definedName>
    <definedName name="_ptm6" localSheetId="3">[1]Insumos!#REF!</definedName>
    <definedName name="_ptm6" localSheetId="4">[1]Insumos!#REF!</definedName>
    <definedName name="_ptm6">Insumos!#REF!</definedName>
    <definedName name="_qdm3" localSheetId="3">[1]Insumos!#REF!</definedName>
    <definedName name="_qdm3" localSheetId="4">[1]Insumos!#REF!</definedName>
    <definedName name="_qdm3">Insumos!#REF!</definedName>
    <definedName name="_rcm10" localSheetId="3">[1]Insumos!#REF!</definedName>
    <definedName name="_rcm10" localSheetId="4">[1]Insumos!#REF!</definedName>
    <definedName name="_rcm10">Insumos!#REF!</definedName>
    <definedName name="_rcm15" localSheetId="3">[1]Insumos!#REF!</definedName>
    <definedName name="_rcm15" localSheetId="4">[1]Insumos!#REF!</definedName>
    <definedName name="_rcm15">Insumos!#REF!</definedName>
    <definedName name="_rcm20" localSheetId="3">[1]Insumos!#REF!</definedName>
    <definedName name="_rcm20" localSheetId="4">[1]Insumos!#REF!</definedName>
    <definedName name="_rcm20">Insumos!#REF!</definedName>
    <definedName name="_rcm5" localSheetId="3">[1]Insumos!#REF!</definedName>
    <definedName name="_rcm5" localSheetId="4">[1]Insumos!#REF!</definedName>
    <definedName name="_rcm5">Insumos!#REF!</definedName>
    <definedName name="_res10" localSheetId="3">[1]Insumos!#REF!</definedName>
    <definedName name="_res10" localSheetId="4">[1]Insumos!#REF!</definedName>
    <definedName name="_res10">Insumos!#REF!</definedName>
    <definedName name="_res15" localSheetId="3">[1]Insumos!#REF!</definedName>
    <definedName name="_res15" localSheetId="4">[1]Insumos!#REF!</definedName>
    <definedName name="_res15">Insumos!#REF!</definedName>
    <definedName name="_res5" localSheetId="3">[1]Insumos!#REF!</definedName>
    <definedName name="_res5" localSheetId="4">[1]Insumos!#REF!</definedName>
    <definedName name="_res5">Insumos!#REF!</definedName>
    <definedName name="_rge32" localSheetId="3">[1]Insumos!#REF!</definedName>
    <definedName name="_rge32" localSheetId="4">[1]Insumos!#REF!</definedName>
    <definedName name="_rge32">Insumos!#REF!</definedName>
    <definedName name="_rgf60" localSheetId="3">[1]Insumos!#REF!</definedName>
    <definedName name="_rgf60" localSheetId="4">[1]Insumos!#REF!</definedName>
    <definedName name="_rgf60">Insumos!#REF!</definedName>
    <definedName name="_rgp1" localSheetId="3">[1]Insumos!#REF!</definedName>
    <definedName name="_rgp1" localSheetId="4">[1]Insumos!#REF!</definedName>
    <definedName name="_rgp1">Insumos!#REF!</definedName>
    <definedName name="_tap100" localSheetId="3">[1]Insumos!#REF!</definedName>
    <definedName name="_tap100" localSheetId="4">[1]Insumos!#REF!</definedName>
    <definedName name="_tap100">Insumos!#REF!</definedName>
    <definedName name="_tb112" localSheetId="3">[1]Insumos!#REF!</definedName>
    <definedName name="_tb112" localSheetId="4">[1]Insumos!#REF!</definedName>
    <definedName name="_tb112">Insumos!#REF!</definedName>
    <definedName name="_tb16" localSheetId="3">[1]Insumos!#REF!</definedName>
    <definedName name="_tb16" localSheetId="4">[1]Insumos!#REF!</definedName>
    <definedName name="_tb16">Insumos!#REF!</definedName>
    <definedName name="_tb19" localSheetId="3">[1]Insumos!#REF!</definedName>
    <definedName name="_tb19" localSheetId="4">[1]Insumos!#REF!</definedName>
    <definedName name="_tb19">Insumos!#REF!</definedName>
    <definedName name="_tba20" localSheetId="3">[1]Insumos!#REF!</definedName>
    <definedName name="_tba20" localSheetId="4">[1]Insumos!#REF!</definedName>
    <definedName name="_tba20">Insumos!#REF!</definedName>
    <definedName name="_tba32" localSheetId="3">[1]Insumos!#REF!</definedName>
    <definedName name="_tba32" localSheetId="4">[1]Insumos!#REF!</definedName>
    <definedName name="_tba32">Insumos!#REF!</definedName>
    <definedName name="_tba50" localSheetId="3">[1]Insumos!#REF!</definedName>
    <definedName name="_tba50" localSheetId="4">[1]Insumos!#REF!</definedName>
    <definedName name="_tba50">Insumos!#REF!</definedName>
    <definedName name="_tba60" localSheetId="3">[1]Insumos!#REF!</definedName>
    <definedName name="_tba60" localSheetId="4">[1]Insumos!#REF!</definedName>
    <definedName name="_tba60">Insumos!#REF!</definedName>
    <definedName name="_tbe100" localSheetId="3">[1]Insumos!#REF!</definedName>
    <definedName name="_tbe100" localSheetId="4">[1]Insumos!#REF!</definedName>
    <definedName name="_tbe100">Insumos!#REF!</definedName>
    <definedName name="_tbe40" localSheetId="3">[1]Insumos!#REF!</definedName>
    <definedName name="_tbe40" localSheetId="4">[1]Insumos!#REF!</definedName>
    <definedName name="_tbe40">Insumos!#REF!</definedName>
    <definedName name="_tbe50" localSheetId="3">[1]Insumos!#REF!</definedName>
    <definedName name="_tbe50" localSheetId="4">[1]Insumos!#REF!</definedName>
    <definedName name="_tbe50">Insumos!#REF!</definedName>
    <definedName name="_tca80" localSheetId="3">[1]Insumos!#REF!</definedName>
    <definedName name="_tca80" localSheetId="4">[1]Insumos!#REF!</definedName>
    <definedName name="_tca80">Insumos!#REF!</definedName>
    <definedName name="_tea32" localSheetId="3">[1]Insumos!#REF!</definedName>
    <definedName name="_tea32" localSheetId="4">[1]Insumos!#REF!</definedName>
    <definedName name="_tea32">Insumos!#REF!</definedName>
    <definedName name="_tea4560" localSheetId="3">[1]Insumos!#REF!</definedName>
    <definedName name="_tea4560" localSheetId="4">[1]Insumos!#REF!</definedName>
    <definedName name="_tea4560">Insumos!#REF!</definedName>
    <definedName name="_tee100" localSheetId="3">[1]Insumos!#REF!</definedName>
    <definedName name="_tee100" localSheetId="4">[1]Insumos!#REF!</definedName>
    <definedName name="_tee100">Insumos!#REF!</definedName>
    <definedName name="_ter10050" localSheetId="3">[1]Insumos!#REF!</definedName>
    <definedName name="_ter10050" localSheetId="4">[1]Insumos!#REF!</definedName>
    <definedName name="_ter10050">Insumos!#REF!</definedName>
    <definedName name="_tfg50" localSheetId="3">[1]Insumos!#REF!</definedName>
    <definedName name="_tfg50" localSheetId="4">[1]Insumos!#REF!</definedName>
    <definedName name="_tfg50">Insumos!#REF!</definedName>
    <definedName name="_tlf6" localSheetId="3">[1]Insumos!#REF!</definedName>
    <definedName name="_tlf6" localSheetId="4">[1]Insumos!#REF!</definedName>
    <definedName name="_tlf6">Insumos!#REF!</definedName>
    <definedName name="_tub10012" localSheetId="3">[1]Insumos!#REF!</definedName>
    <definedName name="_tub10012" localSheetId="4">[1]Insumos!#REF!</definedName>
    <definedName name="_tub10012">Insumos!#REF!</definedName>
    <definedName name="_tub10015" localSheetId="3">[1]Insumos!#REF!</definedName>
    <definedName name="_tub10015" localSheetId="4">[1]Insumos!#REF!</definedName>
    <definedName name="_tub10015">Insumos!#REF!</definedName>
    <definedName name="_tub10020" localSheetId="3">[1]Insumos!#REF!</definedName>
    <definedName name="_tub10020" localSheetId="4">[1]Insumos!#REF!</definedName>
    <definedName name="_tub10020">Insumos!#REF!</definedName>
    <definedName name="_tub15012" localSheetId="3">[1]Insumos!#REF!</definedName>
    <definedName name="_tub15012" localSheetId="4">[1]Insumos!#REF!</definedName>
    <definedName name="_tub15012">Insumos!#REF!</definedName>
    <definedName name="_tub4012" localSheetId="3">[1]Insumos!#REF!</definedName>
    <definedName name="_tub4012" localSheetId="4">[1]Insumos!#REF!</definedName>
    <definedName name="_tub4012">Insumos!#REF!</definedName>
    <definedName name="_tub4015" localSheetId="3">[1]Insumos!#REF!</definedName>
    <definedName name="_tub4015" localSheetId="4">[1]Insumos!#REF!</definedName>
    <definedName name="_tub4015">Insumos!#REF!</definedName>
    <definedName name="_tub4020" localSheetId="3">[1]Insumos!#REF!</definedName>
    <definedName name="_tub4020" localSheetId="4">[1]Insumos!#REF!</definedName>
    <definedName name="_tub4020">Insumos!#REF!</definedName>
    <definedName name="_tub5012" localSheetId="3">[1]Insumos!#REF!</definedName>
    <definedName name="_tub5012" localSheetId="4">[1]Insumos!#REF!</definedName>
    <definedName name="_tub5012">Insumos!#REF!</definedName>
    <definedName name="_tub5015" localSheetId="3">[1]Insumos!#REF!</definedName>
    <definedName name="_tub5015" localSheetId="4">[1]Insumos!#REF!</definedName>
    <definedName name="_tub5015">Insumos!#REF!</definedName>
    <definedName name="_tub5020" localSheetId="3">[1]Insumos!#REF!</definedName>
    <definedName name="_tub5020" localSheetId="4">[1]Insumos!#REF!</definedName>
    <definedName name="_tub5020">Insumos!#REF!</definedName>
    <definedName name="_tub7512" localSheetId="3">[1]Insumos!#REF!</definedName>
    <definedName name="_tub7512" localSheetId="4">[1]Insumos!#REF!</definedName>
    <definedName name="_tub7512">Insumos!#REF!</definedName>
    <definedName name="_tub7515" localSheetId="3">[1]Insumos!#REF!</definedName>
    <definedName name="_tub7515" localSheetId="4">[1]Insumos!#REF!</definedName>
    <definedName name="_tub7515">Insumos!#REF!</definedName>
    <definedName name="_tub7520" localSheetId="3">[1]Insumos!#REF!</definedName>
    <definedName name="_tub7520" localSheetId="4">[1]Insumos!#REF!</definedName>
    <definedName name="_tub7520">Insumos!#REF!</definedName>
    <definedName name="acl" localSheetId="3">[1]Insumos!#REF!</definedName>
    <definedName name="acl" localSheetId="4">[1]Insumos!#REF!</definedName>
    <definedName name="acl">Insumos!#REF!</definedName>
    <definedName name="aço" localSheetId="3">[1]Insumos!#REF!</definedName>
    <definedName name="aço" localSheetId="4">[1]Insumos!#REF!</definedName>
    <definedName name="aço">Insumos!#REF!</definedName>
    <definedName name="ade" localSheetId="3">[1]Insumos!#REF!</definedName>
    <definedName name="ade" localSheetId="4">[1]Insumos!#REF!</definedName>
    <definedName name="ade">Insumos!#REF!</definedName>
    <definedName name="adtimp" localSheetId="3">[1]Insumos!#REF!</definedName>
    <definedName name="adtimp" localSheetId="4">[1]Insumos!#REF!</definedName>
    <definedName name="adtimp">Insumos!#REF!</definedName>
    <definedName name="afi" localSheetId="3">[1]Insumos!#REF!</definedName>
    <definedName name="afi" localSheetId="4">[1]Insumos!#REF!</definedName>
    <definedName name="afi">Insumos!#REF!</definedName>
    <definedName name="afp" localSheetId="3">[1]Insumos!#REF!</definedName>
    <definedName name="afp" localSheetId="4">[1]Insumos!#REF!</definedName>
    <definedName name="afp">Insumos!#REF!</definedName>
    <definedName name="agr" localSheetId="3">[1]Insumos!#REF!</definedName>
    <definedName name="agr" localSheetId="4">[1]Insumos!#REF!</definedName>
    <definedName name="agr">Insumos!#REF!</definedName>
    <definedName name="amc" localSheetId="3">[1]Insumos!#REF!</definedName>
    <definedName name="amc" localSheetId="4">[1]Insumos!#REF!</definedName>
    <definedName name="amc">Insumos!#REF!</definedName>
    <definedName name="amd" localSheetId="3">[1]Insumos!#REF!</definedName>
    <definedName name="amd" localSheetId="4">[1]Insumos!#REF!</definedName>
    <definedName name="amd">Insumos!#REF!</definedName>
    <definedName name="ame" localSheetId="3">[1]Insumos!#REF!</definedName>
    <definedName name="ame" localSheetId="4">[1]Insumos!#REF!</definedName>
    <definedName name="ame">Insumos!#REF!</definedName>
    <definedName name="amm" localSheetId="3">[1]Insumos!#REF!</definedName>
    <definedName name="amm" localSheetId="4">[1]Insumos!#REF!</definedName>
    <definedName name="amm">Insumos!#REF!</definedName>
    <definedName name="anb" localSheetId="3">[1]Insumos!#REF!</definedName>
    <definedName name="anb" localSheetId="4">[1]Insumos!#REF!</definedName>
    <definedName name="anb">Insumos!#REF!</definedName>
    <definedName name="apc">#REF!</definedName>
    <definedName name="apmfs" localSheetId="3">[1]Insumos!#REF!</definedName>
    <definedName name="apmfs" localSheetId="4">[1]Insumos!#REF!</definedName>
    <definedName name="apmfs">Insumos!#REF!</definedName>
    <definedName name="are" localSheetId="3">[1]Insumos!#REF!</definedName>
    <definedName name="are" localSheetId="4">[1]Insumos!#REF!</definedName>
    <definedName name="are">Insumos!#REF!</definedName>
    <definedName name="_xlnm.Print_Area" localSheetId="1">CPU!$A$1:$J$1260</definedName>
    <definedName name="_xlnm.Print_Area" localSheetId="2">Insumos!$B$2:$F$140</definedName>
    <definedName name="_xlnm.Print_Area" localSheetId="5">'Mem. Cálc.'!$A$1:$J$121</definedName>
    <definedName name="_xlnm.Print_Area" localSheetId="0">Serviços!$B$2:$G$55</definedName>
    <definedName name="_xlnm.Print_Area" localSheetId="4">Veiculo!$A$1:$E$56</definedName>
    <definedName name="B320I" localSheetId="3">#REF!</definedName>
    <definedName name="B320I" localSheetId="4">#REF!</definedName>
    <definedName name="B320I">#REF!</definedName>
    <definedName name="B320P" localSheetId="3">#REF!</definedName>
    <definedName name="B320P" localSheetId="4">#REF!</definedName>
    <definedName name="B320P">#REF!</definedName>
    <definedName name="B500I" localSheetId="3">#REF!</definedName>
    <definedName name="B500I" localSheetId="4">#REF!</definedName>
    <definedName name="B500I">#REF!</definedName>
    <definedName name="B500P" localSheetId="3">#REF!</definedName>
    <definedName name="B500P" localSheetId="4">#REF!</definedName>
    <definedName name="B500P">#REF!</definedName>
    <definedName name="bcc10.10" localSheetId="3">[1]Insumos!#REF!</definedName>
    <definedName name="bcc10.10" localSheetId="4">[1]Insumos!#REF!</definedName>
    <definedName name="bcc10.10">Insumos!#REF!</definedName>
    <definedName name="bcc10.20" localSheetId="3">[1]Insumos!#REF!</definedName>
    <definedName name="bcc10.20" localSheetId="4">[1]Insumos!#REF!</definedName>
    <definedName name="bcc10.20">Insumos!#REF!</definedName>
    <definedName name="bcc4.5" localSheetId="3">[1]Insumos!#REF!</definedName>
    <definedName name="bcc4.5" localSheetId="4">[1]Insumos!#REF!</definedName>
    <definedName name="bcc4.5">Insumos!#REF!</definedName>
    <definedName name="bcc5.10" localSheetId="3">[1]Insumos!#REF!</definedName>
    <definedName name="bcc5.10" localSheetId="4">[1]Insumos!#REF!</definedName>
    <definedName name="bcc5.10">Insumos!#REF!</definedName>
    <definedName name="bcc5.15" localSheetId="3">[1]Insumos!#REF!</definedName>
    <definedName name="bcc5.15" localSheetId="4">[1]Insumos!#REF!</definedName>
    <definedName name="bcc5.15">Insumos!#REF!</definedName>
    <definedName name="bcc5.20" localSheetId="3">[1]Insumos!#REF!</definedName>
    <definedName name="bcc5.20" localSheetId="4">[1]Insumos!#REF!</definedName>
    <definedName name="bcc5.20">Insumos!#REF!</definedName>
    <definedName name="bcc5.5" localSheetId="3">[1]Insumos!#REF!</definedName>
    <definedName name="bcc5.5" localSheetId="4">[1]Insumos!#REF!</definedName>
    <definedName name="bcc5.5">Insumos!#REF!</definedName>
    <definedName name="bcc6.10" localSheetId="3">[1]Insumos!#REF!</definedName>
    <definedName name="bcc6.10" localSheetId="4">[1]Insumos!#REF!</definedName>
    <definedName name="bcc6.10">Insumos!#REF!</definedName>
    <definedName name="bcc6.15" localSheetId="3">[1]Insumos!#REF!</definedName>
    <definedName name="bcc6.15" localSheetId="4">[1]Insumos!#REF!</definedName>
    <definedName name="bcc6.15">Insumos!#REF!</definedName>
    <definedName name="bcc6.20" localSheetId="3">[1]Insumos!#REF!</definedName>
    <definedName name="bcc6.20" localSheetId="4">[1]Insumos!#REF!</definedName>
    <definedName name="bcc6.20">Insumos!#REF!</definedName>
    <definedName name="bcc6.5" localSheetId="3">[1]Insumos!#REF!</definedName>
    <definedName name="bcc6.5" localSheetId="4">[1]Insumos!#REF!</definedName>
    <definedName name="bcc6.5">Insumos!#REF!</definedName>
    <definedName name="bcc8.10" localSheetId="3">[1]Insumos!#REF!</definedName>
    <definedName name="bcc8.10" localSheetId="4">[1]Insumos!#REF!</definedName>
    <definedName name="bcc8.10">Insumos!#REF!</definedName>
    <definedName name="bcc8.15" localSheetId="3">[1]Insumos!#REF!</definedName>
    <definedName name="bcc8.15" localSheetId="4">[1]Insumos!#REF!</definedName>
    <definedName name="bcc8.15">Insumos!#REF!</definedName>
    <definedName name="bcc8.20" localSheetId="3">[1]Insumos!#REF!</definedName>
    <definedName name="bcc8.20" localSheetId="4">[1]Insumos!#REF!</definedName>
    <definedName name="bcc8.20">Insumos!#REF!</definedName>
    <definedName name="bcc8.5" localSheetId="3">[1]Insumos!#REF!</definedName>
    <definedName name="bcc8.5" localSheetId="4">[1]Insumos!#REF!</definedName>
    <definedName name="bcc8.5">Insumos!#REF!</definedName>
    <definedName name="bcf" localSheetId="3">[1]Insumos!#REF!</definedName>
    <definedName name="bcf" localSheetId="4">[1]Insumos!#REF!</definedName>
    <definedName name="bcf">Insumos!#REF!</definedName>
    <definedName name="bcp" localSheetId="3">[1]Insumos!#REF!</definedName>
    <definedName name="bcp" localSheetId="4">[1]Insumos!#REF!</definedName>
    <definedName name="bcp">Insumos!#REF!</definedName>
    <definedName name="BDI">Insumos!$D$8</definedName>
    <definedName name="BDIE">[2]Insumos!$D$5</definedName>
    <definedName name="bet" localSheetId="3">[1]Insumos!$D$81</definedName>
    <definedName name="bet" localSheetId="4">[1]Insumos!$D$81</definedName>
    <definedName name="bet">Insumos!$D$83</definedName>
    <definedName name="bomp2" localSheetId="3">[1]Insumos!#REF!</definedName>
    <definedName name="bomp2" localSheetId="4">[1]Insumos!#REF!</definedName>
    <definedName name="bomp2">Insumos!#REF!</definedName>
    <definedName name="BPF" localSheetId="3">#REF!</definedName>
    <definedName name="BPF" localSheetId="4">#REF!</definedName>
    <definedName name="BPF">#REF!</definedName>
    <definedName name="CA15I" localSheetId="3">#REF!</definedName>
    <definedName name="CA15I" localSheetId="4">#REF!</definedName>
    <definedName name="CA15I">#REF!</definedName>
    <definedName name="CA15P" localSheetId="3">#REF!</definedName>
    <definedName name="CA15P" localSheetId="4">#REF!</definedName>
    <definedName name="CA15P">#REF!</definedName>
    <definedName name="CA25I" localSheetId="3">#REF!</definedName>
    <definedName name="CA25I" localSheetId="4">#REF!</definedName>
    <definedName name="CA25I">#REF!</definedName>
    <definedName name="CA25P" localSheetId="3">#REF!</definedName>
    <definedName name="CA25P" localSheetId="4">#REF!</definedName>
    <definedName name="CA25P">#REF!</definedName>
    <definedName name="caba1_0" localSheetId="3">#REF!</definedName>
    <definedName name="caba1_0" localSheetId="4">#REF!</definedName>
    <definedName name="caba1_0">#REF!</definedName>
    <definedName name="caba4" localSheetId="3">#REF!</definedName>
    <definedName name="caba4" localSheetId="4">#REF!</definedName>
    <definedName name="caba4">#REF!</definedName>
    <definedName name="cal" localSheetId="3">[1]Insumos!#REF!</definedName>
    <definedName name="cal" localSheetId="4">[1]Insumos!#REF!</definedName>
    <definedName name="cal">Insumos!#REF!</definedName>
    <definedName name="calpi" localSheetId="3">[1]Insumos!#REF!</definedName>
    <definedName name="calpi" localSheetId="4">[1]Insumos!#REF!</definedName>
    <definedName name="calpi">Insumos!#REF!</definedName>
    <definedName name="camp" localSheetId="3">[1]Insumos!#REF!</definedName>
    <definedName name="camp" localSheetId="4">[1]Insumos!#REF!</definedName>
    <definedName name="camp">Insumos!#REF!</definedName>
    <definedName name="CB10I" localSheetId="3">#REF!</definedName>
    <definedName name="CB10I" localSheetId="4">#REF!</definedName>
    <definedName name="CB10I">#REF!</definedName>
    <definedName name="CB10P" localSheetId="3">#REF!</definedName>
    <definedName name="CB10P" localSheetId="4">#REF!</definedName>
    <definedName name="CB10P">#REF!</definedName>
    <definedName name="CB4I" localSheetId="3">#REF!</definedName>
    <definedName name="CB4I" localSheetId="4">#REF!</definedName>
    <definedName name="CB4I">#REF!</definedName>
    <definedName name="CB4P" localSheetId="3">#REF!</definedName>
    <definedName name="CB4P" localSheetId="4">#REF!</definedName>
    <definedName name="CB4P">#REF!</definedName>
    <definedName name="CB6.5I" localSheetId="3">#REF!</definedName>
    <definedName name="CB6.5I" localSheetId="4">#REF!</definedName>
    <definedName name="CB6.5I">#REF!</definedName>
    <definedName name="CB6.5P" localSheetId="3">#REF!</definedName>
    <definedName name="CB6.5P" localSheetId="4">#REF!</definedName>
    <definedName name="CB6.5P">#REF!</definedName>
    <definedName name="CB6I" localSheetId="3">#REF!</definedName>
    <definedName name="CB6I" localSheetId="4">#REF!</definedName>
    <definedName name="CB6I">#REF!</definedName>
    <definedName name="CB6P" localSheetId="3">#REF!</definedName>
    <definedName name="CB6P" localSheetId="4">#REF!</definedName>
    <definedName name="CB6P">#REF!</definedName>
    <definedName name="cbas" localSheetId="3">[1]Insumos!#REF!</definedName>
    <definedName name="cbas" localSheetId="4">[1]Insumos!#REF!</definedName>
    <definedName name="cbas">Insumos!#REF!</definedName>
    <definedName name="ccp" localSheetId="3">[1]Insumos!#REF!</definedName>
    <definedName name="ccp" localSheetId="4">[1]Insumos!#REF!</definedName>
    <definedName name="ccp">Insumos!#REF!</definedName>
    <definedName name="cds" localSheetId="3">[1]Insumos!#REF!</definedName>
    <definedName name="cds" localSheetId="4">[1]Insumos!#REF!</definedName>
    <definedName name="cds">Insumos!#REF!</definedName>
    <definedName name="cec20x20" localSheetId="3">[1]Insumos!#REF!</definedName>
    <definedName name="cec20x20" localSheetId="4">[1]Insumos!#REF!</definedName>
    <definedName name="cec20x20">Insumos!#REF!</definedName>
    <definedName name="cer1_2" localSheetId="3">[1]Insumos!#REF!</definedName>
    <definedName name="cer1_2" localSheetId="4">[1]Insumos!#REF!</definedName>
    <definedName name="cer1_2">Insumos!#REF!</definedName>
    <definedName name="chaf" localSheetId="3">[1]Insumos!#REF!</definedName>
    <definedName name="chaf" localSheetId="4">[1]Insumos!#REF!</definedName>
    <definedName name="chaf">Insumos!#REF!</definedName>
    <definedName name="cib" localSheetId="3">[1]Insumos!#REF!</definedName>
    <definedName name="cib" localSheetId="4">[1]Insumos!#REF!</definedName>
    <definedName name="cib">Insumos!#REF!</definedName>
    <definedName name="cim" localSheetId="3">[1]Insumos!#REF!</definedName>
    <definedName name="cim" localSheetId="4">[1]Insumos!#REF!</definedName>
    <definedName name="cim">Insumos!#REF!</definedName>
    <definedName name="cim_5">#REF!</definedName>
    <definedName name="clp" localSheetId="3">[1]Insumos!#REF!</definedName>
    <definedName name="clp" localSheetId="4">[1]Insumos!#REF!</definedName>
    <definedName name="clp">Insumos!#REF!</definedName>
    <definedName name="clr1_2" localSheetId="3">[1]Insumos!#REF!</definedName>
    <definedName name="clr1_2" localSheetId="4">[1]Insumos!#REF!</definedName>
    <definedName name="clr1_2">Insumos!#REF!</definedName>
    <definedName name="CM9I">#REF!</definedName>
    <definedName name="CM9P" localSheetId="3">#REF!</definedName>
    <definedName name="CM9P" localSheetId="4">#REF!</definedName>
    <definedName name="CM9P">#REF!</definedName>
    <definedName name="comp" localSheetId="3">[1]Insumos!#REF!</definedName>
    <definedName name="comp" localSheetId="4">[1]Insumos!#REF!</definedName>
    <definedName name="comp">Insumos!#REF!</definedName>
    <definedName name="CPA">#REF!</definedName>
    <definedName name="CPAF" localSheetId="3">#REF!</definedName>
    <definedName name="CPAF" localSheetId="4">#REF!</definedName>
    <definedName name="CPAF">#REF!</definedName>
    <definedName name="ctfa4" localSheetId="3">[1]Insumos!#REF!</definedName>
    <definedName name="ctfa4" localSheetId="4">[1]Insumos!#REF!</definedName>
    <definedName name="ctfa4">Insumos!#REF!</definedName>
    <definedName name="ctpvc" localSheetId="3">[1]Insumos!#REF!</definedName>
    <definedName name="ctpvc" localSheetId="4">[1]Insumos!#REF!</definedName>
    <definedName name="ctpvc">Insumos!#REF!</definedName>
    <definedName name="cumeeira" localSheetId="3">[1]Insumos!#REF!</definedName>
    <definedName name="cumeeira" localSheetId="4">[1]Insumos!#REF!</definedName>
    <definedName name="cumeeira">Insumos!#REF!</definedName>
    <definedName name="cumeira" localSheetId="3">[1]Insumos!#REF!</definedName>
    <definedName name="cumeira" localSheetId="4">[1]Insumos!#REF!</definedName>
    <definedName name="cumeira">Insumos!#REF!</definedName>
    <definedName name="cxp4x2" localSheetId="3">[1]Insumos!#REF!</definedName>
    <definedName name="cxp4x2" localSheetId="4">[1]Insumos!#REF!</definedName>
    <definedName name="cxp4x2">Insumos!#REF!</definedName>
    <definedName name="D6I">#REF!</definedName>
    <definedName name="D6P" localSheetId="3">#REF!</definedName>
    <definedName name="D6P" localSheetId="4">#REF!</definedName>
    <definedName name="D6P">#REF!</definedName>
    <definedName name="D8I" localSheetId="3">#REF!</definedName>
    <definedName name="D8I" localSheetId="4">#REF!</definedName>
    <definedName name="D8I">#REF!</definedName>
    <definedName name="D8P" localSheetId="3">#REF!</definedName>
    <definedName name="D8P" localSheetId="4">#REF!</definedName>
    <definedName name="D8P">#REF!</definedName>
    <definedName name="DAT">NA()</definedName>
    <definedName name="desm" localSheetId="3">[1]Insumos!#REF!</definedName>
    <definedName name="desm" localSheetId="4">[1]Insumos!#REF!</definedName>
    <definedName name="desm">Insumos!#REF!</definedName>
    <definedName name="DIE" localSheetId="3">#REF!</definedName>
    <definedName name="DIE" localSheetId="4">#REF!</definedName>
    <definedName name="DIE">#REF!</definedName>
    <definedName name="DIF" localSheetId="3">#REF!</definedName>
    <definedName name="DIF" localSheetId="4">#REF!</definedName>
    <definedName name="DIF">#REF!</definedName>
    <definedName name="DIF_2" localSheetId="3">#REF!</definedName>
    <definedName name="DIF_2" localSheetId="4">#REF!</definedName>
    <definedName name="DIF_2">#REF!</definedName>
    <definedName name="DKM" localSheetId="3">#REF!</definedName>
    <definedName name="DKM" localSheetId="4">#REF!</definedName>
    <definedName name="DKM">#REF!</definedName>
    <definedName name="E" localSheetId="3">[1]Insumos!#REF!</definedName>
    <definedName name="E" localSheetId="4">[1]Insumos!#REF!</definedName>
    <definedName name="E">Insumos!#REF!</definedName>
    <definedName name="ecm" localSheetId="3">[1]Insumos!#REF!</definedName>
    <definedName name="ecm" localSheetId="4">[1]Insumos!#REF!</definedName>
    <definedName name="ecm">Insumos!#REF!</definedName>
    <definedName name="ele" localSheetId="3">[1]Insumos!#REF!</definedName>
    <definedName name="ele" localSheetId="4">[1]Insumos!#REF!</definedName>
    <definedName name="ele">Insumos!#REF!</definedName>
    <definedName name="elr1_2" localSheetId="3">[1]Insumos!#REF!</definedName>
    <definedName name="elr1_2" localSheetId="4">[1]Insumos!#REF!</definedName>
    <definedName name="elr1_2">Insumos!#REF!</definedName>
    <definedName name="elv50x40" localSheetId="3">[1]Insumos!#REF!</definedName>
    <definedName name="elv50x40" localSheetId="4">[1]Insumos!#REF!</definedName>
    <definedName name="elv50x40">Insumos!#REF!</definedName>
    <definedName name="enc">Insumos!#REF!</definedName>
    <definedName name="ENC_5">#REF!</definedName>
    <definedName name="ENE" localSheetId="3">#REF!</definedName>
    <definedName name="ENE" localSheetId="4">#REF!</definedName>
    <definedName name="ENE">#REF!</definedName>
    <definedName name="epm2.5" localSheetId="3">[1]Insumos!#REF!</definedName>
    <definedName name="epm2.5" localSheetId="4">[1]Insumos!#REF!</definedName>
    <definedName name="epm2.5">Insumos!#REF!</definedName>
    <definedName name="esm" localSheetId="3">[1]Insumos!#REF!</definedName>
    <definedName name="esm" localSheetId="4">[1]Insumos!#REF!</definedName>
    <definedName name="esm">Insumos!#REF!</definedName>
    <definedName name="est" localSheetId="3">[1]Insumos!#REF!</definedName>
    <definedName name="est" localSheetId="4">[1]Insumos!#REF!</definedName>
    <definedName name="est">Insumos!#REF!</definedName>
    <definedName name="est1.5_15" localSheetId="3">[1]Insumos!#REF!</definedName>
    <definedName name="est1.5_15" localSheetId="4">[1]Insumos!#REF!</definedName>
    <definedName name="est1.5_15">Insumos!#REF!</definedName>
    <definedName name="Excel_BuiltIn__FilterDatabase_4">Serviços!$B$11:$G$30</definedName>
    <definedName name="Excel_BuiltIn_Print_Area_3">#REF!</definedName>
    <definedName name="Excel_BuiltIn_Print_Area_5" localSheetId="3">[3]CPU!#REF!</definedName>
    <definedName name="Excel_BuiltIn_Print_Area_5" localSheetId="4">[1]CPU!#REF!</definedName>
    <definedName name="Excel_BuiltIn_Print_Area_5">CPU!#REF!</definedName>
    <definedName name="Excel_BuiltIn_Print_Titles_3" localSheetId="4">#REF!</definedName>
    <definedName name="Excel_BuiltIn_Print_Titles_3">#REF!</definedName>
    <definedName name="fcm" localSheetId="3">[1]Insumos!#REF!</definedName>
    <definedName name="fcm" localSheetId="4">[1]Insumos!#REF!</definedName>
    <definedName name="fcm">Insumos!#REF!</definedName>
    <definedName name="fer" localSheetId="3">[1]Insumos!#REF!</definedName>
    <definedName name="fer" localSheetId="4">[1]Insumos!#REF!</definedName>
    <definedName name="fer">Insumos!#REF!</definedName>
    <definedName name="fossa" localSheetId="3">[1]Insumos!#REF!</definedName>
    <definedName name="fossa" localSheetId="4">[1]Insumos!#REF!</definedName>
    <definedName name="fossa">Insumos!#REF!</definedName>
    <definedName name="FT" localSheetId="3">#REF!</definedName>
    <definedName name="FT" localSheetId="4">#REF!</definedName>
    <definedName name="FT">#REF!</definedName>
    <definedName name="GAS" localSheetId="3">#REF!</definedName>
    <definedName name="GAS" localSheetId="4">#REF!</definedName>
    <definedName name="GAS">#REF!</definedName>
    <definedName name="gdc" localSheetId="3">[1]Insumos!#REF!</definedName>
    <definedName name="gdc" localSheetId="4">[1]Insumos!#REF!</definedName>
    <definedName name="gdc">Insumos!#REF!</definedName>
    <definedName name="gfg" localSheetId="3">[1]Insumos!#REF!</definedName>
    <definedName name="gfg" localSheetId="4">[1]Insumos!#REF!</definedName>
    <definedName name="gfg">Insumos!#REF!</definedName>
    <definedName name="ggm" localSheetId="3">[1]Insumos!#REF!</definedName>
    <definedName name="ggm" localSheetId="4">[1]Insumos!#REF!</definedName>
    <definedName name="ggm">Insumos!#REF!</definedName>
    <definedName name="graf" localSheetId="3">#REF!</definedName>
    <definedName name="graf" localSheetId="4">#REF!</definedName>
    <definedName name="graf">#REF!</definedName>
    <definedName name="GRI" localSheetId="3">#REF!</definedName>
    <definedName name="GRI" localSheetId="4">#REF!</definedName>
    <definedName name="GRI">#REF!</definedName>
    <definedName name="GRP" localSheetId="3">#REF!</definedName>
    <definedName name="GRP" localSheetId="4">#REF!</definedName>
    <definedName name="GRP">#REF!</definedName>
    <definedName name="grx" localSheetId="3">[1]Insumos!#REF!</definedName>
    <definedName name="grx" localSheetId="4">[1]Insumos!#REF!</definedName>
    <definedName name="grx">Insumos!#REF!</definedName>
    <definedName name="hid1_2" localSheetId="3">[1]Insumos!#REF!</definedName>
    <definedName name="hid1_2" localSheetId="4">[1]Insumos!#REF!</definedName>
    <definedName name="hid1_2">Insumos!#REF!</definedName>
    <definedName name="ipf" localSheetId="3">[1]Insumos!#REF!</definedName>
    <definedName name="ipf" localSheetId="4">[1]Insumos!#REF!</definedName>
    <definedName name="ipf">Insumos!#REF!</definedName>
    <definedName name="itus1" localSheetId="3">[1]Insumos!#REF!</definedName>
    <definedName name="itus1" localSheetId="4">[1]Insumos!#REF!</definedName>
    <definedName name="itus1">Insumos!#REF!</definedName>
    <definedName name="jla1_220" localSheetId="3">[1]Insumos!#REF!</definedName>
    <definedName name="jla1_220" localSheetId="4">[1]Insumos!#REF!</definedName>
    <definedName name="jla1_220">Insumos!#REF!</definedName>
    <definedName name="JRS">#REF!</definedName>
    <definedName name="lm6_3" localSheetId="3">[1]Insumos!#REF!</definedName>
    <definedName name="lm6_3" localSheetId="4">[1]Insumos!#REF!</definedName>
    <definedName name="lm6_3">Insumos!#REF!</definedName>
    <definedName name="lnm" localSheetId="3">[1]Insumos!#REF!</definedName>
    <definedName name="lnm" localSheetId="4">[1]Insumos!#REF!</definedName>
    <definedName name="lnm">Insumos!#REF!</definedName>
    <definedName name="lpb" localSheetId="3">[1]Insumos!#REF!</definedName>
    <definedName name="lpb" localSheetId="4">[1]Insumos!#REF!</definedName>
    <definedName name="lpb">Insumos!#REF!</definedName>
    <definedName name="LSO" localSheetId="3">[1]Insumos!#REF!</definedName>
    <definedName name="LSO" localSheetId="4">[1]Insumos!#REF!</definedName>
    <definedName name="LSO">Insumos!#REF!</definedName>
    <definedName name="lub" localSheetId="3">[1]Insumos!#REF!</definedName>
    <definedName name="lub" localSheetId="4">[1]Insumos!#REF!</definedName>
    <definedName name="lub">Insumos!#REF!</definedName>
    <definedName name="lvg12050_1" localSheetId="3">[1]Insumos!#REF!</definedName>
    <definedName name="lvg12050_1" localSheetId="4">[1]Insumos!#REF!</definedName>
    <definedName name="lvg12050_1">Insumos!#REF!</definedName>
    <definedName name="lvp1_2" localSheetId="3">[1]Insumos!#REF!</definedName>
    <definedName name="lvp1_2" localSheetId="4">[1]Insumos!#REF!</definedName>
    <definedName name="lvp1_2">Insumos!#REF!</definedName>
    <definedName name="lvr" localSheetId="3">[1]Insumos!#REF!</definedName>
    <definedName name="lvr" localSheetId="4">[1]Insumos!#REF!</definedName>
    <definedName name="lvr">Insumos!#REF!</definedName>
    <definedName name="lxa" localSheetId="3">[1]Insumos!#REF!</definedName>
    <definedName name="lxa" localSheetId="4">[1]Insumos!#REF!</definedName>
    <definedName name="lxa">Insumos!#REF!</definedName>
    <definedName name="lxaf" localSheetId="3">[1]Insumos!#REF!</definedName>
    <definedName name="lxaf" localSheetId="4">[1]Insumos!#REF!</definedName>
    <definedName name="lxaf">Insumos!#REF!</definedName>
    <definedName name="mad" localSheetId="3">[1]Insumos!#REF!</definedName>
    <definedName name="mad" localSheetId="4">[1]Insumos!#REF!</definedName>
    <definedName name="mad">Insumos!#REF!</definedName>
    <definedName name="map" localSheetId="3">[1]Insumos!#REF!</definedName>
    <definedName name="map" localSheetId="4">[1]Insumos!#REF!</definedName>
    <definedName name="map">Insumos!#REF!</definedName>
    <definedName name="mdn" localSheetId="3">[1]Insumos!#REF!</definedName>
    <definedName name="mdn" localSheetId="4">[1]Insumos!#REF!</definedName>
    <definedName name="mdn">Insumos!#REF!</definedName>
    <definedName name="MNI">#REF!</definedName>
    <definedName name="MNP" localSheetId="3">#REF!</definedName>
    <definedName name="MNP" localSheetId="4">#REF!</definedName>
    <definedName name="MNP">#REF!</definedName>
    <definedName name="mour" localSheetId="3">#REF!</definedName>
    <definedName name="mour" localSheetId="4">#REF!</definedName>
    <definedName name="mour">#REF!</definedName>
    <definedName name="mpm2.5" localSheetId="3">[1]Insumos!#REF!</definedName>
    <definedName name="mpm2.5" localSheetId="4">[1]Insumos!#REF!</definedName>
    <definedName name="mpm2.5">Insumos!#REF!</definedName>
    <definedName name="msv" localSheetId="3">[1]Insumos!#REF!</definedName>
    <definedName name="msv" localSheetId="4">[1]Insumos!#REF!</definedName>
    <definedName name="msv">Insumos!#REF!</definedName>
    <definedName name="niv" localSheetId="3">[1]Insumos!#REF!</definedName>
    <definedName name="niv" localSheetId="4">[1]Insumos!#REF!</definedName>
    <definedName name="niv">Insumos!#REF!</definedName>
    <definedName name="nome">NA()</definedName>
    <definedName name="nome_2">NA()</definedName>
    <definedName name="odi" localSheetId="3">[1]Insumos!#REF!</definedName>
    <definedName name="odi" localSheetId="4">[1]Insumos!#REF!</definedName>
    <definedName name="odi">Insumos!#REF!</definedName>
    <definedName name="ofc">NA()</definedName>
    <definedName name="ofi" localSheetId="3">[1]Insumos!#REF!</definedName>
    <definedName name="ofi" localSheetId="4">[1]Insumos!#REF!</definedName>
    <definedName name="ofi">Insumos!#REF!</definedName>
    <definedName name="OGU">#REF!</definedName>
    <definedName name="oli" localSheetId="3">[1]Insumos!#REF!</definedName>
    <definedName name="oli" localSheetId="4">[1]Insumos!#REF!</definedName>
    <definedName name="oli">Insumos!#REF!</definedName>
    <definedName name="pcf60x210" localSheetId="3">[1]Insumos!#REF!</definedName>
    <definedName name="pcf60x210" localSheetId="4">[1]Insumos!#REF!</definedName>
    <definedName name="pcf60x210">Insumos!#REF!</definedName>
    <definedName name="pcf80x200" localSheetId="3">[1]Insumos!#REF!</definedName>
    <definedName name="pcf80x200" localSheetId="4">[1]Insumos!#REF!</definedName>
    <definedName name="pcf80x200">Insumos!#REF!</definedName>
    <definedName name="pcf80x210" localSheetId="3">[1]Insumos!#REF!</definedName>
    <definedName name="pcf80x210" localSheetId="4">[1]Insumos!#REF!</definedName>
    <definedName name="pcf80x210">Insumos!#REF!</definedName>
    <definedName name="pcfc" localSheetId="3">[1]Insumos!#REF!</definedName>
    <definedName name="pcfc" localSheetId="4">[1]Insumos!#REF!</definedName>
    <definedName name="pcfc">Insumos!#REF!</definedName>
    <definedName name="pdm" localSheetId="3">[1]Insumos!#REF!</definedName>
    <definedName name="pdm" localSheetId="4">[1]Insumos!#REF!</definedName>
    <definedName name="pdm">Insumos!#REF!</definedName>
    <definedName name="pdm_5">#REF!</definedName>
    <definedName name="pes" localSheetId="3">[1]Insumos!#REF!</definedName>
    <definedName name="pes" localSheetId="4">[1]Insumos!#REF!</definedName>
    <definedName name="pes">Insumos!#REF!</definedName>
    <definedName name="pig" localSheetId="3">[1]Insumos!#REF!</definedName>
    <definedName name="pig" localSheetId="4">[1]Insumos!#REF!</definedName>
    <definedName name="pig">Insumos!#REF!</definedName>
    <definedName name="PII">#REF!</definedName>
    <definedName name="PIP" localSheetId="3">#REF!</definedName>
    <definedName name="PIP" localSheetId="4">#REF!</definedName>
    <definedName name="PIP">#REF!</definedName>
    <definedName name="plc" localSheetId="3">[1]Insumos!#REF!</definedName>
    <definedName name="plc" localSheetId="4">[1]Insumos!#REF!</definedName>
    <definedName name="plc">Insumos!#REF!</definedName>
    <definedName name="plc2.5" localSheetId="3">[1]Insumos!#REF!</definedName>
    <definedName name="plc2.5" localSheetId="4">[1]Insumos!#REF!</definedName>
    <definedName name="plc2.5">Insumos!#REF!</definedName>
    <definedName name="PMS">#REF!</definedName>
    <definedName name="pont" localSheetId="3">[1]Insumos!#REF!</definedName>
    <definedName name="pont" localSheetId="4">[1]Insumos!#REF!</definedName>
    <definedName name="pont">Insumos!#REF!</definedName>
    <definedName name="pref">NA()</definedName>
    <definedName name="pref_2">NA()</definedName>
    <definedName name="prf" localSheetId="3">[1]Insumos!#REF!</definedName>
    <definedName name="prf" localSheetId="4">[1]Insumos!#REF!</definedName>
    <definedName name="prf">Insumos!#REF!</definedName>
    <definedName name="prg" localSheetId="3">[1]Insumos!#REF!</definedName>
    <definedName name="prg" localSheetId="4">[1]Insumos!#REF!</definedName>
    <definedName name="prg">Insumos!#REF!</definedName>
    <definedName name="prg_5">#REF!</definedName>
    <definedName name="PROJ" localSheetId="3">#REF!</definedName>
    <definedName name="PROJ" localSheetId="4">#REF!</definedName>
    <definedName name="PROJ">#REF!</definedName>
    <definedName name="prtm" localSheetId="3">[1]Insumos!#REF!</definedName>
    <definedName name="prtm" localSheetId="4">[1]Insumos!#REF!</definedName>
    <definedName name="prtm">Insumos!#REF!</definedName>
    <definedName name="ptt3x2" localSheetId="3">[1]Insumos!#REF!</definedName>
    <definedName name="ptt3x2" localSheetId="4">[1]Insumos!#REF!</definedName>
    <definedName name="ptt3x2">Insumos!#REF!</definedName>
    <definedName name="qgm" localSheetId="3">[1]Insumos!#REF!</definedName>
    <definedName name="qgm" localSheetId="4">[1]Insumos!#REF!</definedName>
    <definedName name="qgm">Insumos!#REF!</definedName>
    <definedName name="rdt13.8" localSheetId="3">[1]Insumos!#REF!</definedName>
    <definedName name="rdt13.8" localSheetId="4">[1]Insumos!#REF!</definedName>
    <definedName name="rdt13.8">Insumos!#REF!</definedName>
    <definedName name="rec" localSheetId="3">[1]Insumos!#REF!</definedName>
    <definedName name="rec" localSheetId="4">[1]Insumos!#REF!</definedName>
    <definedName name="rec">Insumos!#REF!</definedName>
    <definedName name="RES">#REF!</definedName>
    <definedName name="rgG3_4" localSheetId="3">[1]Insumos!#REF!</definedName>
    <definedName name="rgG3_4" localSheetId="4">[1]Insumos!#REF!</definedName>
    <definedName name="rgG3_4">Insumos!#REF!</definedName>
    <definedName name="rgp1_2" localSheetId="3">[1]Insumos!#REF!</definedName>
    <definedName name="rgp1_2" localSheetId="4">[1]Insumos!#REF!</definedName>
    <definedName name="rgp1_2">Insumos!#REF!</definedName>
    <definedName name="RLI">#REF!</definedName>
    <definedName name="RLP" localSheetId="3">#REF!</definedName>
    <definedName name="RLP" localSheetId="4">#REF!</definedName>
    <definedName name="RLP">#REF!</definedName>
    <definedName name="RPI" localSheetId="3">#REF!</definedName>
    <definedName name="RPI" localSheetId="4">#REF!</definedName>
    <definedName name="RPI">#REF!</definedName>
    <definedName name="RPP" localSheetId="3">#REF!</definedName>
    <definedName name="RPP" localSheetId="4">#REF!</definedName>
    <definedName name="RPP">#REF!</definedName>
    <definedName name="s14_">Insumos!$E$55</definedName>
    <definedName name="SAL">Insumos!$D$7</definedName>
    <definedName name="seat15" localSheetId="3">[1]Insumos!#REF!</definedName>
    <definedName name="seat15" localSheetId="4">[1]Insumos!#REF!</definedName>
    <definedName name="seat15">Insumos!#REF!</definedName>
    <definedName name="sin" localSheetId="3">[1]Insumos!#REF!</definedName>
    <definedName name="sin" localSheetId="4">[1]Insumos!#REF!</definedName>
    <definedName name="sin">Insumos!#REF!</definedName>
    <definedName name="sollimp" localSheetId="3">[1]Insumos!#REF!</definedName>
    <definedName name="sollimp" localSheetId="4">[1]Insumos!#REF!</definedName>
    <definedName name="sollimp">Insumos!#REF!</definedName>
    <definedName name="srv" localSheetId="3">[1]Insumos!#REF!</definedName>
    <definedName name="srv" localSheetId="4">[1]Insumos!#REF!</definedName>
    <definedName name="srv">Insumos!#REF!</definedName>
    <definedName name="sum" localSheetId="3">[1]Insumos!#REF!</definedName>
    <definedName name="sum" localSheetId="4">[1]Insumos!#REF!</definedName>
    <definedName name="sum">Insumos!#REF!</definedName>
    <definedName name="svt" localSheetId="3">[1]Insumos!#REF!</definedName>
    <definedName name="svt" localSheetId="4">[1]Insumos!#REF!</definedName>
    <definedName name="svt">Insumos!#REF!</definedName>
    <definedName name="sxo" localSheetId="3">[1]Insumos!#REF!</definedName>
    <definedName name="sxo" localSheetId="4">[1]Insumos!#REF!</definedName>
    <definedName name="sxo">Insumos!#REF!</definedName>
    <definedName name="tbv" localSheetId="3">[1]Insumos!#REF!</definedName>
    <definedName name="tbv" localSheetId="4">[1]Insumos!#REF!</definedName>
    <definedName name="tbv">Insumos!#REF!</definedName>
    <definedName name="tbv_5">#REF!</definedName>
    <definedName name="ted" localSheetId="3">[1]Insumos!#REF!</definedName>
    <definedName name="ted" localSheetId="4">[1]Insumos!#REF!</definedName>
    <definedName name="ted">Insumos!#REF!</definedName>
    <definedName name="ter" localSheetId="3">[1]Insumos!#REF!</definedName>
    <definedName name="ter" localSheetId="4">[1]Insumos!#REF!</definedName>
    <definedName name="ter">Insumos!#REF!</definedName>
    <definedName name="tes" localSheetId="3">[1]Insumos!#REF!</definedName>
    <definedName name="tes" localSheetId="4">[1]Insumos!#REF!</definedName>
    <definedName name="tes">Insumos!#REF!</definedName>
    <definedName name="tic">NA()</definedName>
    <definedName name="TID">#REF!</definedName>
    <definedName name="TID_2" localSheetId="3">#REF!</definedName>
    <definedName name="TID_2" localSheetId="4">#REF!</definedName>
    <definedName name="TID_2">#REF!</definedName>
    <definedName name="_xlnm.Print_Titles" localSheetId="1">CPU!$B:$I,CPU!$2:$5</definedName>
    <definedName name="_xlnm.Print_Titles" localSheetId="2">Insumos!$B:$F,Insumos!$2:$11</definedName>
    <definedName name="_xlnm.Print_Titles" localSheetId="5">'Mem. Cálc.'!$1:$7</definedName>
    <definedName name="_xlnm.Print_Titles" localSheetId="0">Serviços!$B:$G,Serviços!$1:$12</definedName>
    <definedName name="tjc" localSheetId="3">[1]Insumos!#REF!</definedName>
    <definedName name="tjc" localSheetId="4">[1]Insumos!#REF!</definedName>
    <definedName name="tjc">Insumos!#REF!</definedName>
    <definedName name="tjf" localSheetId="3">[1]Insumos!#REF!</definedName>
    <definedName name="tjf" localSheetId="4">[1]Insumos!#REF!</definedName>
    <definedName name="tjf">Insumos!#REF!</definedName>
    <definedName name="tlc" localSheetId="3">[1]Insumos!#REF!</definedName>
    <definedName name="tlc" localSheetId="4">[1]Insumos!#REF!</definedName>
    <definedName name="tlc">Insumos!#REF!</definedName>
    <definedName name="tlf" localSheetId="3">[1]Insumos!#REF!</definedName>
    <definedName name="tlf" localSheetId="4">[1]Insumos!#REF!</definedName>
    <definedName name="tlf">Insumos!#REF!</definedName>
    <definedName name="tnp1_2" localSheetId="3">[1]Insumos!#REF!</definedName>
    <definedName name="tnp1_2" localSheetId="4">[1]Insumos!#REF!</definedName>
    <definedName name="tnp1_2">Insumos!#REF!</definedName>
    <definedName name="tof" localSheetId="3">[1]Insumos!#REF!</definedName>
    <definedName name="tof" localSheetId="4">[1]Insumos!#REF!</definedName>
    <definedName name="tof">Insumos!#REF!</definedName>
    <definedName name="TOT">#REF!</definedName>
    <definedName name="TOT_2" localSheetId="3">#REF!</definedName>
    <definedName name="TOT_2" localSheetId="4">#REF!</definedName>
    <definedName name="TOT_2">#REF!</definedName>
    <definedName name="tp6_12" localSheetId="3">[1]Insumos!#REF!</definedName>
    <definedName name="tp6_12" localSheetId="4">[1]Insumos!#REF!</definedName>
    <definedName name="tp6_12">Insumos!#REF!</definedName>
    <definedName name="tp6_16" localSheetId="3">[1]Insumos!#REF!</definedName>
    <definedName name="tp6_16" localSheetId="4">[1]Insumos!#REF!</definedName>
    <definedName name="tp6_16">Insumos!#REF!</definedName>
    <definedName name="TPI">#REF!</definedName>
    <definedName name="tpl1_2" localSheetId="3">[1]Insumos!#REF!</definedName>
    <definedName name="tpl1_2" localSheetId="4">[1]Insumos!#REF!</definedName>
    <definedName name="tpl1_2">Insumos!#REF!</definedName>
    <definedName name="tpmfs" localSheetId="3">[1]Insumos!#REF!</definedName>
    <definedName name="tpmfs" localSheetId="4">[1]Insumos!#REF!</definedName>
    <definedName name="tpmfs">Insumos!#REF!</definedName>
    <definedName name="TPP">#REF!</definedName>
    <definedName name="trb" localSheetId="3">[1]Insumos!#REF!</definedName>
    <definedName name="trb" localSheetId="4">[1]Insumos!#REF!</definedName>
    <definedName name="trb">Insumos!#REF!</definedName>
    <definedName name="tre" localSheetId="3">[1]Insumos!#REF!</definedName>
    <definedName name="tre" localSheetId="4">[1]Insumos!#REF!</definedName>
    <definedName name="tre">Insumos!#REF!</definedName>
    <definedName name="ttc" localSheetId="3">[1]Insumos!#REF!</definedName>
    <definedName name="ttc" localSheetId="4">[1]Insumos!#REF!</definedName>
    <definedName name="ttc">Insumos!#REF!</definedName>
    <definedName name="tte" localSheetId="3">[1]Insumos!#REF!</definedName>
    <definedName name="tte" localSheetId="4">[1]Insumos!#REF!</definedName>
    <definedName name="tte">Insumos!#REF!</definedName>
    <definedName name="tus" localSheetId="3">[1]Insumos!#REF!</definedName>
    <definedName name="tus" localSheetId="4">[1]Insumos!#REF!</definedName>
    <definedName name="tus">Insumos!#REF!</definedName>
    <definedName name="tuso" localSheetId="3">[1]Insumos!#REF!</definedName>
    <definedName name="tuso" localSheetId="4">[1]Insumos!#REF!</definedName>
    <definedName name="tuso">Insumos!#REF!</definedName>
    <definedName name="USS">#REF!</definedName>
    <definedName name="v60120_" localSheetId="3">[1]Insumos!#REF!</definedName>
    <definedName name="v60120_" localSheetId="4">[1]Insumos!#REF!</definedName>
    <definedName name="v60120_">Insumos!#REF!</definedName>
    <definedName name="VII">#REF!</definedName>
    <definedName name="VIP" localSheetId="3">#REF!</definedName>
    <definedName name="VIP" localSheetId="4">#REF!</definedName>
    <definedName name="VIP">#REF!</definedName>
    <definedName name="VLR" localSheetId="3">#REF!</definedName>
    <definedName name="VLR" localSheetId="4">#REF!</definedName>
    <definedName name="VLR">#REF!</definedName>
    <definedName name="vsb" localSheetId="3">[1]Insumos!#REF!</definedName>
    <definedName name="vsb" localSheetId="4">[1]Insumos!#REF!</definedName>
    <definedName name="vsb">Insumos!#REF!</definedName>
    <definedName name="zar" localSheetId="3">[1]Insumos!#REF!</definedName>
    <definedName name="zar" localSheetId="4">[1]Insumos!#REF!</definedName>
    <definedName name="zar">Insumos!#REF!</definedName>
  </definedNames>
  <calcPr calcId="144525" fullPrecision="0"/>
</workbook>
</file>

<file path=xl/calcChain.xml><?xml version="1.0" encoding="utf-8"?>
<calcChain xmlns="http://schemas.openxmlformats.org/spreadsheetml/2006/main">
  <c r="H1229" i="2" l="1"/>
  <c r="H1228" i="2"/>
  <c r="H1255" i="2"/>
  <c r="H1247" i="2"/>
  <c r="H1246" i="2"/>
  <c r="C86" i="2" l="1"/>
  <c r="H82" i="2"/>
  <c r="I82" i="2" s="1"/>
  <c r="I83" i="2" s="1"/>
  <c r="H74" i="2"/>
  <c r="I74" i="2" s="1"/>
  <c r="H73" i="2"/>
  <c r="I73" i="2" s="1"/>
  <c r="H72" i="2"/>
  <c r="I72" i="2" s="1"/>
  <c r="I68" i="2"/>
  <c r="I69" i="2" s="1"/>
  <c r="I75" i="2" l="1"/>
  <c r="I84" i="2" s="1"/>
  <c r="I85" i="2" s="1"/>
  <c r="H1220" i="2"/>
  <c r="I1220" i="2" s="1"/>
  <c r="I1221" i="2" s="1"/>
  <c r="H1201" i="2"/>
  <c r="I1201" i="2" s="1"/>
  <c r="I1202" i="2" s="1"/>
  <c r="I1203" i="2" s="1"/>
  <c r="I1204" i="2" s="1"/>
  <c r="C1259" i="2"/>
  <c r="I1255" i="2"/>
  <c r="I1256" i="2" s="1"/>
  <c r="I1247" i="2"/>
  <c r="I1246" i="2"/>
  <c r="I1242" i="2"/>
  <c r="I1241" i="2"/>
  <c r="I1243" i="2" s="1"/>
  <c r="C1233" i="2"/>
  <c r="I1229" i="2"/>
  <c r="I1228" i="2"/>
  <c r="C1205" i="2"/>
  <c r="I1230" i="2" l="1"/>
  <c r="I86" i="2"/>
  <c r="I87" i="2" s="1"/>
  <c r="H50" i="2"/>
  <c r="I50" i="2" s="1"/>
  <c r="I51" i="2" s="1"/>
  <c r="I1248" i="2"/>
  <c r="I1257" i="2" s="1"/>
  <c r="I1258" i="2" s="1"/>
  <c r="H1224" i="2" s="1"/>
  <c r="I1224" i="2" s="1"/>
  <c r="I1225" i="2" s="1"/>
  <c r="I1231" i="2" s="1"/>
  <c r="I1232" i="2" s="1"/>
  <c r="I1233" i="2" s="1"/>
  <c r="I1234" i="2" s="1"/>
  <c r="F26" i="5" s="1"/>
  <c r="G26" i="5" s="1"/>
  <c r="I1205" i="2"/>
  <c r="I1206" i="2" s="1"/>
  <c r="F24" i="5" s="1"/>
  <c r="E24" i="5"/>
  <c r="J22" i="4"/>
  <c r="F22" i="4"/>
  <c r="E26" i="5"/>
  <c r="F86" i="4"/>
  <c r="J86" i="4"/>
  <c r="G24" i="5" l="1"/>
  <c r="I1259" i="2"/>
  <c r="I1260" i="2" s="1"/>
  <c r="F26" i="4"/>
  <c r="I15" i="4" l="1"/>
  <c r="F14" i="4"/>
  <c r="F12" i="4"/>
  <c r="H1176" i="2" l="1"/>
  <c r="H1166" i="2"/>
  <c r="I1166" i="2" s="1"/>
  <c r="H842" i="2"/>
  <c r="H784" i="2"/>
  <c r="H726" i="2"/>
  <c r="H697" i="2"/>
  <c r="H634" i="2"/>
  <c r="H633" i="2"/>
  <c r="H443" i="2"/>
  <c r="H360" i="2"/>
  <c r="H332" i="2"/>
  <c r="H54" i="2"/>
  <c r="H1177" i="2"/>
  <c r="H1168" i="2"/>
  <c r="I1168" i="2" s="1"/>
  <c r="H1167" i="2"/>
  <c r="I1167" i="2" s="1"/>
  <c r="H1165" i="2"/>
  <c r="I1165" i="2" s="1"/>
  <c r="H1164" i="2"/>
  <c r="I1164" i="2" s="1"/>
  <c r="H1163" i="2"/>
  <c r="I1163" i="2" s="1"/>
  <c r="H1162" i="2"/>
  <c r="I1162" i="2" s="1"/>
  <c r="H1161" i="2"/>
  <c r="I1161" i="2" s="1"/>
  <c r="H1160" i="2"/>
  <c r="I1160" i="2" s="1"/>
  <c r="H1159" i="2"/>
  <c r="I1159" i="2" s="1"/>
  <c r="H1158" i="2"/>
  <c r="I1158" i="2" s="1"/>
  <c r="H1157" i="2"/>
  <c r="I1157" i="2" s="1"/>
  <c r="H1156" i="2"/>
  <c r="I1156" i="2" s="1"/>
  <c r="H1155" i="2"/>
  <c r="D27" i="16"/>
  <c r="D35" i="16" s="1"/>
  <c r="D29" i="16"/>
  <c r="D24" i="16"/>
  <c r="D10" i="16"/>
  <c r="H28" i="14"/>
  <c r="E24" i="14"/>
  <c r="H20" i="14" s="1"/>
  <c r="H22" i="14"/>
  <c r="D18" i="14"/>
  <c r="H18" i="14" s="1"/>
  <c r="E14" i="14"/>
  <c r="H14" i="14" s="1"/>
  <c r="E33" i="14" l="1"/>
  <c r="C35" i="14" s="1"/>
  <c r="C36" i="14" s="1"/>
  <c r="C1053" i="2" s="1"/>
  <c r="D31" i="16"/>
  <c r="D14" i="16"/>
  <c r="D18" i="16"/>
  <c r="C670" i="2" l="1"/>
  <c r="C1024" i="2"/>
  <c r="C846" i="2"/>
  <c r="C29" i="2"/>
  <c r="C997" i="2"/>
  <c r="C701" i="2"/>
  <c r="C497" i="2"/>
  <c r="C349" i="2"/>
  <c r="D8" i="6"/>
  <c r="C970" i="2"/>
  <c r="C184" i="2"/>
  <c r="C1110" i="2"/>
  <c r="C815" i="2"/>
  <c r="C322" i="2"/>
  <c r="C638" i="2"/>
  <c r="C379" i="2"/>
  <c r="C433" i="2"/>
  <c r="C524" i="2"/>
  <c r="C241" i="2"/>
  <c r="C1181" i="2"/>
  <c r="C551" i="2"/>
  <c r="C155" i="2"/>
  <c r="C604" i="2"/>
  <c r="C1082" i="2"/>
  <c r="C907" i="2"/>
  <c r="C294" i="2"/>
  <c r="C760" i="2"/>
  <c r="C210" i="2"/>
  <c r="C470" i="2"/>
  <c r="C942" i="2"/>
  <c r="C788" i="2"/>
  <c r="C269" i="2"/>
  <c r="C730" i="2"/>
  <c r="C59" i="2"/>
  <c r="C1140" i="2"/>
  <c r="C407" i="2"/>
  <c r="C881" i="2"/>
  <c r="C113" i="2"/>
  <c r="C578" i="2"/>
  <c r="D39" i="16"/>
  <c r="D40" i="16" s="1"/>
  <c r="D32" i="16"/>
  <c r="D46" i="16" l="1"/>
  <c r="D47" i="16"/>
  <c r="D50" i="16" l="1"/>
  <c r="G164" i="2"/>
  <c r="D54" i="16"/>
  <c r="D55" i="16"/>
  <c r="D51" i="16"/>
  <c r="H922" i="2" l="1"/>
  <c r="I1177" i="2"/>
  <c r="I1176" i="2"/>
  <c r="I1155" i="2"/>
  <c r="I1178" i="2" l="1"/>
  <c r="I1169" i="2"/>
  <c r="I1179" i="2" l="1"/>
  <c r="I1180" i="2" s="1"/>
  <c r="I1181" i="2" s="1"/>
  <c r="I1182" i="2" s="1"/>
  <c r="F55" i="5" s="1"/>
  <c r="G55" i="5" s="1"/>
  <c r="F76" i="4"/>
  <c r="J76" i="4" s="1"/>
  <c r="F59" i="4"/>
  <c r="F39" i="4"/>
  <c r="F34" i="4"/>
  <c r="J12" i="4"/>
  <c r="G33" i="6" l="1"/>
  <c r="H464" i="2"/>
  <c r="I464" i="2" s="1"/>
  <c r="H993" i="2"/>
  <c r="I993" i="2" s="1"/>
  <c r="H811" i="2"/>
  <c r="I811" i="2" s="1"/>
  <c r="H1106" i="2"/>
  <c r="I1106" i="2" s="1"/>
  <c r="H876" i="2"/>
  <c r="I876" i="2" s="1"/>
  <c r="H666" i="2"/>
  <c r="I666" i="2" s="1"/>
  <c r="E54" i="5"/>
  <c r="E53" i="5"/>
  <c r="E52" i="5"/>
  <c r="E51" i="5"/>
  <c r="E50" i="5"/>
  <c r="E49" i="5"/>
  <c r="E48" i="5"/>
  <c r="E43" i="5"/>
  <c r="E42" i="5"/>
  <c r="E15" i="5"/>
  <c r="H367" i="2"/>
  <c r="I367" i="2" s="1"/>
  <c r="H366" i="2"/>
  <c r="I366" i="2" s="1"/>
  <c r="H365" i="2"/>
  <c r="I365" i="2" s="1"/>
  <c r="I360" i="2"/>
  <c r="I361" i="2" s="1"/>
  <c r="F86" i="6"/>
  <c r="F87" i="6"/>
  <c r="F88" i="6"/>
  <c r="F89" i="6"/>
  <c r="F90" i="6"/>
  <c r="F91" i="6"/>
  <c r="F92" i="6"/>
  <c r="H565" i="2"/>
  <c r="I565" i="2" s="1"/>
  <c r="H484" i="2"/>
  <c r="I484" i="2" s="1"/>
  <c r="I485" i="2" s="1"/>
  <c r="I332" i="2"/>
  <c r="I333" i="2" s="1"/>
  <c r="H1135" i="2"/>
  <c r="I1135" i="2" s="1"/>
  <c r="H1136" i="2"/>
  <c r="I1136" i="2" s="1"/>
  <c r="H1105" i="2"/>
  <c r="I1105" i="2" s="1"/>
  <c r="H1097" i="2"/>
  <c r="I1097" i="2" s="1"/>
  <c r="I1098" i="2" s="1"/>
  <c r="H992" i="2"/>
  <c r="I992" i="2" s="1"/>
  <c r="H984" i="2"/>
  <c r="I984" i="2" s="1"/>
  <c r="I985" i="2" s="1"/>
  <c r="J84" i="4"/>
  <c r="L84" i="4"/>
  <c r="J95" i="4"/>
  <c r="J50" i="4"/>
  <c r="J37" i="4"/>
  <c r="J29" i="4"/>
  <c r="F80" i="4"/>
  <c r="J80" i="4"/>
  <c r="F61" i="4"/>
  <c r="F16" i="4"/>
  <c r="J96" i="4"/>
  <c r="J51" i="4"/>
  <c r="J38" i="4"/>
  <c r="J30" i="4"/>
  <c r="G49" i="4"/>
  <c r="J49" i="4"/>
  <c r="F41" i="4"/>
  <c r="F47" i="4"/>
  <c r="J14" i="4"/>
  <c r="J79" i="4"/>
  <c r="H802" i="2"/>
  <c r="I802" i="2" s="1"/>
  <c r="I803" i="2" s="1"/>
  <c r="J101" i="4"/>
  <c r="J102" i="4"/>
  <c r="E38" i="5" s="1"/>
  <c r="J59" i="4"/>
  <c r="G34" i="6"/>
  <c r="H664" i="2"/>
  <c r="I664" i="2" s="1"/>
  <c r="H745" i="2"/>
  <c r="I745" i="2" s="1"/>
  <c r="H744" i="2"/>
  <c r="I744" i="2" s="1"/>
  <c r="H746" i="2"/>
  <c r="I746" i="2" s="1"/>
  <c r="H747" i="2"/>
  <c r="I747" i="2" s="1"/>
  <c r="H1078" i="2"/>
  <c r="I1078" i="2" s="1"/>
  <c r="I1079" i="2" s="1"/>
  <c r="H1070" i="2"/>
  <c r="I1070" i="2" s="1"/>
  <c r="H1069" i="2"/>
  <c r="I1069" i="2" s="1"/>
  <c r="H1068" i="2"/>
  <c r="I1068" i="2" s="1"/>
  <c r="H1067" i="2"/>
  <c r="I1067" i="2" s="1"/>
  <c r="H1063" i="2"/>
  <c r="I1063" i="2" s="1"/>
  <c r="I1064" i="2" s="1"/>
  <c r="H650" i="2"/>
  <c r="I650" i="2" s="1"/>
  <c r="H654" i="2"/>
  <c r="I654" i="2" s="1"/>
  <c r="J70" i="4"/>
  <c r="J71" i="4" s="1"/>
  <c r="H420" i="2"/>
  <c r="I420" i="2" s="1"/>
  <c r="H421" i="2"/>
  <c r="I421" i="2" s="1"/>
  <c r="H429" i="2"/>
  <c r="I429" i="2" s="1"/>
  <c r="I430" i="2" s="1"/>
  <c r="H561" i="2"/>
  <c r="I561" i="2" s="1"/>
  <c r="I562" i="2" s="1"/>
  <c r="H895" i="2"/>
  <c r="I895" i="2" s="1"/>
  <c r="I896" i="2" s="1"/>
  <c r="H861" i="2"/>
  <c r="I861" i="2" s="1"/>
  <c r="H863" i="2"/>
  <c r="I863" i="2" s="1"/>
  <c r="H862" i="2"/>
  <c r="I862" i="2" s="1"/>
  <c r="H868" i="2"/>
  <c r="I868" i="2" s="1"/>
  <c r="H867" i="2"/>
  <c r="I867" i="2" s="1"/>
  <c r="H866" i="2"/>
  <c r="I866" i="2" s="1"/>
  <c r="H865" i="2"/>
  <c r="I865" i="2" s="1"/>
  <c r="H864" i="2"/>
  <c r="I864" i="2" s="1"/>
  <c r="H860" i="2"/>
  <c r="I860" i="2" s="1"/>
  <c r="H856" i="2"/>
  <c r="I856" i="2" s="1"/>
  <c r="I857" i="2" s="1"/>
  <c r="I922" i="2"/>
  <c r="H927" i="2"/>
  <c r="I927" i="2" s="1"/>
  <c r="H926" i="2"/>
  <c r="I926" i="2" s="1"/>
  <c r="H925" i="2"/>
  <c r="I925" i="2" s="1"/>
  <c r="H917" i="2"/>
  <c r="I917" i="2" s="1"/>
  <c r="I918" i="2" s="1"/>
  <c r="H924" i="2"/>
  <c r="I924" i="2" s="1"/>
  <c r="H923" i="2"/>
  <c r="I923" i="2" s="1"/>
  <c r="H921" i="2"/>
  <c r="I921" i="2" s="1"/>
  <c r="H928" i="2"/>
  <c r="I928" i="2" s="1"/>
  <c r="F21" i="6"/>
  <c r="H1127" i="2"/>
  <c r="I1127" i="2" s="1"/>
  <c r="H1126" i="2"/>
  <c r="I1126" i="2" s="1"/>
  <c r="H1125" i="2"/>
  <c r="I1125" i="2" s="1"/>
  <c r="H1040" i="2"/>
  <c r="I1040" i="2" s="1"/>
  <c r="H1049" i="2"/>
  <c r="I1049" i="2" s="1"/>
  <c r="H1039" i="2"/>
  <c r="I1039" i="2" s="1"/>
  <c r="H1038" i="2"/>
  <c r="I1038" i="2" s="1"/>
  <c r="F20" i="6"/>
  <c r="H1020" i="2"/>
  <c r="I1020" i="2" s="1"/>
  <c r="H1019" i="2"/>
  <c r="I1019" i="2" s="1"/>
  <c r="H1011" i="2"/>
  <c r="I1011" i="2" s="1"/>
  <c r="I1012" i="2" s="1"/>
  <c r="H966" i="2"/>
  <c r="I966" i="2" s="1"/>
  <c r="H965" i="2"/>
  <c r="I965" i="2" s="1"/>
  <c r="H957" i="2"/>
  <c r="I957" i="2" s="1"/>
  <c r="I958" i="2" s="1"/>
  <c r="J60" i="4"/>
  <c r="G47" i="4"/>
  <c r="J66" i="4"/>
  <c r="J67" i="4" s="1"/>
  <c r="H390" i="2"/>
  <c r="I390" i="2" s="1"/>
  <c r="H389" i="2"/>
  <c r="I389" i="2" s="1"/>
  <c r="H394" i="2"/>
  <c r="I394" i="2" s="1"/>
  <c r="I395" i="2" s="1"/>
  <c r="H403" i="2"/>
  <c r="I403" i="2" s="1"/>
  <c r="H622" i="2"/>
  <c r="I622" i="2" s="1"/>
  <c r="H236" i="2"/>
  <c r="I236" i="2" s="1"/>
  <c r="H228" i="2"/>
  <c r="I228" i="2" s="1"/>
  <c r="I443" i="2"/>
  <c r="I444" i="2" s="1"/>
  <c r="H466" i="2"/>
  <c r="I466" i="2" s="1"/>
  <c r="H463" i="2"/>
  <c r="I463" i="2" s="1"/>
  <c r="F19" i="6"/>
  <c r="F22" i="6" s="1"/>
  <c r="H455" i="2"/>
  <c r="I455" i="2" s="1"/>
  <c r="H454" i="2"/>
  <c r="I454" i="2" s="1"/>
  <c r="H453" i="2"/>
  <c r="I453" i="2" s="1"/>
  <c r="H452" i="2"/>
  <c r="I452" i="2" s="1"/>
  <c r="H451" i="2"/>
  <c r="I451" i="2" s="1"/>
  <c r="H450" i="2"/>
  <c r="I450" i="2" s="1"/>
  <c r="H448" i="2"/>
  <c r="I448" i="2" s="1"/>
  <c r="H449" i="2"/>
  <c r="I449" i="2" s="1"/>
  <c r="H447" i="2"/>
  <c r="I447" i="2" s="1"/>
  <c r="H830" i="2"/>
  <c r="I830" i="2" s="1"/>
  <c r="I842" i="2"/>
  <c r="H833" i="2"/>
  <c r="I833" i="2" s="1"/>
  <c r="H832" i="2"/>
  <c r="I832" i="2" s="1"/>
  <c r="H831" i="2"/>
  <c r="I831" i="2" s="1"/>
  <c r="I784" i="2"/>
  <c r="H783" i="2"/>
  <c r="I783" i="2" s="1"/>
  <c r="H775" i="2"/>
  <c r="I775" i="2" s="1"/>
  <c r="H774" i="2"/>
  <c r="I774" i="2" s="1"/>
  <c r="H756" i="2"/>
  <c r="I756" i="2" s="1"/>
  <c r="H755" i="2"/>
  <c r="I755" i="2" s="1"/>
  <c r="I726" i="2"/>
  <c r="H717" i="2"/>
  <c r="I717" i="2" s="1"/>
  <c r="H716" i="2"/>
  <c r="I716" i="2" s="1"/>
  <c r="I697" i="2"/>
  <c r="H688" i="2"/>
  <c r="I688" i="2" s="1"/>
  <c r="H687" i="2"/>
  <c r="I687" i="2" s="1"/>
  <c r="I633" i="2"/>
  <c r="H623" i="2"/>
  <c r="I623" i="2" s="1"/>
  <c r="H621" i="2"/>
  <c r="I621" i="2" s="1"/>
  <c r="H619" i="2"/>
  <c r="I619" i="2" s="1"/>
  <c r="H620" i="2"/>
  <c r="I620" i="2" s="1"/>
  <c r="H632" i="2"/>
  <c r="I632" i="2" s="1"/>
  <c r="H649" i="2"/>
  <c r="I649" i="2" s="1"/>
  <c r="H656" i="2"/>
  <c r="I656" i="2" s="1"/>
  <c r="H655" i="2"/>
  <c r="I655" i="2" s="1"/>
  <c r="H665" i="2"/>
  <c r="I665" i="2" s="1"/>
  <c r="H375" i="2"/>
  <c r="I375" i="2" s="1"/>
  <c r="H364" i="2"/>
  <c r="I364" i="2" s="1"/>
  <c r="I634" i="2"/>
  <c r="H600" i="2"/>
  <c r="I600" i="2" s="1"/>
  <c r="H592" i="2"/>
  <c r="I592" i="2" s="1"/>
  <c r="I593" i="2" s="1"/>
  <c r="H574" i="2"/>
  <c r="I574" i="2" s="1"/>
  <c r="H566" i="2"/>
  <c r="I566" i="2" s="1"/>
  <c r="F40" i="6"/>
  <c r="H547" i="2"/>
  <c r="I547" i="2" s="1"/>
  <c r="H336" i="2"/>
  <c r="I336" i="2" s="1"/>
  <c r="H511" i="2"/>
  <c r="I511" i="2" s="1"/>
  <c r="H520" i="2"/>
  <c r="I520" i="2" s="1"/>
  <c r="I521" i="2" s="1"/>
  <c r="H512" i="2"/>
  <c r="I512" i="2" s="1"/>
  <c r="H493" i="2"/>
  <c r="I493" i="2" s="1"/>
  <c r="J120" i="4"/>
  <c r="J117" i="4"/>
  <c r="J114" i="4"/>
  <c r="E41" i="5" s="1"/>
  <c r="J107" i="4"/>
  <c r="J106" i="4"/>
  <c r="J105" i="4"/>
  <c r="J94" i="4"/>
  <c r="J93" i="4"/>
  <c r="J89" i="4"/>
  <c r="E36" i="5" s="1"/>
  <c r="J78" i="4"/>
  <c r="J75" i="4"/>
  <c r="J74" i="4"/>
  <c r="J61" i="4"/>
  <c r="J55" i="4"/>
  <c r="J48" i="4"/>
  <c r="G36" i="4"/>
  <c r="J36" i="4" s="1"/>
  <c r="J35" i="4"/>
  <c r="G28" i="4"/>
  <c r="J27" i="4"/>
  <c r="J17" i="4"/>
  <c r="J16" i="4"/>
  <c r="J26" i="4"/>
  <c r="J9" i="4"/>
  <c r="H337" i="2"/>
  <c r="I337" i="2" s="1"/>
  <c r="H345" i="2"/>
  <c r="I345" i="2" s="1"/>
  <c r="H318" i="2"/>
  <c r="I318" i="2" s="1"/>
  <c r="F41" i="6"/>
  <c r="H290" i="2"/>
  <c r="I290" i="2" s="1"/>
  <c r="H265" i="2"/>
  <c r="I265" i="2" s="1"/>
  <c r="H206" i="2"/>
  <c r="I206" i="2" s="1"/>
  <c r="I207" i="2" s="1"/>
  <c r="D31" i="5"/>
  <c r="H227" i="2"/>
  <c r="I227" i="2" s="1"/>
  <c r="H226" i="2"/>
  <c r="I226" i="2" s="1"/>
  <c r="H225" i="2"/>
  <c r="I225" i="2" s="1"/>
  <c r="H237" i="2"/>
  <c r="I237" i="2" s="1"/>
  <c r="H129" i="2"/>
  <c r="I129" i="2" s="1"/>
  <c r="F58" i="6"/>
  <c r="F60" i="6" s="1"/>
  <c r="H180" i="2"/>
  <c r="I180" i="2" s="1"/>
  <c r="H179" i="2"/>
  <c r="I179" i="2" s="1"/>
  <c r="H126" i="2"/>
  <c r="I126" i="2" s="1"/>
  <c r="H127" i="2"/>
  <c r="I127" i="2" s="1"/>
  <c r="H128" i="2"/>
  <c r="I128" i="2" s="1"/>
  <c r="H130" i="2"/>
  <c r="I130" i="2" s="1"/>
  <c r="H131" i="2"/>
  <c r="I131" i="2" s="1"/>
  <c r="H132" i="2"/>
  <c r="I132" i="2" s="1"/>
  <c r="H133" i="2"/>
  <c r="I133" i="2" s="1"/>
  <c r="H134" i="2"/>
  <c r="I134" i="2" s="1"/>
  <c r="H55" i="2"/>
  <c r="I55" i="2" s="1"/>
  <c r="G95" i="2"/>
  <c r="I95" i="2" s="1"/>
  <c r="I96" i="2" s="1"/>
  <c r="I99" i="2"/>
  <c r="G11" i="2"/>
  <c r="I15" i="2"/>
  <c r="H43" i="2"/>
  <c r="I43" i="2" s="1"/>
  <c r="H44" i="2"/>
  <c r="I44" i="2" s="1"/>
  <c r="H45" i="2"/>
  <c r="I45" i="2" s="1"/>
  <c r="H46" i="2"/>
  <c r="I46" i="2" s="1"/>
  <c r="H135" i="2"/>
  <c r="I135" i="2" s="1"/>
  <c r="H136" i="2"/>
  <c r="I136" i="2" s="1"/>
  <c r="H137" i="2"/>
  <c r="I137" i="2" s="1"/>
  <c r="H138" i="2"/>
  <c r="I138" i="2" s="1"/>
  <c r="H139" i="2"/>
  <c r="I139" i="2" s="1"/>
  <c r="H140" i="2"/>
  <c r="I140" i="2" s="1"/>
  <c r="H141" i="2"/>
  <c r="I141" i="2" s="1"/>
  <c r="H142" i="2"/>
  <c r="I142" i="2" s="1"/>
  <c r="I146" i="2"/>
  <c r="I147" i="2" s="1"/>
  <c r="H151" i="2"/>
  <c r="I151" i="2" s="1"/>
  <c r="I168" i="2"/>
  <c r="I169" i="2"/>
  <c r="I170" i="2"/>
  <c r="C180" i="2"/>
  <c r="F59" i="6"/>
  <c r="F61" i="6" s="1"/>
  <c r="C62" i="6"/>
  <c r="C63" i="6"/>
  <c r="F85" i="6"/>
  <c r="J15" i="4"/>
  <c r="J28" i="4"/>
  <c r="F92" i="4"/>
  <c r="J92" i="4" s="1"/>
  <c r="J34" i="4"/>
  <c r="J39" i="4"/>
  <c r="J44" i="4" s="1"/>
  <c r="F77" i="4"/>
  <c r="J77" i="4" s="1"/>
  <c r="I575" i="2"/>
  <c r="J18" i="4" l="1"/>
  <c r="H1048" i="2"/>
  <c r="I1048" i="2" s="1"/>
  <c r="I1050" i="2" s="1"/>
  <c r="J108" i="4"/>
  <c r="J81" i="4"/>
  <c r="E34" i="5" s="1"/>
  <c r="I11" i="2"/>
  <c r="I12" i="2" s="1"/>
  <c r="I54" i="2"/>
  <c r="I56" i="2" s="1"/>
  <c r="H546" i="2"/>
  <c r="I546" i="2" s="1"/>
  <c r="I548" i="2" s="1"/>
  <c r="H631" i="2"/>
  <c r="I631" i="2" s="1"/>
  <c r="I635" i="2" s="1"/>
  <c r="H402" i="2"/>
  <c r="I402" i="2" s="1"/>
  <c r="I404" i="2" s="1"/>
  <c r="J97" i="4"/>
  <c r="H877" i="2"/>
  <c r="I877" i="2" s="1"/>
  <c r="I878" i="2" s="1"/>
  <c r="H150" i="2"/>
  <c r="I150" i="2" s="1"/>
  <c r="I152" i="2" s="1"/>
  <c r="H492" i="2"/>
  <c r="I492" i="2" s="1"/>
  <c r="I494" i="2" s="1"/>
  <c r="H938" i="2"/>
  <c r="I938" i="2" s="1"/>
  <c r="J47" i="4"/>
  <c r="H317" i="2"/>
  <c r="I317" i="2" s="1"/>
  <c r="I319" i="2" s="1"/>
  <c r="H465" i="2"/>
  <c r="I465" i="2" s="1"/>
  <c r="I467" i="2" s="1"/>
  <c r="F94" i="6"/>
  <c r="F96" i="6" s="1"/>
  <c r="F93" i="6"/>
  <c r="I456" i="2"/>
  <c r="I164" i="2"/>
  <c r="I165" i="2" s="1"/>
  <c r="J31" i="4"/>
  <c r="E27" i="5" s="1"/>
  <c r="I513" i="2"/>
  <c r="I522" i="2" s="1"/>
  <c r="J63" i="4"/>
  <c r="H936" i="2"/>
  <c r="I936" i="2" s="1"/>
  <c r="H841" i="2"/>
  <c r="I841" i="2" s="1"/>
  <c r="I843" i="2" s="1"/>
  <c r="E37" i="5"/>
  <c r="F95" i="6"/>
  <c r="F62" i="6"/>
  <c r="E33" i="5"/>
  <c r="E35" i="5"/>
  <c r="E21" i="5"/>
  <c r="E22" i="5" s="1"/>
  <c r="E30" i="5"/>
  <c r="E32" i="5"/>
  <c r="I905" i="2"/>
  <c r="I906" i="2" s="1"/>
  <c r="I907" i="2" s="1"/>
  <c r="I908" i="2" s="1"/>
  <c r="F45" i="5" s="1"/>
  <c r="G45" i="5" s="1"/>
  <c r="I208" i="2"/>
  <c r="I209" i="2" s="1"/>
  <c r="I567" i="2"/>
  <c r="I576" i="2" s="1"/>
  <c r="I101" i="2"/>
  <c r="I17" i="2"/>
  <c r="I718" i="2"/>
  <c r="I776" i="2"/>
  <c r="I785" i="2"/>
  <c r="I657" i="2"/>
  <c r="I651" i="2"/>
  <c r="I689" i="2"/>
  <c r="I757" i="2"/>
  <c r="I624" i="2"/>
  <c r="I869" i="2"/>
  <c r="I1071" i="2"/>
  <c r="I1080" i="2" s="1"/>
  <c r="I1081" i="2" s="1"/>
  <c r="I1082" i="2" s="1"/>
  <c r="I1083" i="2" s="1"/>
  <c r="F54" i="5" s="1"/>
  <c r="G54" i="5" s="1"/>
  <c r="I47" i="2"/>
  <c r="I994" i="2"/>
  <c r="I995" i="2" s="1"/>
  <c r="I996" i="2" s="1"/>
  <c r="I997" i="2" s="1"/>
  <c r="I998" i="2" s="1"/>
  <c r="F50" i="5" s="1"/>
  <c r="G50" i="5" s="1"/>
  <c r="I172" i="2"/>
  <c r="I238" i="2"/>
  <c r="I1128" i="2"/>
  <c r="I368" i="2"/>
  <c r="I834" i="2"/>
  <c r="I967" i="2"/>
  <c r="I968" i="2" s="1"/>
  <c r="I969" i="2" s="1"/>
  <c r="I970" i="2" s="1"/>
  <c r="I971" i="2" s="1"/>
  <c r="F49" i="5" s="1"/>
  <c r="G49" i="5" s="1"/>
  <c r="I422" i="2"/>
  <c r="I431" i="2" s="1"/>
  <c r="I432" i="2" s="1"/>
  <c r="I433" i="2" s="1"/>
  <c r="I434" i="2" s="1"/>
  <c r="F33" i="5" s="1"/>
  <c r="I1021" i="2"/>
  <c r="I1022" i="2" s="1"/>
  <c r="I1023" i="2" s="1"/>
  <c r="I1024" i="2" s="1"/>
  <c r="I1025" i="2" s="1"/>
  <c r="F52" i="5" s="1"/>
  <c r="G52" i="5" s="1"/>
  <c r="I291" i="2"/>
  <c r="I292" i="2" s="1"/>
  <c r="I293" i="2" s="1"/>
  <c r="I294" i="2" s="1"/>
  <c r="I295" i="2" s="1"/>
  <c r="F25" i="5" s="1"/>
  <c r="I346" i="2"/>
  <c r="I601" i="2"/>
  <c r="I602" i="2" s="1"/>
  <c r="I603" i="2" s="1"/>
  <c r="I604" i="2" s="1"/>
  <c r="I605" i="2" s="1"/>
  <c r="F30" i="5" s="1"/>
  <c r="I181" i="2"/>
  <c r="I229" i="2"/>
  <c r="I338" i="2"/>
  <c r="I391" i="2"/>
  <c r="I1041" i="2"/>
  <c r="I929" i="2"/>
  <c r="I748" i="2"/>
  <c r="I667" i="2"/>
  <c r="I1107" i="2"/>
  <c r="I1108" i="2" s="1"/>
  <c r="I1109" i="2" s="1"/>
  <c r="I1110" i="2" s="1"/>
  <c r="I1111" i="2" s="1"/>
  <c r="F51" i="5" s="1"/>
  <c r="G51" i="5" s="1"/>
  <c r="I143" i="2"/>
  <c r="I266" i="2"/>
  <c r="I267" i="2" s="1"/>
  <c r="I268" i="2" s="1"/>
  <c r="I269" i="2" s="1"/>
  <c r="I270" i="2" s="1"/>
  <c r="F23" i="5" s="1"/>
  <c r="I376" i="2"/>
  <c r="I1137" i="2"/>
  <c r="J52" i="4" l="1"/>
  <c r="E29" i="5" s="1"/>
  <c r="I210" i="2"/>
  <c r="I211" i="2" s="1"/>
  <c r="F21" i="5" s="1"/>
  <c r="G21" i="5" s="1"/>
  <c r="I111" i="2"/>
  <c r="I112" i="2" s="1"/>
  <c r="I113" i="2" s="1"/>
  <c r="I114" i="2" s="1"/>
  <c r="F16" i="5" s="1"/>
  <c r="G16" i="5" s="1"/>
  <c r="I27" i="2"/>
  <c r="I28" i="2" s="1"/>
  <c r="I29" i="2" s="1"/>
  <c r="I30" i="2" s="1"/>
  <c r="F14" i="5" s="1"/>
  <c r="G14" i="5" s="1"/>
  <c r="I844" i="2"/>
  <c r="I845" i="2" s="1"/>
  <c r="I846" i="2" s="1"/>
  <c r="I847" i="2" s="1"/>
  <c r="F43" i="5" s="1"/>
  <c r="G43" i="5" s="1"/>
  <c r="E39" i="5"/>
  <c r="N72" i="4"/>
  <c r="G21" i="4"/>
  <c r="E31" i="5"/>
  <c r="G33" i="5"/>
  <c r="E23" i="5"/>
  <c r="G23" i="5" s="1"/>
  <c r="H810" i="2"/>
  <c r="I810" i="2" s="1"/>
  <c r="I812" i="2" s="1"/>
  <c r="I813" i="2" s="1"/>
  <c r="I814" i="2" s="1"/>
  <c r="I815" i="2" s="1"/>
  <c r="I816" i="2" s="1"/>
  <c r="F38" i="5" s="1"/>
  <c r="G38" i="5" s="1"/>
  <c r="H696" i="2"/>
  <c r="I696" i="2" s="1"/>
  <c r="I698" i="2" s="1"/>
  <c r="I699" i="2" s="1"/>
  <c r="I700" i="2" s="1"/>
  <c r="I701" i="2" s="1"/>
  <c r="I702" i="2" s="1"/>
  <c r="F37" i="5" s="1"/>
  <c r="G37" i="5" s="1"/>
  <c r="H725" i="2"/>
  <c r="I725" i="2" s="1"/>
  <c r="I727" i="2" s="1"/>
  <c r="I728" i="2" s="1"/>
  <c r="I729" i="2" s="1"/>
  <c r="I730" i="2" s="1"/>
  <c r="I731" i="2" s="1"/>
  <c r="F39" i="5" s="1"/>
  <c r="G30" i="5"/>
  <c r="H937" i="2"/>
  <c r="I937" i="2" s="1"/>
  <c r="I939" i="2" s="1"/>
  <c r="I940" i="2" s="1"/>
  <c r="I941" i="2" s="1"/>
  <c r="I942" i="2" s="1"/>
  <c r="I943" i="2" s="1"/>
  <c r="F46" i="5" s="1"/>
  <c r="G46" i="5" s="1"/>
  <c r="I377" i="2"/>
  <c r="I378" i="2" s="1"/>
  <c r="I379" i="2" s="1"/>
  <c r="I380" i="2" s="1"/>
  <c r="F35" i="5" s="1"/>
  <c r="G35" i="5" s="1"/>
  <c r="I153" i="2"/>
  <c r="I154" i="2" s="1"/>
  <c r="I155" i="2" s="1"/>
  <c r="I156" i="2" s="1"/>
  <c r="F17" i="5" s="1"/>
  <c r="G17" i="5" s="1"/>
  <c r="I468" i="2"/>
  <c r="I469" i="2" s="1"/>
  <c r="I470" i="2" s="1"/>
  <c r="I471" i="2" s="1"/>
  <c r="F34" i="5" s="1"/>
  <c r="G34" i="5" s="1"/>
  <c r="I758" i="2"/>
  <c r="I759" i="2" s="1"/>
  <c r="I760" i="2" s="1"/>
  <c r="I761" i="2" s="1"/>
  <c r="F41" i="5" s="1"/>
  <c r="G41" i="5" s="1"/>
  <c r="I879" i="2"/>
  <c r="I880" i="2" s="1"/>
  <c r="I881" i="2" s="1"/>
  <c r="I882" i="2" s="1"/>
  <c r="F44" i="5" s="1"/>
  <c r="G44" i="5" s="1"/>
  <c r="I1138" i="2"/>
  <c r="I1139" i="2" s="1"/>
  <c r="I1140" i="2" s="1"/>
  <c r="I1141" i="2" s="1"/>
  <c r="F48" i="5" s="1"/>
  <c r="G48" i="5" s="1"/>
  <c r="I668" i="2"/>
  <c r="I669" i="2" s="1"/>
  <c r="F21" i="4"/>
  <c r="I57" i="2"/>
  <c r="I58" i="2" s="1"/>
  <c r="I59" i="2" s="1"/>
  <c r="I60" i="2" s="1"/>
  <c r="F15" i="5" s="1"/>
  <c r="G15" i="5" s="1"/>
  <c r="I182" i="2"/>
  <c r="I183" i="2" s="1"/>
  <c r="I184" i="2" s="1"/>
  <c r="I185" i="2" s="1"/>
  <c r="E28" i="5"/>
  <c r="I577" i="2"/>
  <c r="I239" i="2"/>
  <c r="I240" i="2" s="1"/>
  <c r="I241" i="2" s="1"/>
  <c r="I242" i="2" s="1"/>
  <c r="F22" i="5" s="1"/>
  <c r="G22" i="5" s="1"/>
  <c r="I1051" i="2"/>
  <c r="I1052" i="2" s="1"/>
  <c r="I1053" i="2" s="1"/>
  <c r="I1054" i="2" s="1"/>
  <c r="F53" i="5" s="1"/>
  <c r="G53" i="5" s="1"/>
  <c r="I347" i="2"/>
  <c r="I523" i="2"/>
  <c r="I187" i="2" l="1"/>
  <c r="I670" i="2"/>
  <c r="I671" i="2" s="1"/>
  <c r="H627" i="2"/>
  <c r="I627" i="2" s="1"/>
  <c r="I628" i="2" s="1"/>
  <c r="I636" i="2" s="1"/>
  <c r="I637" i="2" s="1"/>
  <c r="I638" i="2" s="1"/>
  <c r="I639" i="2" s="1"/>
  <c r="F36" i="5" s="1"/>
  <c r="G36" i="5" s="1"/>
  <c r="H488" i="2"/>
  <c r="I488" i="2" s="1"/>
  <c r="I489" i="2" s="1"/>
  <c r="I495" i="2" s="1"/>
  <c r="I496" i="2" s="1"/>
  <c r="I497" i="2" s="1"/>
  <c r="I498" i="2" s="1"/>
  <c r="F27" i="5" s="1"/>
  <c r="G27" i="5" s="1"/>
  <c r="I524" i="2"/>
  <c r="I525" i="2" s="1"/>
  <c r="I578" i="2"/>
  <c r="I579" i="2" s="1"/>
  <c r="H542" i="2"/>
  <c r="I542" i="2" s="1"/>
  <c r="I543" i="2" s="1"/>
  <c r="I549" i="2" s="1"/>
  <c r="I550" i="2" s="1"/>
  <c r="I551" i="2" s="1"/>
  <c r="I552" i="2" s="1"/>
  <c r="F29" i="5" s="1"/>
  <c r="G29" i="5" s="1"/>
  <c r="F31" i="5"/>
  <c r="G31" i="5" s="1"/>
  <c r="G47" i="5"/>
  <c r="G39" i="5"/>
  <c r="J21" i="4"/>
  <c r="J23" i="4" s="1"/>
  <c r="H398" i="2"/>
  <c r="I398" i="2" s="1"/>
  <c r="I399" i="2" s="1"/>
  <c r="I405" i="2" s="1"/>
  <c r="I406" i="2" s="1"/>
  <c r="I407" i="2" s="1"/>
  <c r="I408" i="2" s="1"/>
  <c r="F32" i="5" s="1"/>
  <c r="G32" i="5" s="1"/>
  <c r="H313" i="2"/>
  <c r="I313" i="2" s="1"/>
  <c r="I314" i="2" s="1"/>
  <c r="I320" i="2" s="1"/>
  <c r="I321" i="2" s="1"/>
  <c r="I322" i="2" s="1"/>
  <c r="I323" i="2" s="1"/>
  <c r="F28" i="5" s="1"/>
  <c r="G28" i="5" s="1"/>
  <c r="I348" i="2"/>
  <c r="F18" i="5" l="1"/>
  <c r="G18" i="5" s="1"/>
  <c r="G13" i="5" s="1"/>
  <c r="I349" i="2"/>
  <c r="I350" i="2" s="1"/>
  <c r="H779" i="2"/>
  <c r="I779" i="2" s="1"/>
  <c r="I780" i="2" s="1"/>
  <c r="I786" i="2" s="1"/>
  <c r="I787" i="2" s="1"/>
  <c r="I788" i="2" s="1"/>
  <c r="I789" i="2" s="1"/>
  <c r="F42" i="5" s="1"/>
  <c r="G42" i="5" s="1"/>
  <c r="G40" i="5" s="1"/>
  <c r="E25" i="5"/>
  <c r="G25" i="5" s="1"/>
  <c r="G20" i="5" s="1"/>
  <c r="G19" i="5" l="1"/>
  <c r="G9" i="5" s="1"/>
  <c r="J17" i="5" l="1"/>
  <c r="L187" i="2"/>
</calcChain>
</file>

<file path=xl/sharedStrings.xml><?xml version="1.0" encoding="utf-8"?>
<sst xmlns="http://schemas.openxmlformats.org/spreadsheetml/2006/main" count="3349" uniqueCount="687">
  <si>
    <t xml:space="preserve"> </t>
  </si>
  <si>
    <t>Item</t>
  </si>
  <si>
    <t>Descrição dos Serviços</t>
  </si>
  <si>
    <t>%</t>
  </si>
  <si>
    <t>PV</t>
  </si>
  <si>
    <t>CD</t>
  </si>
  <si>
    <t>ADMINISTRAÇÃO CENTRAL</t>
  </si>
  <si>
    <t>1.1</t>
  </si>
  <si>
    <t>ESCRITÓRIO CENTRAL</t>
  </si>
  <si>
    <t>1.2</t>
  </si>
  <si>
    <t>VIAGENS</t>
  </si>
  <si>
    <t>1.3</t>
  </si>
  <si>
    <t>IMPOSTOS E TAXAS</t>
  </si>
  <si>
    <t>3.1</t>
  </si>
  <si>
    <t>ISS</t>
  </si>
  <si>
    <t>3.2</t>
  </si>
  <si>
    <t>PIS</t>
  </si>
  <si>
    <t>3.3</t>
  </si>
  <si>
    <t>Cofins</t>
  </si>
  <si>
    <t>3.4</t>
  </si>
  <si>
    <t>TAXA DE RISCO</t>
  </si>
  <si>
    <t>DESPESAS FINANCEIRAS</t>
  </si>
  <si>
    <t>LUCRO</t>
  </si>
  <si>
    <t>BDI =</t>
  </si>
  <si>
    <t>calculado</t>
  </si>
  <si>
    <t>adotado</t>
  </si>
  <si>
    <t>a =</t>
  </si>
  <si>
    <t>Administração Central</t>
  </si>
  <si>
    <t>i =</t>
  </si>
  <si>
    <t>Impostos</t>
  </si>
  <si>
    <t>r =</t>
  </si>
  <si>
    <t>Taxa de Risco</t>
  </si>
  <si>
    <t>l =</t>
  </si>
  <si>
    <t>Lucro</t>
  </si>
  <si>
    <t>CODEVASF</t>
  </si>
  <si>
    <t xml:space="preserve"> COMPOSIÇÃO DE PREÇO UNITÁRIO</t>
  </si>
  <si>
    <t>EQUIPAMENTO</t>
  </si>
  <si>
    <t>UNID</t>
  </si>
  <si>
    <t>QUANT.</t>
  </si>
  <si>
    <t>PROD</t>
  </si>
  <si>
    <t>IMPROD</t>
  </si>
  <si>
    <t>P.UNIT. PROD</t>
  </si>
  <si>
    <t>P.UNIT. IMPR</t>
  </si>
  <si>
    <t>P.TOTAL</t>
  </si>
  <si>
    <t>h</t>
  </si>
  <si>
    <t>SUB-TOTAL</t>
  </si>
  <si>
    <t>MATERIAL</t>
  </si>
  <si>
    <t>DISCRIMINAÇÃO</t>
  </si>
  <si>
    <t>P.UNIT.</t>
  </si>
  <si>
    <t>unid.</t>
  </si>
  <si>
    <t>SERVIÇOS - COMPOSIÇÕES AUXILIARES</t>
  </si>
  <si>
    <t>MÃO DE OBRA</t>
  </si>
  <si>
    <t>PRODUÇÃO DA EQUIPE</t>
  </si>
  <si>
    <t xml:space="preserve">CUSTO </t>
  </si>
  <si>
    <t>TOTAL DO SERVIÇO - R$</t>
  </si>
  <si>
    <t xml:space="preserve">UNIDADE: </t>
  </si>
  <si>
    <t xml:space="preserve">m² </t>
  </si>
  <si>
    <t>UNIDADE</t>
  </si>
  <si>
    <t xml:space="preserve">Placa de identificação da obra, conforme Lay-out normatizado </t>
  </si>
  <si>
    <t>Peça de madeira de lei 1ª Q 2,5x 7,5cm</t>
  </si>
  <si>
    <t>m</t>
  </si>
  <si>
    <t>Peça de madeira 3ª/4ª Q 7,5x 7,5cm</t>
  </si>
  <si>
    <t>Prego 18x30</t>
  </si>
  <si>
    <t>kg</t>
  </si>
  <si>
    <t>Carpinteiro</t>
  </si>
  <si>
    <t>Servente</t>
  </si>
  <si>
    <t>TOTAL - R$</t>
  </si>
  <si>
    <t>m²</t>
  </si>
  <si>
    <t>Madeirit fenólico (resinado)  220X110X14</t>
  </si>
  <si>
    <t xml:space="preserve">Pontalete de madeira </t>
  </si>
  <si>
    <t>Sarrafo</t>
  </si>
  <si>
    <t>Dobradiça metálica</t>
  </si>
  <si>
    <t>Cadeado 25 mm</t>
  </si>
  <si>
    <t>m³</t>
  </si>
  <si>
    <t>Brita 1</t>
  </si>
  <si>
    <t>Tanque</t>
  </si>
  <si>
    <t>Torneira</t>
  </si>
  <si>
    <t>Caixa d´água 500 l</t>
  </si>
  <si>
    <t>l</t>
  </si>
  <si>
    <t xml:space="preserve">Chuveiro plástico </t>
  </si>
  <si>
    <t>Tubo para chuveiro</t>
  </si>
  <si>
    <t xml:space="preserve">Tomada universal </t>
  </si>
  <si>
    <t>Interruptor simples</t>
  </si>
  <si>
    <t>Soquete de plástico para lâmpada</t>
  </si>
  <si>
    <t>Lâmpada incandescente 60W</t>
  </si>
  <si>
    <t>Tinta PVA látex</t>
  </si>
  <si>
    <t>Registro de pressão ou gaveta 1/2"</t>
  </si>
  <si>
    <t>Cimento</t>
  </si>
  <si>
    <t>Brita 2</t>
  </si>
  <si>
    <t>Pedreiro</t>
  </si>
  <si>
    <t>mês</t>
  </si>
  <si>
    <t>Veículo comercial leve</t>
  </si>
  <si>
    <t>Kit 1º socorros</t>
  </si>
  <si>
    <t>Material de limpeza</t>
  </si>
  <si>
    <t>EPI</t>
  </si>
  <si>
    <t>Topografo</t>
  </si>
  <si>
    <t>Topografo auxíliar</t>
  </si>
  <si>
    <t xml:space="preserve">BDI                </t>
  </si>
  <si>
    <t>Pintor</t>
  </si>
  <si>
    <t>Kg</t>
  </si>
  <si>
    <t>UNID.</t>
  </si>
  <si>
    <t>TOTAL</t>
  </si>
  <si>
    <t>B</t>
  </si>
  <si>
    <t>SINAPI</t>
  </si>
  <si>
    <t>PLANILHA ORÇAMENTÁRIA DE SERVIÇOS</t>
  </si>
  <si>
    <t>TOTAL DOS SERVIÇOS (R$)</t>
  </si>
  <si>
    <t>ITEM</t>
  </si>
  <si>
    <t>DISCRIMINAÇÃO DOS SERVIÇOS</t>
  </si>
  <si>
    <t>PREÇO (R$)</t>
  </si>
  <si>
    <t>UNITÁRIO</t>
  </si>
  <si>
    <t>1</t>
  </si>
  <si>
    <t>INSTALAÇÕES PRELIMINARES E ADMINISTRAÇÃO</t>
  </si>
  <si>
    <t>un</t>
  </si>
  <si>
    <t>1.4</t>
  </si>
  <si>
    <t>2</t>
  </si>
  <si>
    <t>DADOS:</t>
  </si>
  <si>
    <t>Mão-de-obra</t>
  </si>
  <si>
    <t>Encarregado/mestre-de-obra</t>
  </si>
  <si>
    <t>Materiais</t>
  </si>
  <si>
    <t>AREIA GROSSA</t>
  </si>
  <si>
    <t>AREIA P/ ATERRO</t>
  </si>
  <si>
    <t>CAMINHÃO BASCULANTE 5,0M3/11T DIESEL TIPO MERCEDES 142HP LK-1214 OU EQUIV (INCL MANUT/OPERACAO)</t>
  </si>
  <si>
    <t>00004750</t>
  </si>
  <si>
    <t>00004783</t>
  </si>
  <si>
    <t>00004431</t>
  </si>
  <si>
    <t>00005075</t>
  </si>
  <si>
    <t>6111</t>
  </si>
  <si>
    <t>00007592</t>
  </si>
  <si>
    <t>APONTADOR</t>
  </si>
  <si>
    <t>6122</t>
  </si>
  <si>
    <t>TECNICO DE LABORATORIO</t>
  </si>
  <si>
    <t>ENGENHEIRO OU ARQUITETO /PLENO - DE OBRA</t>
  </si>
  <si>
    <t>ENGENHEIRO OU ARQUITETO /JUNIOR - DE OBRA</t>
  </si>
  <si>
    <t>Sarrafo 3ª 1x4"</t>
  </si>
  <si>
    <t>00005090</t>
  </si>
  <si>
    <t>TANQUE SIMPLES PRE-MOLDADO DE CONCRETO</t>
  </si>
  <si>
    <t>TORNEIRA PLASTICO 1/2" P/ PIA</t>
  </si>
  <si>
    <t>00011871</t>
  </si>
  <si>
    <t>00007608</t>
  </si>
  <si>
    <t>00011680</t>
  </si>
  <si>
    <t>TOMADA EMBUTIR 2P UNIVERSAL REDONDA 10A/250V C/ PLACA, TIPO SILEN</t>
  </si>
  <si>
    <t>00007528</t>
  </si>
  <si>
    <t>00007555</t>
  </si>
  <si>
    <t>00013329</t>
  </si>
  <si>
    <t>00003764</t>
  </si>
  <si>
    <t>00007345</t>
  </si>
  <si>
    <t>00011752</t>
  </si>
  <si>
    <t>Pneus</t>
  </si>
  <si>
    <t>ALMOXARIFE</t>
  </si>
  <si>
    <t>253</t>
  </si>
  <si>
    <t>PECA DE MADEIRA LEI 1A QUALIDADE 2,5 X 7,5CM (1 X 3") NAO APARELHADA</t>
  </si>
  <si>
    <t>PECA DE MADEIRA 3A/4A QUALIDADE 7,5 X 7,5CM (3X3) NAO APARELHADA</t>
  </si>
  <si>
    <t>Areia grossa</t>
  </si>
  <si>
    <t>Areia média</t>
  </si>
  <si>
    <t>Areia fina</t>
  </si>
  <si>
    <t>Prego 18x27</t>
  </si>
  <si>
    <t>cj</t>
  </si>
  <si>
    <t>Cal hidratada</t>
  </si>
  <si>
    <t>00001213</t>
  </si>
  <si>
    <t>Combustível</t>
  </si>
  <si>
    <t>Encanador</t>
  </si>
  <si>
    <t>LIXA P/ PAREDE OU MADEIRA</t>
  </si>
  <si>
    <t>Lubrificantes</t>
  </si>
  <si>
    <t>TABUA MADEIRA 3A QUALIDADE 2,5 X 30,0CM (1 X 12") NAO APARELHADA</t>
  </si>
  <si>
    <t>Tijolo furado, 8 furos - dimensões: (30 X 20 X 10) cm.</t>
  </si>
  <si>
    <t>C</t>
  </si>
  <si>
    <t>D</t>
  </si>
  <si>
    <t>SERVIÇOS OBJETO DO CONTRATO</t>
  </si>
  <si>
    <t>00007791 TUBO CONCRETO SIMPLES CLASSE - PS1 PB NBR-8890 DN 600MM P/AGUAS PLUVIAIS M 41,11</t>
  </si>
  <si>
    <t>SERVIÇO :Mobilização de equipamentos, materiais e pessoal.</t>
  </si>
  <si>
    <t>Caminhão basculante com capacidade para 5,0 m³/11T - Tipo MERCEDES 142HP LK-1214 ou equivalente incluindo manutenção e operação.</t>
  </si>
  <si>
    <t>SERVIÇO : Desmobilização de equipamentos, materiais e pessoal.</t>
  </si>
  <si>
    <t>Engenheiro Junior</t>
  </si>
  <si>
    <t>Encarregado</t>
  </si>
  <si>
    <t>A</t>
  </si>
  <si>
    <t>Depreciação mensal do equipamento</t>
  </si>
  <si>
    <t>A1</t>
  </si>
  <si>
    <t xml:space="preserve">Preço de Aquisição </t>
  </si>
  <si>
    <t>A2</t>
  </si>
  <si>
    <t>Tempo previsto de vida útil (meses)</t>
  </si>
  <si>
    <t>A3</t>
  </si>
  <si>
    <t>Previsão de recup. Na venda do bem usado</t>
  </si>
  <si>
    <t>A4</t>
  </si>
  <si>
    <t>Custo mensal [A1-(A3xA1)]/A2</t>
  </si>
  <si>
    <t>Juros pelo Capital empregado</t>
  </si>
  <si>
    <t>B1</t>
  </si>
  <si>
    <t xml:space="preserve">Taxa mensal de Juros </t>
  </si>
  <si>
    <t>B2</t>
  </si>
  <si>
    <t>Juros s/depreciação/aluguel (B1xA4)</t>
  </si>
  <si>
    <t xml:space="preserve">Conservação e manutenção </t>
  </si>
  <si>
    <t>C1</t>
  </si>
  <si>
    <t>Taxa de gastos s/a deprec. Inc. seguros (%)</t>
  </si>
  <si>
    <t>C2</t>
  </si>
  <si>
    <t>Incidência mensal (C1xA4)</t>
  </si>
  <si>
    <t>D1</t>
  </si>
  <si>
    <t>Média mensal de quilômetro por veículo</t>
  </si>
  <si>
    <t>D2</t>
  </si>
  <si>
    <t>Preço do litro de combustível</t>
  </si>
  <si>
    <t>D3</t>
  </si>
  <si>
    <t>Quilômetros rodados com um litro combustivel</t>
  </si>
  <si>
    <t>D4</t>
  </si>
  <si>
    <t>Combustivel    (D1/D3)*D2</t>
  </si>
  <si>
    <t>E</t>
  </si>
  <si>
    <t>E1</t>
  </si>
  <si>
    <t xml:space="preserve">Quilometragem do Contrato </t>
  </si>
  <si>
    <t>E2</t>
  </si>
  <si>
    <t>Franquia por troca de óleo (km)</t>
  </si>
  <si>
    <t>E3</t>
  </si>
  <si>
    <t>Preço do litro de óleo</t>
  </si>
  <si>
    <t>E4</t>
  </si>
  <si>
    <t>Quantidade de litros de óleo por troca</t>
  </si>
  <si>
    <t>E5</t>
  </si>
  <si>
    <t>Quantidade de dias do Contrato</t>
  </si>
  <si>
    <t>E6</t>
  </si>
  <si>
    <t>Lubrificantes  E = (E1*E3*E4*30)/E2*E5</t>
  </si>
  <si>
    <t>F</t>
  </si>
  <si>
    <t>F1</t>
  </si>
  <si>
    <t>F2</t>
  </si>
  <si>
    <t>Vida do Pneu em quilômetros</t>
  </si>
  <si>
    <t>F3</t>
  </si>
  <si>
    <t>Quantidade de pneus</t>
  </si>
  <si>
    <t>F4</t>
  </si>
  <si>
    <t>Preço do Pneu</t>
  </si>
  <si>
    <t>F5</t>
  </si>
  <si>
    <t xml:space="preserve">Quantidade de dias do contrato </t>
  </si>
  <si>
    <t>F6</t>
  </si>
  <si>
    <t>Pneus = (F1*F3*F4*30)/(F2*F5)</t>
  </si>
  <si>
    <t>G</t>
  </si>
  <si>
    <t>Motorista</t>
  </si>
  <si>
    <t>G1</t>
  </si>
  <si>
    <t>Salário com encargos sociais</t>
  </si>
  <si>
    <t>H</t>
  </si>
  <si>
    <t>Custo Mensal</t>
  </si>
  <si>
    <t>Sem Motorista</t>
  </si>
  <si>
    <t>Com Motorista</t>
  </si>
  <si>
    <t>I</t>
  </si>
  <si>
    <t>Custo Direto p/ km Rodado</t>
  </si>
  <si>
    <t>J</t>
  </si>
  <si>
    <t>J1</t>
  </si>
  <si>
    <t>J2</t>
  </si>
  <si>
    <t>Arame recozido 18  BWG - 1,25mm - 9,60 G/M .</t>
  </si>
  <si>
    <t>Peça de madeira 3A/4A qualidade 7,5cm x 7,5cm (3x3) não aparelhada.</t>
  </si>
  <si>
    <t>Tabua de madeira 3A qualidade 2,5cm x 23,0cm (1X9") não aparelhada.</t>
  </si>
  <si>
    <t>Prego de aço 18 x 27</t>
  </si>
  <si>
    <t>Cimento Portland comum CP I -32</t>
  </si>
  <si>
    <t>Arame recozido de 18 BWG</t>
  </si>
  <si>
    <t>Aço CA 50A 5/16"</t>
  </si>
  <si>
    <t>SERVIÇO : Instalação completa de canteiro de obras.</t>
  </si>
  <si>
    <t>SERVIÇO : Administração local e manutenção do canteiro de obras.</t>
  </si>
  <si>
    <t>1.5</t>
  </si>
  <si>
    <t>EXECUÇÃO DE QUADRA POLIESPORTIVA</t>
  </si>
  <si>
    <t xml:space="preserve">BDI               </t>
  </si>
  <si>
    <t>ESCAVAÇÃO MANUAL</t>
  </si>
  <si>
    <t>LARGURA</t>
  </si>
  <si>
    <t>VEZES</t>
  </si>
  <si>
    <t>VOLUME</t>
  </si>
  <si>
    <t>ARQUIBANCADA</t>
  </si>
  <si>
    <t>BASE / BICICLETÁRIO</t>
  </si>
  <si>
    <t>TOTAL ESCAVAÇÃO MANUAL</t>
  </si>
  <si>
    <t>ALVENARIA EM TIJOLO CERÂMICO - MURETA</t>
  </si>
  <si>
    <t>ALVENARIA EM TIJOLO CERÂMICO - ARQUIBANCADA</t>
  </si>
  <si>
    <t>TOTAL ALVENARIA EM TIJOLO CERÂMICO</t>
  </si>
  <si>
    <t>LASTRO DE BRITA 2 OU 3</t>
  </si>
  <si>
    <t>ARQUIBANCADA - PILARESTES</t>
  </si>
  <si>
    <t>LAJE PRÉ-MOLDADA</t>
  </si>
  <si>
    <t>M</t>
  </si>
  <si>
    <t>TOTAL DEMARCAÇÃO</t>
  </si>
  <si>
    <t>TOTAL ALAMBRADO</t>
  </si>
  <si>
    <t>CORRIMÃO / BICICLETÁRIO</t>
  </si>
  <si>
    <t>PINTURA CORRIMÃO / BICICLETÁRIO</t>
  </si>
  <si>
    <t>PROFUND.</t>
  </si>
  <si>
    <t>PERIMETRO CINTAMENTO EXTERNO</t>
  </si>
  <si>
    <t>Cimento Portland Comum CP I - 32</t>
  </si>
  <si>
    <t>Cal hidratada, de 1ª qualidade, p/ argamassa</t>
  </si>
  <si>
    <t>00001106</t>
  </si>
  <si>
    <t>AREIA MEDIA</t>
  </si>
  <si>
    <t>73964/006 REATERRO MANUAL DE VALAS M3 18,74</t>
  </si>
  <si>
    <t>SERVIÇO: Reaterro manual de valas.</t>
  </si>
  <si>
    <t>Argamassa cimento e areia traço 1:3</t>
  </si>
  <si>
    <t>Cimento Portland comum CP-I</t>
  </si>
  <si>
    <t>OBRA:</t>
  </si>
  <si>
    <t>Composição: Material e mão de obra</t>
  </si>
  <si>
    <t xml:space="preserve">LOCAL: </t>
  </si>
  <si>
    <t>DESCRIÇÃO DOS SERVIÇOS</t>
  </si>
  <si>
    <t>CÁLCULO</t>
  </si>
  <si>
    <t xml:space="preserve">LOCAÇÃO </t>
  </si>
  <si>
    <t>M²</t>
  </si>
  <si>
    <t>COMPRIMENTO</t>
  </si>
  <si>
    <t>LOCAÇÃO = LIMPEZA DO TERRENO</t>
  </si>
  <si>
    <t>M³</t>
  </si>
  <si>
    <t>EXTENSÃO</t>
  </si>
  <si>
    <t>CINTAMENTO INTERNO - MURETA</t>
  </si>
  <si>
    <t>REATERRO</t>
  </si>
  <si>
    <t xml:space="preserve">EXTENSÃO </t>
  </si>
  <si>
    <t>TOTAL REATERRO</t>
  </si>
  <si>
    <t>ÁREA</t>
  </si>
  <si>
    <t xml:space="preserve">CHAPISCO </t>
  </si>
  <si>
    <t>EXTENSÃO / ÁREA</t>
  </si>
  <si>
    <t xml:space="preserve">SAPATA - MURETA </t>
  </si>
  <si>
    <t>ARQUIBANCADA - CINTAMENTO</t>
  </si>
  <si>
    <t xml:space="preserve">TOTAL CHAPISCO </t>
  </si>
  <si>
    <t>REBOCO</t>
  </si>
  <si>
    <t>TOTAL REBOCO</t>
  </si>
  <si>
    <t>LASTRO DE BRITA PARA O PISO DA QUADRA</t>
  </si>
  <si>
    <t>TOTAL CONCRETO NÃO ESTRUTURAL</t>
  </si>
  <si>
    <t>PILARETES MURETA</t>
  </si>
  <si>
    <t>TOTAL CONCRETO ARMADO</t>
  </si>
  <si>
    <t>LAJE - ARQUIBANCADA</t>
  </si>
  <si>
    <t>PINTURA ACRÍLICA - DEMARCAÇÃO</t>
  </si>
  <si>
    <t>FORNECIMENTO E ASSENTAMENTO DE ALAMBRADO</t>
  </si>
  <si>
    <t>CORRIMÃO</t>
  </si>
  <si>
    <t>PINTURA CORRIMÃO</t>
  </si>
  <si>
    <t>PI</t>
  </si>
  <si>
    <t>Argamassa cimento e areia, traço 1:7</t>
  </si>
  <si>
    <t>TIJOLO CERAMICO FURADO 8 FUROS 10 X 20 X 30CM</t>
  </si>
  <si>
    <t>Argamassa traço 1:4,5 (cal e areia fina peneirada)</t>
  </si>
  <si>
    <t>AREIA FINA</t>
  </si>
  <si>
    <t>Pedra britada nº 2</t>
  </si>
  <si>
    <t>Peça de madeira 7,5 x 7,5 (3x3) não aparelhada</t>
  </si>
  <si>
    <t>Laje pré-moldada para piso, convencional</t>
  </si>
  <si>
    <t>Ajudante de carpinteiro</t>
  </si>
  <si>
    <t>SERVIÇO: Concreto no traço 1:4:8 em volume (cimento, areia e brita) - Preparo em betoneira.</t>
  </si>
  <si>
    <t>Tábua em madeira  - 30,0 X 2,50 cm (1x12"), não aparelhada</t>
  </si>
  <si>
    <t>Aço CA-60 - 5,0mm</t>
  </si>
  <si>
    <t>Pedra britada nº 1</t>
  </si>
  <si>
    <t>Operador de máquina e equipamento</t>
  </si>
  <si>
    <t>Lixa parede ou madeira</t>
  </si>
  <si>
    <t>TINTA LATEX ACRILICA</t>
  </si>
  <si>
    <t>PINTURA LATEX ACRILICO</t>
  </si>
  <si>
    <t>Tinta acrílica para piso</t>
  </si>
  <si>
    <t>TINTA ACRILICA PARA PISO</t>
  </si>
  <si>
    <t>Fita crepe em rolos 25mmX50m</t>
  </si>
  <si>
    <t>SERVIÇO: Demarcação com tinta acrílica para pisos de faixas em quadra poliesportiva.</t>
  </si>
  <si>
    <t>FITA CREPE EM ROLOS 25MMX50M</t>
  </si>
  <si>
    <t>ARAME GALVANIZADO 14 BWG - 2,10MM - 27,20 G/M</t>
  </si>
  <si>
    <t>ARAME GALVANIZADO 10 BWG - 3,40MM - 71,30 G/M</t>
  </si>
  <si>
    <t>TUBO ACO GALV C/ COSTURA DIN 2440/NBR 5580 CLASSE MEDIA DN 2" (50MM) E=3,65MM - 5,10KG/M</t>
  </si>
  <si>
    <t>TELA ARAME GALV FIO 14 BWG (2,11MM) MALHA 2" (5x5cm) QUADRADA OU LOSANGO H = 2,0M</t>
  </si>
  <si>
    <t>Montador (tubo aço/equipamentos)</t>
  </si>
  <si>
    <t>Ajudante de armador</t>
  </si>
  <si>
    <t>Arame galvanizado 14BWG - 2,10mm - 27,2 G/M.</t>
  </si>
  <si>
    <t>Tela arame galv. fio 14 BWG, h=2,00</t>
  </si>
  <si>
    <t>Arame galvanizado 10BWG - 3,4mm - 71,3 G/M.</t>
  </si>
  <si>
    <t>SERVIÇO: Corrimão em tubo de aço galvanizado 1 1/4" com braçadeira</t>
  </si>
  <si>
    <t>TUBO ACO GALV C/ COSTURA DIN 2440/NBR 5580 CLASSE MEDIA DN 1.1/4" (32MM) E=3,25MM - 3,14KG/M</t>
  </si>
  <si>
    <t>Argamassa traço 1:3 (cimento e areia), preparo manual.</t>
  </si>
  <si>
    <t>BRAÇADEIRA C/ PARAFUSO D = 1 1/4"</t>
  </si>
  <si>
    <t>SERVIÇO: Pintura esmalte 2 demãos com 1 demão de zarcão para esquadria de ferro.</t>
  </si>
  <si>
    <t>Lixa para ferro</t>
  </si>
  <si>
    <t>LIXA P/ FERRO</t>
  </si>
  <si>
    <t>SOLVENTE DILUENTE A BASE DE AGUARRAS</t>
  </si>
  <si>
    <t>gl</t>
  </si>
  <si>
    <t>TINTA ESMALTE SINTETICO ALTO BRILHO</t>
  </si>
  <si>
    <t>FUNDO ANTICORROSIVO TIPO ZARCAO OU EQUIVALENTE.</t>
  </si>
  <si>
    <t>Tinta esmalte sintético alto brilho</t>
  </si>
  <si>
    <t>Fundo anticorrosivo</t>
  </si>
  <si>
    <t>SERVIÇO: Lastro de brita nº 2 apiloada manualmente com maço de até 30 kg.</t>
  </si>
  <si>
    <t>SERVIÇO: Reboco para paredes argamassada traço 1:4,5 (cal e areia fina peneirada), espessura 0,5cm, preparo mecânico.</t>
  </si>
  <si>
    <t>Brita 2 ou 25mm</t>
  </si>
  <si>
    <t>Desmoldante para forma de madeira</t>
  </si>
  <si>
    <t>Chapa madeira compensada 2,2 x 1,1m (12mm) para forma concreto</t>
  </si>
  <si>
    <t>Aço CA 50A 5/8"</t>
  </si>
  <si>
    <t>Madeira pinho serrada, não emparelhada</t>
  </si>
  <si>
    <t>Armador</t>
  </si>
  <si>
    <t>Armação de aço CA 50, 5/8" (15,87 mm)</t>
  </si>
  <si>
    <t>Armação de aço CA 50, 5/16" (7,94 mm)</t>
  </si>
  <si>
    <t>CHAPA MADEIRA COMPENSADA RESINADA 2,2 X 1,1M X 12MM P/ FORMA CONCRETO</t>
  </si>
  <si>
    <t>MADEIRA PINHO SERRADA 3A QUALIDADE NAO APARELHADA</t>
  </si>
  <si>
    <t>CONCRETO NÃO ESTRUTURAL 1:4:8</t>
  </si>
  <si>
    <t>Selante elástico monocomponente e agrave.</t>
  </si>
  <si>
    <t>310ml</t>
  </si>
  <si>
    <t>Máquina elétrica para polimento de piso.</t>
  </si>
  <si>
    <t>Máquina de cortar concreto, a gasolina, potência 10hp c/ disco até 20"</t>
  </si>
  <si>
    <t>SELANTE ELÁSTICO MONOCOMPONENTE À BASE DE POLIURETANO SIKAFLEX 1A PLUS OU EQUIVALENTE</t>
  </si>
  <si>
    <t>MAQUINA ELETRICA P/ POLIMENTO DE PISO</t>
  </si>
  <si>
    <t>MAQUINA DE CORTAR ASFALTO /CONCRETO A GASOLINA POT * 10HP * C/ DISCO * ATE 20" * TIPO CLIPPER OU EQUIV (INCL MANUTENCAO/OPERACAO)</t>
  </si>
  <si>
    <t>PISO EM CONCRETO, e=8cm</t>
  </si>
  <si>
    <t>DESCONTO</t>
  </si>
  <si>
    <t>SERVIÇO: Conjunto de traves para futsal pintadas, incluso rede</t>
  </si>
  <si>
    <t>Conjunto para futsal (traves fogoTSAL (TRAVES FOGO 300X200 REDES 4MM</t>
  </si>
  <si>
    <t>Tabela basquete laminado naval 180X120 aro metal e rede - conjunto com 02 tabelas</t>
  </si>
  <si>
    <t>SERVIÇO: Conjunto de tabelas de basquete em laminado naval, incluso rede e aro.</t>
  </si>
  <si>
    <t>3</t>
  </si>
  <si>
    <t>3.5</t>
  </si>
  <si>
    <t>3.6</t>
  </si>
  <si>
    <t>4</t>
  </si>
  <si>
    <t>COMPR.</t>
  </si>
  <si>
    <t>Ministério da Integração Nacional Companhia de Desenvolvimento dos Vales do São Francisco e do Parnaíba</t>
  </si>
  <si>
    <t>4.1</t>
  </si>
  <si>
    <t>4.2</t>
  </si>
  <si>
    <t>4.3</t>
  </si>
  <si>
    <t>4.4</t>
  </si>
  <si>
    <t>4.5</t>
  </si>
  <si>
    <t>Cabo de cobre isolamento anti-chama 450/750 4mm², flexivel, tp floresplast alcoa ou equivalente.</t>
  </si>
  <si>
    <t>SERVIÇO :Quadro de distribuição de energia em chapa metálica, para 3 disjuntores termomagnéticos monopolares, sem dispositivo para chave geral, com porta, sem barramentos fases e com barramento neutro, fornecimento e instalação.</t>
  </si>
  <si>
    <t>Quadro de distribuição de embutir sem barramento para 3 disjuntores unipolares, em chapa de aço galvanizado.</t>
  </si>
  <si>
    <t>Caixa de inspeção concreto pré-moldado circular com tampa d=60com e h=60cm.</t>
  </si>
  <si>
    <t>Lâmpada vapor metálico 400w base E-40.</t>
  </si>
  <si>
    <t>Projetor retangular fechado p/ lâmpada vapor de mercurio/sódio 250W a 500W, cabeceiras em aluminio fundido, corpo em aluminio anodizado, para lâmpada E40 fechamento em vidro temperado.</t>
  </si>
  <si>
    <t>Reator p/ 1 lâmpada vapor de mercurio 400W uso externo</t>
  </si>
  <si>
    <t>Tubo aço galvanizado c/ costura din 2440/NBR 5580 classe média DN 2.1/2" (65mm) E=3,65mm - 6,51kg/m</t>
  </si>
  <si>
    <t>Eletrodo AWS E-6010 (0K 22.50; WI 610) d = 4mm ( Solda eletrica )</t>
  </si>
  <si>
    <t>Máquina p/ solda elétrica tipo bambina tig 30 ac/dc da bambozzi ou equivalente.</t>
  </si>
  <si>
    <t>Soldador</t>
  </si>
  <si>
    <t>Rede de volley, padrão oficial</t>
  </si>
  <si>
    <t>Rede de futsal, padrão oficial</t>
  </si>
  <si>
    <t>Tubo aço galvanizado c/ costura din 2440/NBR 5580 classe média DN 3" (80mm) E= 4,05mm - 8,47kg/m</t>
  </si>
  <si>
    <t>Tubo aço galvanizado c/ costura din 2440/NBR 5580 classe média DN 4" (100mm) E= 4,50mm - 12,10kg/m</t>
  </si>
  <si>
    <t>par</t>
  </si>
  <si>
    <t>Tubo aço galvanizado c/ costura din 240/NBR 5580 classe média DN 1/2" (15mm) E = 2,65mm - 1,22kg/m</t>
  </si>
  <si>
    <t>PISO</t>
  </si>
  <si>
    <t xml:space="preserve">SERVIÇO: Alvenaria de 1/2 vez em tijolo cerâmico furado, 8 furos, dimensões 30x20x10cm,  esp. 10cm </t>
  </si>
  <si>
    <t>Malha pop reforçada</t>
  </si>
  <si>
    <t>Malha pop reforçada, espaçamento= 15x15cm, diametro= 4,2mm, painel= 3,0 x 2,0m</t>
  </si>
  <si>
    <t>PISO - MALHA POP DE AÇO, DIAMETRO= 4,2MM - CA 50</t>
  </si>
  <si>
    <t>TOTAL MALHA DE AÇO</t>
  </si>
  <si>
    <t>VIBRADOR DE IMERSAO C/ MOTOR ELETRICO TRIFASICO ACIMA DE 2HP QUALQUER DIAM C/ MANGOTE</t>
  </si>
  <si>
    <t>CALÇADA EM CONCRETO 1:4:8 - DESEMPENADO</t>
  </si>
  <si>
    <t>TOTAL PINTURA LATEX ACRILICO</t>
  </si>
  <si>
    <t>Guindaste tipo munck, capacidade de 2 toneladas, montado em caminhão carroceria.</t>
  </si>
  <si>
    <t>Cruzeta ferro galvanizado rosca ref 1 1/2".</t>
  </si>
  <si>
    <t>Parafuso frances zincado 1/2" X 15" com porca e arruela lisa/média.</t>
  </si>
  <si>
    <t>Parafuso frances zincado 1/2" X 4" com porca e arruela.</t>
  </si>
  <si>
    <t>Poste de concreto, 100kg, h = 7m de acordo com NBR 8451.</t>
  </si>
  <si>
    <t xml:space="preserve">a cada 2,5 </t>
  </si>
  <si>
    <t>Concreto estrutural FCK= 20MPA, virado em betoneira.</t>
  </si>
  <si>
    <t>SERVIÇO: Concreto armado FCK= 20 MPA, preparo com betoneira, inclui lançamento.</t>
  </si>
  <si>
    <t>CONCRETO ARMADO FCK= 20MPA</t>
  </si>
  <si>
    <t>PISO CONCRETO ARMADO FCK=20MPA</t>
  </si>
  <si>
    <t>TOTAL PISO CONCRETO ARMADO FCK= 20MPA</t>
  </si>
  <si>
    <t>ALVENARIA, 1/2 VEZ, EM TIJOLO CERÂMICO</t>
  </si>
  <si>
    <t>Desmoldante para forma de madeira.</t>
  </si>
  <si>
    <t>Laje pre-moldada de piso convencional sobrecarga 200kg/m² vão até 3,50m</t>
  </si>
  <si>
    <t>CINTAMENTO INTERNO - MURETA (menos pilares)</t>
  </si>
  <si>
    <t>PINTURA ACRILICA</t>
  </si>
  <si>
    <t>TOTAL PINTURA ACRILICA</t>
  </si>
  <si>
    <t>DEMARCAÇÃO ACESSO CADEIRANTES</t>
  </si>
  <si>
    <t>SERVIÇO: Pintura com tinta acrílica para pisos em quadra poliesportiva.</t>
  </si>
  <si>
    <t xml:space="preserve">MEMÓRIA CÁLCULOS QUANTITATIVOS </t>
  </si>
  <si>
    <t>CHUMBAMENTO BASE / BICICLETÁRIO</t>
  </si>
  <si>
    <t>ALVENARIA / ARQUIBANCADA</t>
  </si>
  <si>
    <t>ALVENARIA / QUADRA</t>
  </si>
  <si>
    <t>ALVENARIA EM TIJOLO CERÂMICO - ARQUIBANCADA LATERAIS</t>
  </si>
  <si>
    <t>PAREDES - ARQUIBANCADA</t>
  </si>
  <si>
    <t>PAREDES - MURETA</t>
  </si>
  <si>
    <t>0,15*0,50</t>
  </si>
  <si>
    <t>Eletroduto de pvc roscavel 25mm - 1"</t>
  </si>
  <si>
    <t>4.6</t>
  </si>
  <si>
    <t>Haste de aterramento com 3 m, dn = 5/8", em aço revestida com baixa camada de cobre com conector tipo grampo.</t>
  </si>
  <si>
    <t>4.7</t>
  </si>
  <si>
    <t>Mobilização de equipamentos, materiais e pessoal de Petrolina/PE até localidade de realização da obra.</t>
  </si>
  <si>
    <t>Desmobilização de equipamentos, materiais e pessoal do local de realização da obra até Petrolina/PE.</t>
  </si>
  <si>
    <t>Instalação e montagem do Canteiro de Obras, conforme layout apresentado pela contratada e aceito pela fiscalização.</t>
  </si>
  <si>
    <t>Administração local, manutenção e conservação do canteiro de obras durante a realização do objeto do contrato.</t>
  </si>
  <si>
    <t>Reaterro manual de cavas e valas de fundação.</t>
  </si>
  <si>
    <t>Aplicação de chapisco em paredes preparado em argamassa de cimento e areia e areia no traço 1:3, incluindo fornecimento.</t>
  </si>
  <si>
    <t>Fornecimento e aplicação de Concreto armado FCK= 20 MPA, preparo com betoneira, inclusive preparo, lançamento e adensamento.</t>
  </si>
  <si>
    <t>Fornecimento, montagem e instalação de Corrimão confeccionado em tubo de aço galvanizado de 1 1/4" com braçadeira.</t>
  </si>
  <si>
    <t>Fornecimento, montagem e instalação de cabo de cobre isolado PVC resistente a chama  450/750 V 4 mm² .</t>
  </si>
  <si>
    <t>Locação convencional de obra, através de gabarito de tabuas corridas pontaletadas, com reaproveitamento de 10 vezes.</t>
  </si>
  <si>
    <t>Fornecimento e aplicação sobre paredes de reboco em argamassa de cimento, cal e areia fina peneirada, produzida no traço 1:4,5, com espessura de 2,00 cm, preparo mecânico.</t>
  </si>
  <si>
    <t>Fornecimento e aplicação de lastro de brita nº 2, com espessura mínima de 5,00 cm, sob o piso da quadra poliesportiva, incluindo transporte, espalhamento e apiloada manualmente com maço de 30 kg.</t>
  </si>
  <si>
    <t>Fornecimento de concreto simples, preparado em betoneira, produzido no traço 1:4:8 (cimento, areia e brita), incluindo preparo, lançamento e adensamento.</t>
  </si>
  <si>
    <t>ACESSORIOS DA QUADRA POLIESPORTIVA</t>
  </si>
  <si>
    <t>Fornecimento, montagem e instalação de Eletroduto de PVC rígido de 25mm (1").</t>
  </si>
  <si>
    <t>Aplicação de duas demãos de pintura em tinta látex acrílica sobre as paredes internos/externos, previamente lixadas, seladas e emassadas.</t>
  </si>
  <si>
    <t>Pintura do pisos da quadra poliesportiva  em tinta acrílica sobre superfície previamente preparada.</t>
  </si>
  <si>
    <t>Demarcação e pintura das faixas do piso da quadra poliesportiva em tinta acrílica para pisos, aplicado sobre superfície previamente preparada incluindo fornecimento e aplicação.</t>
  </si>
  <si>
    <t>Aplicação de duas demãos de tinta esmalte sintético acetinado, sobre superfície de ferro previamente lixada e selada com 1 demão de zarcão próprio para esquadria de ferro galvanizado.</t>
  </si>
  <si>
    <t>Fornecimento, montagem e instalação de conjunto de estruturas para suporte da tabela de basquete, confeccionada conforme modelo em planta arquitetônica, incluindo tabelas de basquete confeccionada em laminado naval, pinturas, aros e redes.</t>
  </si>
  <si>
    <t>Fornecimento, montagem, instalação e teste de Refletor retangular fechado com lâmpada Vapor metálico de Potencia de 400w, incluindo reator e ignitor.</t>
  </si>
  <si>
    <t>Pontalete de madeira de 2ª qualidade 8 cm x 8 cm.</t>
  </si>
  <si>
    <t>SINAPI = 1,56 (73948/016)</t>
  </si>
  <si>
    <t>SINAPI = 18,74 (6430)</t>
  </si>
  <si>
    <t>SINAPI = 1,98 (74077002)</t>
  </si>
  <si>
    <t>SERVIÇO: Locação convencional de áreas para implantação da obras.</t>
  </si>
  <si>
    <t>SINAPI = 21,44 (76445/002)</t>
  </si>
  <si>
    <t>SINAPI = 5,35 (5976)</t>
  </si>
  <si>
    <t>SINAPI = 8,59 (5995)</t>
  </si>
  <si>
    <t>SERVIÇO: Malha pop reforçada, espaçamento de 15 cm x 15 cm, diâmetro de 4,2 mm, fornecimento e colocação.</t>
  </si>
  <si>
    <t xml:space="preserve">SERVIÇO: Piso em concreto para quadras poliesportivas, concreto preparo mecânico FCK= 20MPA, espessura 8 cm, incluso polimento e juntas em poliuretano 2 m x 2 m.
</t>
  </si>
  <si>
    <t>SERVIÇO: Chapisco em paredes, com argamassa de cimento e areia no traço 1:3.</t>
  </si>
  <si>
    <t>SERVIÇO: Escavação manual de cavas (fundações rasas = 1,50 m).</t>
  </si>
  <si>
    <t>Passagem de ônibus para Petrolina.</t>
  </si>
  <si>
    <t>SERVIÇO : Placa de identificação de obra, incluindo Fornecimento, instalação e manutenção.</t>
  </si>
  <si>
    <t>SERVIÇO: Laje pré-moldada para piso, sobrecarga 200kg/m², vãos ate 3,50, E=8cm, com lajotas e cap. Com concreto FCK=20MPA, 4cm, inter-eixo 38cm, com escoramento (reaproveitamento. 3x) e ferragem negativa.</t>
  </si>
  <si>
    <t>Concreto estrutural Fck=20mpa</t>
  </si>
  <si>
    <t>Vibrador de imersão com motor diesel 4,5HP, diâmetro 48mm com mangote.</t>
  </si>
  <si>
    <t>SERVIÇO: Pintura látex acrílica ambiente internos/externos, duas demãos.</t>
  </si>
  <si>
    <t>Tinta látex acrílica</t>
  </si>
  <si>
    <t>Solvente diluente a base de aguarrás</t>
  </si>
  <si>
    <t>gal.</t>
  </si>
  <si>
    <t>Eletrodo AWS E-6010 (0K 22.50; WI 610) d = 4mm ( Solda elétrica )</t>
  </si>
  <si>
    <t>SERVIÇO : Fornecimento e assentamento de mastros para vôlei, móvel, em tubo galvanizado, pintado com tinta esmalte, inclusive redes.</t>
  </si>
  <si>
    <t>Rede de vôlei, padrão oficial</t>
  </si>
  <si>
    <t>Parafuso francês zincado 1/2" X 15" com porca e arruela lisa/média.</t>
  </si>
  <si>
    <t>Parafuso francês zincado 1/2" X 4" com porca e arruela.</t>
  </si>
  <si>
    <t>SERVIÇO : Refletor retangular fechado com lâmpada vapor metálico 400W.</t>
  </si>
  <si>
    <t>Reator p/ 1 lâmpada vapor de mercúrio 400W uso externo</t>
  </si>
  <si>
    <t>Projetor retangular fechado p/ lâmpada vapor de mercúrio/sódio 250W a 500W, cabeceiras em alumínio fundido, corpo em alumínio anodizado, para lâmpada E40 fechamento em vidro temperado.</t>
  </si>
  <si>
    <t>Passagem de ônibus de Petrolina a localidade de realização da obra.</t>
  </si>
  <si>
    <t>Aluguel de casa na Zona Rural do Município de Petrolina</t>
  </si>
  <si>
    <t>SERVIÇO: Alambrado para quadra poliesportiva, estruturada em tubo de aço galv. c/ costura diâmetro 2440, diâmetro 2", e tela em arame galvanizado  14 BWG, malha quadrada com abertura de 2".</t>
  </si>
  <si>
    <t>Tubo aço galv. Diâmetro 2", e=3,65mm - 5,10kg/m</t>
  </si>
  <si>
    <t>Cj.</t>
  </si>
  <si>
    <t>Tubo aço galvanizado com costura diâmetro 2440 / NBR 5580 classe média DN 2" (50mm) E=3,65mm - 5,10kg/m</t>
  </si>
  <si>
    <t>Tubo aço galvanizado c/ costura diâmetro 2440/NBR 5580 classe média DN 2.1/2" (65mm) E=3,65mm - 6,51kg/m</t>
  </si>
  <si>
    <t>Fornecimento, montagem e instalação de aterramento do circuito elétrico confeccionado em Haste Copperweld 5/8 X 3,0m com cabos de cobre nu e conectores.</t>
  </si>
  <si>
    <t>Fornecimento e instalação de caixa de inspeção em concreto pré-moldado DN 60mm com tampa e profundidade de 60 cm.</t>
  </si>
  <si>
    <t>Fornecimento, montagem e instalação de Poste de concreto armado com comprimento de 7,0 m, e capacidade de carga nominal topo de 100kg.</t>
  </si>
  <si>
    <t>Fornecimento e instalação de quadro de distribuição de energia, confeccionado em chapa metálica, para no mínimo 6 disjuntores termomagnéticos monopolares, dispositivo para chave geral, com porta, barramentos fases, barramento neutro e disjuntores.</t>
  </si>
  <si>
    <t>Fornecimento, montagem e instalação de Conjunto de traves para futsal, produzida em tubo de aço galvanizado com costura DIN 2440/NBR 5580 classe média, DN 4", DN 3" e DN 1/2", conforme modelo em planta, inclusive pintura e redes.</t>
  </si>
  <si>
    <t>Fornecimento e montagem do alambrado de proteção da quadra poliesportiva, produzido em estruturada constituídas de tubo de aço galvanizado com costura DIN 2440, diâmetro de 2", e de tela em arame galvanizado  14 BWG, malha quadrada com abertura de 2".</t>
  </si>
  <si>
    <t>Fornecimento, montagem e instalação de Laje pré-moldada para piso, com capacidade de sobrecarga mínima de 200kg/m², vãos de até 3,50 m, espessura de 8,00 cm, com nervuras e lajotas confeccionadas em concreto armado com FCK=20MPA, recobrimetno minimo de 4 cm, distancia inter-eixo de 38 cm, incluindo escoramento (reaproveitamento de 3x) e ferragem negativa.</t>
  </si>
  <si>
    <t>Execução de calçada em concreto convencional preparado no traço 1:4:8, preparo mecânico, espessura minima de  4 cm, com acabamento desempenado.</t>
  </si>
  <si>
    <t>Fornecimento de Malha pop reforçada, com tela em malha de espaçamento 15 cm x 15 cm, em ferro de diâmetro de 4,2 mm, incluindo fornecimento, transporte, corte e colocação.</t>
  </si>
  <si>
    <t>Fornecimento e aplicação de piso em concreto armado para quadras poliesportivas, confeccionado em concreto preparado mecanicamente, com Fck=20mpa, espessura mínima de 8 cm, incluso preparado, lançamento, adensamento, polimento e juntas em poliuretano instalada de 2m x 2m.</t>
  </si>
  <si>
    <t>Escavação manual de cavas e valas de fundação com profundidade de até 1,50m.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</si>
  <si>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</si>
  <si>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</si>
  <si>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</si>
  <si>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</si>
  <si>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</si>
  <si>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</si>
  <si>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</si>
  <si>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</si>
  <si>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</si>
  <si>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</si>
  <si>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</si>
  <si>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2.12</t>
  </si>
  <si>
    <t>2.13</t>
  </si>
  <si>
    <t>2.14</t>
  </si>
  <si>
    <t>2.15</t>
  </si>
  <si>
    <t>2.16</t>
  </si>
  <si>
    <t>2.17</t>
  </si>
  <si>
    <t>Poste de concreto, capacidade de carga de 100kg, altura de h = 7m de acordo com NBR 8451.</t>
  </si>
  <si>
    <t>SERVIÇO : Poste de concreto armado com altura de 7,0 m, e capacidade de carga nominal topo de 100 kg.</t>
  </si>
  <si>
    <t>SERVIÇO : Caixa de inspeção em concreto pré-moldado DN 60mm com tampa de concreto e profundidade de h=60cm, fornecimento e instalação.</t>
  </si>
  <si>
    <t>Quadro de distribuição de embutir com barramento para 3 disjuntores unipolares, em chapa de aço galvanizado Galvanizado.</t>
  </si>
  <si>
    <t>Eletroduto de PVC roscavel de 25mm - 1"</t>
  </si>
  <si>
    <t>SERVIÇO :Eletroduto de PVC de DN = 25mm (1") - Fornecimento e instalação</t>
  </si>
  <si>
    <t>Cabo de cobre isolamento de PVC resistente a chama 450/750 com bitola de  4mm², flexível, tipo floresplast alcoa ou equivalente.</t>
  </si>
  <si>
    <t>Máquina para solda elétrica tipo bambina TIG 30 ac/dc da bambozzi ou equivalente.</t>
  </si>
  <si>
    <t>Tabela basquete laminado naval 180 cm x 120 cm com aro metal e rede (conjunto com 02 tabelas)</t>
  </si>
  <si>
    <t>Máquina para solda elétrica tipo bambina TIG 30 ac/dc da bambozzi ou equivalente</t>
  </si>
  <si>
    <t>Tubo aço galvanizado com costura diâmetro 240/NBR 5580 classe média DN 1/2" (15mm) E = 2,65mm - 1,22kg/m</t>
  </si>
  <si>
    <t>Tubo aço galvanizado com costura diâmetro 2440/NBR 5580 classe média DN 3" (80mm) E= 4,05mm - 8,47kg/m</t>
  </si>
  <si>
    <t>Tubo aço galvanizado com costura diâmetro 2440/NBR 5580 classe média DN 4" (100mm) E= 4,50mm - 12,10kg/m</t>
  </si>
  <si>
    <t>Braçadeira com parafuso diâmetro de 1 1/4"</t>
  </si>
  <si>
    <t>Tubo aço galvanizado, diâmetro de 1 1/4" (32mm), E=3,25mm - 3,14kg/m.</t>
  </si>
  <si>
    <t>OBRA: Construção de Pátio Múltiplo Uso para Eventos Em Comunidades da Zona Rural do Município de Petrolina/PE.</t>
  </si>
  <si>
    <t>Fornecimento, instalação e conservação de Placa de identificação de obra com as dimensões de 3,0 m x 2,0 m conforme modelo fornecido pela CODEVASF.</t>
  </si>
  <si>
    <t>PETROLINA - PE</t>
  </si>
  <si>
    <t>Alvenaria de 1/2 vez em tijolo cerâmico furado de 8 furos com as dimensões 10 cm x 20 cm x 30 cm, assentado com argamassa de cimento e areai produzida no traço 1:7.</t>
  </si>
  <si>
    <t>Fornecimento, montagem e assentamento de mastros para vôlei, móvel, confeccionado em tubo de ferro galvanizado de 2" e 2 ½”, pintado com tinta esmalte sintético, inclusive redes, padrão oficial.</t>
  </si>
  <si>
    <t>ALVENARIA DE PEDRA -CONTORNO CALÇADA</t>
  </si>
  <si>
    <t>VOLUME ESCAV.( -) VOLUME ESTRUTURA (CONCRETO 1:4:8 + CONCRETO 20MPA)</t>
  </si>
  <si>
    <t>ALTURA</t>
  </si>
  <si>
    <t>SAPATA (PILARES) - MURETA</t>
  </si>
  <si>
    <t>CINTAMENTO INTERNO = MURETA - ESCAVAÇÃO ( VIGAS)</t>
  </si>
  <si>
    <t>ALVENARIA - QUADRA - MURETA</t>
  </si>
  <si>
    <t>NÃO</t>
  </si>
  <si>
    <t>PERIMETRO CINTAMENTO INFERIO - MURETA</t>
  </si>
  <si>
    <t>PILARES A CADA 3M</t>
  </si>
  <si>
    <t>CALÇADA EM CONCRETO 1:4:8, E=4CM = ÁREA EXTERNA A QUADRA</t>
  </si>
  <si>
    <t xml:space="preserve">ALAMBRADO - </t>
  </si>
  <si>
    <t>PETROLINA - PE/MAIO 2016 - Data Base: SINAPI Março 2016 Desonerado</t>
  </si>
  <si>
    <t>DATA: Maio/2016              Data Base: SINAPI Março 2016 Desonerado</t>
  </si>
  <si>
    <t>Eletricista</t>
  </si>
  <si>
    <t>ARRUELA QUADRADA EM ACO GALVANIZADO, DIMENSAO = 38 MM, ESPESSURA = 3MM, DIAMETRO DO FURO= 18 MM</t>
  </si>
  <si>
    <t>CINTA CIRCULAR EM ACO GALVANIZADO DE 150 MM DE DIAMETRO PARA FIXACAO DE CAIXA MEDICAO</t>
  </si>
  <si>
    <t>CABO DE COBRE ISOLAMENTO ANTI-CHAMA 450/750V 10MM2, TP PIRASTIC PIRELLI OU EQUIV</t>
  </si>
  <si>
    <t>CAIXA DE PROTECAO P/ MEDIDOR MONOFASICO E DISJUNTOR EM CHAPA DE FERRO GALV</t>
  </si>
  <si>
    <t>ARMACAO VERTICAL COM HASTE E CONTRA-PINO, EM CHAPA DE ACO GALVANIZADO 3/16", COM 1 ESTRIBO E 1 ISOLADOR</t>
  </si>
  <si>
    <t>DISJUNTOR TIPO NEMA, MONOPOLAR 35  ATE  50A</t>
  </si>
  <si>
    <t>ELETRODUTO DE PVC ROSCÁVEL DE 1/2, SEM LUVA</t>
  </si>
  <si>
    <t>ELETRODUTO DE PVC ROSCÁVEL DE 1, SEM LUVA</t>
  </si>
  <si>
    <t>HASTE DE ATERRAMENTO EM ACO COM 3,00 M DE COMPRIMENTO E DN = 5/8", REVESTIDA COM BAIXA CAMADA DE COBRE, COM CONECTOR TIPO GRAMPO</t>
  </si>
  <si>
    <t>ISOLADOR DE PORCELANA, TIPO ROLDANA, DIMENSOES DE *72* X *72* MM, PARA USO EM BAIXA TENSAO</t>
  </si>
  <si>
    <t>PARAFUSO ZINCADO, SEXTAVADO, COM ROSCA INTEIRA, DIAMETRO 5/8", COMPRIMENTO 3", COM PORCA E ARRUELA DE PRESSAO MEDIA</t>
  </si>
  <si>
    <t>POSTE DE CONCRETO CIRCULAR, 100 KG, H = 7 M (NBR 8451)</t>
  </si>
  <si>
    <t>CONECTOR METALICO TIPO PARAFUSO FENDIDO (SPLIT BOLT), PARA CABOS ATE 10 MM2</t>
  </si>
  <si>
    <t>ROLDANA PLASTICA COM PREGO, TAMANHO 30 X 30 MM, PARA INSTALACAO ELETRICA APARENTE</t>
  </si>
  <si>
    <t>379</t>
  </si>
  <si>
    <t>420</t>
  </si>
  <si>
    <t>985</t>
  </si>
  <si>
    <t>1072</t>
  </si>
  <si>
    <t>1091</t>
  </si>
  <si>
    <t>2386</t>
  </si>
  <si>
    <t>2673</t>
  </si>
  <si>
    <t>2685</t>
  </si>
  <si>
    <t>3380</t>
  </si>
  <si>
    <t>3398</t>
  </si>
  <si>
    <t>4336</t>
  </si>
  <si>
    <t>11856</t>
  </si>
  <si>
    <t>20256</t>
  </si>
  <si>
    <t xml:space="preserve">Poste Padrão Celpe, 7x75, 50A, com cabeamento, caixa de proteção para medidor e aterramento </t>
  </si>
  <si>
    <t xml:space="preserve">SERVIÇO : Poste Padrão Celpe, 7x75, 50A, com cabeamento, caixa de proteção para medidor e aterramento </t>
  </si>
  <si>
    <t>SALÁRIO MÍNIMO R$</t>
  </si>
  <si>
    <t>BDI %</t>
  </si>
  <si>
    <t>Leis Sociais HORISTAS 89,83%</t>
  </si>
  <si>
    <t>Leis Sociais MENSALISTAS 50,22%</t>
  </si>
  <si>
    <t>ROL DE INSUMOS NECESSÁRIOS ÀS COMPOSIÇÕES DOS SERVIÇOS OBJETOS DESTA PLANILHA E SEUS RESPECTIVOS PREÇOS EXTRAÍDOS DO SINAPI NA DATA BASE MARÇO/2016</t>
  </si>
  <si>
    <t>Betoneira 580L com potencia de 7,5 HP com carregador mecânico.</t>
  </si>
  <si>
    <t>Calha Chapa Galvanizada nº 28 dimensões 20cm x 20cm.</t>
  </si>
  <si>
    <t>Armação de aço CA 50, 6,3 mm, fornecimento e colocação</t>
  </si>
  <si>
    <t>Armação de aço CA 60, 5,0 mm, fornecimento e colocação</t>
  </si>
  <si>
    <t>Ajudante de pintor</t>
  </si>
  <si>
    <t>Auxiliar de eletricista</t>
  </si>
  <si>
    <t>PLACA DE OBRA (PARA CONSTRUCAO CIVIL) EM CHAPA GALVANIZADA *Nº 22*, DE *2,0 X 1,125* M</t>
  </si>
  <si>
    <t>SINAPI MARÇO/2016</t>
  </si>
  <si>
    <t>DETALHAMENTO DO BDI - SERVIÇOS</t>
  </si>
  <si>
    <t>VARIÁVEIS CORRELATAS DE INTERESSE</t>
  </si>
  <si>
    <t>CPRB</t>
  </si>
  <si>
    <t>f =</t>
  </si>
  <si>
    <t>Despesas Financeiras</t>
  </si>
  <si>
    <t>Seguros</t>
  </si>
  <si>
    <t>Riscos</t>
  </si>
  <si>
    <t>Garantias</t>
  </si>
  <si>
    <t>BDI =  ((1+AC+S+R+G)(1+DF)(1+L)/(1-I))-1</t>
  </si>
  <si>
    <t>Acórdão nº 2369/2011</t>
  </si>
  <si>
    <t>BDI (%)</t>
  </si>
  <si>
    <t>Preço cobrado c/BDI</t>
  </si>
  <si>
    <t>Veículo comercial leve 1.6 flex</t>
  </si>
  <si>
    <t>SERVIÇO: Cabo de cobre com cobertura em PVC resistente a chama, 4mm2 - Fornecimento e instalação</t>
  </si>
  <si>
    <t>Haste de aterramento tipo Copperweld com 3 m, diâmetro de 5/8", em aço revestida com baixa camada de cobre com conector tipo grampo e conectores de pressão.</t>
  </si>
  <si>
    <t>Cotação</t>
  </si>
  <si>
    <t>Fundo para superficie galvanizada</t>
  </si>
  <si>
    <t>Fundo para superfície galvanizada</t>
  </si>
  <si>
    <t>unid</t>
  </si>
  <si>
    <t>Ajudante de Pintor</t>
  </si>
  <si>
    <t>Ajudante de Armador</t>
  </si>
  <si>
    <t>Rodizio latão 6mm c/ rolamento skf ou similar</t>
  </si>
  <si>
    <t>Rodizio latão 6 mm com rolamento tipo SKF ou similar</t>
  </si>
  <si>
    <t>Auxiliar de Eletricista</t>
  </si>
  <si>
    <t>SERVIÇO : Aterramento com Haste Copperweld de 5/8" x 3,0 m com conector.</t>
  </si>
  <si>
    <t>TOTAL MÊS - R$</t>
  </si>
  <si>
    <t xml:space="preserve">Nº MESES </t>
  </si>
  <si>
    <t>Limpeza e raspagem manual do terreno onde será construída a quadra poliesportiva.</t>
  </si>
  <si>
    <t>4.8 - Sinapi 9540</t>
  </si>
  <si>
    <t>4.8 - SINAPI 9540</t>
  </si>
  <si>
    <t>INSTALAÇÃO ELETRICA DA QUADRA POLIESPORTIVA</t>
  </si>
  <si>
    <t>SERVIÇO AUXILIAR: Argamassa cimento e areia no traço 1:3.</t>
  </si>
  <si>
    <t>2.7.1</t>
  </si>
  <si>
    <t>SERVIÇO AUXILIAR: Argamassa traço 1:4,5 (cal e areia peneirada)</t>
  </si>
  <si>
    <t>SERVIÇO AUXILIAR: Argamassa cimento e areia, traço 1:7</t>
  </si>
  <si>
    <r>
      <t>SERVIÇO AUXILIAR: Concreto estrutural Fck=20mpa, virado em betoneira, na obra, inclusive vibração e</t>
    </r>
    <r>
      <rPr>
        <sz val="10"/>
        <color indexed="10"/>
        <rFont val="Times New Roman"/>
        <family val="1"/>
      </rPr>
      <t xml:space="preserve"> </t>
    </r>
    <r>
      <rPr>
        <sz val="10"/>
        <rFont val="Times New Roman"/>
        <family val="1"/>
      </rPr>
      <t xml:space="preserve">lançamento </t>
    </r>
  </si>
  <si>
    <t>SERVIÇO: Limpeza do terreno - Raspagem e limpeza manual.</t>
  </si>
  <si>
    <t>DEMARÇÃO DE QUADRA -</t>
  </si>
  <si>
    <t>2.4 SINAPI 55835</t>
  </si>
  <si>
    <t>Aterro interno compactado manualmente</t>
  </si>
  <si>
    <t>2.6 SINAPI 6122</t>
  </si>
  <si>
    <t>Muro de contenção em alvenaria de pedra  argamassada rejuntado em argamassa confeccionada em cimento e areia 1:4, para contenção do maciço compactado e do terreno natural</t>
  </si>
  <si>
    <t>ALVENARIA DE PEDRA ARGAMASSADA</t>
  </si>
  <si>
    <t>M3</t>
  </si>
  <si>
    <t>2.18</t>
  </si>
  <si>
    <t>2.19</t>
  </si>
  <si>
    <t>Aterro interno compactado manualmente - calçada</t>
  </si>
  <si>
    <t>CONSTRUÇÃO DE UM PÁTIO DE EVENTOS PARA MÚLTIPLO USO</t>
  </si>
  <si>
    <t>Construção de Pátio de Eventos para Múltiplo Uso</t>
  </si>
  <si>
    <t>EXECUÇÃO DAS OBRAS E SERVIÇOS RELATIVOS A CONSTRUÇÃO DE (01) PÁTIO DE EVENTOS  PARA  MÚLTIPLO USO, NA COMUNIDADE DO LAJEDO, NA ZONA RURAL DO MUNICIPIO DE PETROLINA, ESTADO DE PERNAMBUCANO, EM ÁREA DE ATUAÇÃO DA CODEVASF/3ªSR.</t>
  </si>
  <si>
    <t>OPERADOR DE BETONEIRA ESTACIONARIA/MISTURADOR (COLETADO CAIXA)</t>
  </si>
  <si>
    <t>PEDRA DE MAO OU PEDRA RACHAO PARA ARRIMO/FUNDACAO (POSTO PEDREIRA/FORNECEDOR, SEM FRETE)</t>
  </si>
  <si>
    <t>CODEVASF - SINAPI 55835</t>
  </si>
  <si>
    <t>SERVIÇO: Aterro interno compactado manualmente</t>
  </si>
  <si>
    <t>CODEVASF - SINAPI 6122</t>
  </si>
  <si>
    <t>SERVIÇO: Embasamento com pedra argamassada para contorno da calçada</t>
  </si>
  <si>
    <t>ARGAMASSA TRAÇO 1:4 (CIMENTO E AREIA GROSSA) PARA CHAPISCO CONVENCIONAL, PREPARO MECÂNICO COM BETONEIRA 400 L. AF_06/2014</t>
  </si>
  <si>
    <t>2.6.1</t>
  </si>
  <si>
    <t>SERVIÇO AUXILIAR: Argamassa traço 1:4 (cimento e areia grossa) para chapisco convencional, preparo mecânico com betoneira 400 l. Af_06/2014</t>
  </si>
  <si>
    <t>BETONEIRA CAPACIDADE NOMINAL DE 400 L, CAPACIDADE DE MISTURA 310 L, MOTOR ELÉTRICO TRIFÁSICO POTÊNCIA DE 2 HP, SEM CARREGADOR - CHP DIURNO. AF_10/2014</t>
  </si>
  <si>
    <t>CHP</t>
  </si>
  <si>
    <t>BETONEIRA CAPACIDADE NOMINAL DE 400 L, CAPACIDADE DE MISTURA 310 L, MOTOR ELÉTRICO TRIFÁSICO POTÊNCIA DE 2 HP, SEM CARREGADOR - CHI DIURNO. AF_10/2014</t>
  </si>
  <si>
    <t>CHI</t>
  </si>
  <si>
    <t>AREIA GROSSA - POSTO JAZIDA/FORNECEDOR (SEM FRETE)</t>
  </si>
  <si>
    <t>CIMENTO PORTLAND COMPOSTO CP II-32</t>
  </si>
  <si>
    <t>OPERADOR DE BETONEIRA ESTACIONÁRIA/MISTURADOR</t>
  </si>
  <si>
    <t>CONCRETO NAO ESTRUTURAL, CONSUMO 150KG/M3, PREPARO COM BETONEIRA, SEM LANCAMENTO</t>
  </si>
  <si>
    <t>1.2.1</t>
  </si>
  <si>
    <t>SERVIÇO AUXILIAR : Concreto nao estrutural, consumo 150kg/m3, preparo com betoneira, sem lancamento</t>
  </si>
  <si>
    <t>chp</t>
  </si>
  <si>
    <t>AREIA MEDIA - POSTO JAZIDA/FORNECEDOR (SEM FRETE)</t>
  </si>
  <si>
    <t>PEDRA BRITADA N. 2 (19 A 38 MM) POSTO PEDREIRA/FORNECEDOR, SEM FRETE</t>
  </si>
  <si>
    <t>2.8.1/3.2.1</t>
  </si>
  <si>
    <t>2.11/2.15</t>
  </si>
  <si>
    <t>2.9.1</t>
  </si>
  <si>
    <t>2.12.1/2.16.1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</si>
</sst>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43" formatCode="_-* #,##0.00_-;\-* #,##0.00_-;_-* &quot;-&quot;??_-;_-@_-"/>
    <numFmt numFmtId="164" formatCode="_(&quot;R$ &quot;* #,##0_);_(&quot;R$ &quot;* \(#,##0\);_(&quot;R$ &quot;* \-_);_(@_)"/>
    <numFmt numFmtId="165" formatCode="#,##0.000000"/>
    <numFmt numFmtId="166" formatCode="#,##0.00000"/>
    <numFmt numFmtId="167" formatCode="_-* #,##0.00_-;\-* #,##0.00_-;_-* \-??_-;_-@_-"/>
    <numFmt numFmtId="168" formatCode="0.000"/>
    <numFmt numFmtId="169" formatCode="&quot;R$ &quot;#,##0.00"/>
    <numFmt numFmtId="170" formatCode="_(&quot;R$ &quot;* #,##0.00_);_(&quot;R$ &quot;* \(#,##0.00\);_(&quot;R$ &quot;* \-??_);_(@_)"/>
    <numFmt numFmtId="171" formatCode="0.0000"/>
    <numFmt numFmtId="172" formatCode="_(* #,##0.00_);_(* \(#,##0.00\);_(* \-??_);_(@_)"/>
    <numFmt numFmtId="173" formatCode="0.00000"/>
    <numFmt numFmtId="174" formatCode="#,##0.0000"/>
    <numFmt numFmtId="175" formatCode="#,##0.00\ ;&quot; (&quot;#,##0.00\);&quot; -&quot;#\ ;@\ "/>
    <numFmt numFmtId="176" formatCode="_(* #,##0.00_);_(* \(#,##0.00\);_(* &quot;-&quot;??_);_(@_)"/>
  </numFmts>
  <fonts count="54" x14ac:knownFonts="1">
    <font>
      <sz val="10"/>
      <name val="Arial"/>
      <family val="2"/>
    </font>
    <font>
      <sz val="10"/>
      <name val="Courier New"/>
      <family val="3"/>
    </font>
    <font>
      <sz val="11"/>
      <color indexed="8"/>
      <name val="Calibri"/>
      <family val="2"/>
    </font>
    <font>
      <b/>
      <sz val="15"/>
      <color indexed="62"/>
      <name val="Calibri"/>
      <family val="2"/>
    </font>
    <font>
      <b/>
      <sz val="10"/>
      <name val="Arial"/>
      <family val="2"/>
    </font>
    <font>
      <b/>
      <sz val="10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sz val="8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b/>
      <sz val="12"/>
      <color indexed="56"/>
      <name val="Times New Roman"/>
      <family val="1"/>
    </font>
    <font>
      <sz val="10"/>
      <color indexed="8"/>
      <name val="Times New Roman"/>
      <family val="1"/>
    </font>
    <font>
      <sz val="8"/>
      <color indexed="8"/>
      <name val="Times New Roman"/>
      <family val="1"/>
    </font>
    <font>
      <sz val="12"/>
      <name val="Times New Roman"/>
      <family val="1"/>
    </font>
    <font>
      <sz val="11"/>
      <color indexed="8"/>
      <name val="Times New Roman"/>
      <family val="1"/>
    </font>
    <font>
      <sz val="11"/>
      <name val="Times New Roman"/>
      <family val="1"/>
    </font>
    <font>
      <sz val="10"/>
      <color indexed="10"/>
      <name val="Times New Roman"/>
      <family val="1"/>
    </font>
    <font>
      <b/>
      <sz val="14"/>
      <name val="Times New Roman"/>
      <family val="1"/>
    </font>
    <font>
      <b/>
      <sz val="11"/>
      <name val="Times New Roman"/>
      <family val="1"/>
    </font>
    <font>
      <b/>
      <sz val="11"/>
      <color indexed="8"/>
      <name val="Times New Roman"/>
      <family val="1"/>
    </font>
    <font>
      <sz val="14"/>
      <name val="Times New Roman"/>
      <family val="1"/>
    </font>
    <font>
      <sz val="12"/>
      <color indexed="8"/>
      <name val="Times New Roman"/>
      <family val="1"/>
    </font>
    <font>
      <b/>
      <sz val="13"/>
      <name val="Arial"/>
      <family val="2"/>
    </font>
    <font>
      <b/>
      <i/>
      <sz val="12"/>
      <color indexed="48"/>
      <name val="Times New Roman"/>
      <family val="1"/>
    </font>
    <font>
      <b/>
      <sz val="12"/>
      <name val="Arial"/>
      <family val="2"/>
    </font>
    <font>
      <b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4"/>
      <name val="Calibri"/>
      <family val="2"/>
      <scheme val="minor"/>
    </font>
    <font>
      <sz val="10"/>
      <color rgb="FFFF0000"/>
      <name val="Calibri"/>
      <family val="2"/>
      <scheme val="minor"/>
    </font>
    <font>
      <sz val="8"/>
      <color indexed="8"/>
      <name val="Courier"/>
      <family val="3"/>
    </font>
    <font>
      <sz val="12"/>
      <name val="Arial"/>
      <family val="2"/>
    </font>
    <font>
      <sz val="10"/>
      <name val="Tahoma"/>
      <family val="2"/>
    </font>
    <font>
      <b/>
      <sz val="12"/>
      <color indexed="10"/>
      <name val="Arial"/>
      <family val="2"/>
    </font>
    <font>
      <sz val="10"/>
      <color indexed="8"/>
      <name val="Arial"/>
      <family val="2"/>
    </font>
    <font>
      <sz val="10"/>
      <color indexed="9"/>
      <name val="Arial"/>
      <family val="2"/>
    </font>
    <font>
      <sz val="10"/>
      <color indexed="17"/>
      <name val="Arial"/>
      <family val="2"/>
    </font>
    <font>
      <b/>
      <sz val="10"/>
      <color indexed="52"/>
      <name val="Arial"/>
      <family val="2"/>
    </font>
    <font>
      <b/>
      <sz val="10"/>
      <color indexed="9"/>
      <name val="Arial"/>
      <family val="2"/>
    </font>
    <font>
      <sz val="10"/>
      <color indexed="52"/>
      <name val="Arial"/>
      <family val="2"/>
    </font>
    <font>
      <sz val="10"/>
      <color indexed="62"/>
      <name val="Arial"/>
      <family val="2"/>
    </font>
    <font>
      <sz val="10"/>
      <color indexed="20"/>
      <name val="Arial"/>
      <family val="2"/>
    </font>
    <font>
      <sz val="10"/>
      <color indexed="60"/>
      <name val="Arial"/>
      <family val="2"/>
    </font>
    <font>
      <b/>
      <sz val="10"/>
      <color indexed="63"/>
      <name val="Arial"/>
      <family val="2"/>
    </font>
    <font>
      <sz val="10"/>
      <color indexed="10"/>
      <name val="Arial"/>
      <family val="2"/>
    </font>
    <font>
      <i/>
      <sz val="10"/>
      <color indexed="23"/>
      <name val="Arial"/>
      <family val="2"/>
    </font>
    <font>
      <b/>
      <sz val="18"/>
      <color indexed="56"/>
      <name val="Cambria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b/>
      <sz val="10"/>
      <color indexed="8"/>
      <name val="Arial"/>
      <family val="2"/>
    </font>
    <font>
      <sz val="8"/>
      <color rgb="FFFF0000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indexed="22"/>
        <bgColor indexed="44"/>
      </patternFill>
    </fill>
    <fill>
      <patternFill patternType="solid">
        <fgColor indexed="9"/>
        <bgColor indexed="26"/>
      </patternFill>
    </fill>
    <fill>
      <patternFill patternType="solid">
        <fgColor indexed="42"/>
        <bgColor indexed="41"/>
      </patternFill>
    </fill>
    <fill>
      <patternFill patternType="solid">
        <fgColor indexed="54"/>
        <bgColor indexed="23"/>
      </patternFill>
    </fill>
    <fill>
      <patternFill patternType="solid">
        <fgColor indexed="55"/>
        <bgColor indexed="23"/>
      </patternFill>
    </fill>
    <fill>
      <patternFill patternType="solid">
        <fgColor indexed="65"/>
        <bgColor indexed="64"/>
      </patternFill>
    </fill>
    <fill>
      <patternFill patternType="solid">
        <fgColor indexed="42"/>
        <bgColor indexed="27"/>
      </patternFill>
    </fill>
    <fill>
      <patternFill patternType="solid">
        <fgColor indexed="13"/>
        <bgColor indexed="34"/>
      </patternFill>
    </fill>
    <fill>
      <patternFill patternType="solid">
        <fgColor indexed="22"/>
        <bgColor indexed="31"/>
      </patternFill>
    </fill>
    <fill>
      <patternFill patternType="solid">
        <fgColor rgb="FFFFFF0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indexed="47"/>
        <bgColor indexed="31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139">
    <border>
      <left/>
      <right/>
      <top/>
      <bottom/>
      <diagonal/>
    </border>
    <border>
      <left/>
      <right/>
      <top/>
      <bottom style="thick">
        <color indexed="4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8"/>
      </right>
      <top/>
      <bottom style="medium">
        <color indexed="64"/>
      </bottom>
      <diagonal/>
    </border>
    <border>
      <left style="medium">
        <color indexed="8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medium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medium">
        <color indexed="64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medium">
        <color indexed="64"/>
      </bottom>
      <diagonal/>
    </border>
    <border>
      <left/>
      <right/>
      <top style="thin">
        <color indexed="8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8"/>
      </top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/>
      <top style="medium">
        <color indexed="64"/>
      </top>
      <bottom style="medium">
        <color indexed="64"/>
      </bottom>
      <diagonal/>
    </border>
  </borders>
  <cellStyleXfs count="75">
    <xf numFmtId="0" fontId="0" fillId="0" borderId="0"/>
    <xf numFmtId="164" fontId="10" fillId="0" borderId="0" applyFill="0" applyBorder="0" applyAlignment="0" applyProtection="0"/>
    <xf numFmtId="165" fontId="10" fillId="0" borderId="0" applyFill="0" applyBorder="0" applyAlignment="0" applyProtection="0"/>
    <xf numFmtId="0" fontId="2" fillId="0" borderId="0"/>
    <xf numFmtId="0" fontId="1" fillId="0" borderId="0"/>
    <xf numFmtId="170" fontId="10" fillId="0" borderId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10" fillId="0" borderId="0"/>
    <xf numFmtId="0" fontId="2" fillId="0" borderId="0"/>
    <xf numFmtId="0" fontId="10" fillId="0" borderId="0"/>
    <xf numFmtId="3" fontId="10" fillId="0" borderId="0"/>
    <xf numFmtId="9" fontId="10" fillId="0" borderId="0" applyFill="0" applyBorder="0" applyAlignment="0" applyProtection="0"/>
    <xf numFmtId="9" fontId="10" fillId="0" borderId="0" applyFill="0" applyBorder="0" applyAlignment="0" applyProtection="0"/>
    <xf numFmtId="168" fontId="10" fillId="0" borderId="0" applyFill="0" applyBorder="0" applyAlignment="0" applyProtection="0"/>
    <xf numFmtId="168" fontId="10" fillId="0" borderId="0" applyFill="0" applyBorder="0" applyAlignment="0" applyProtection="0"/>
    <xf numFmtId="166" fontId="10" fillId="0" borderId="0" applyFill="0" applyBorder="0" applyAlignment="0" applyProtection="0"/>
    <xf numFmtId="166" fontId="10" fillId="0" borderId="0" applyFill="0" applyBorder="0" applyAlignment="0" applyProtection="0"/>
    <xf numFmtId="166" fontId="10" fillId="0" borderId="0" applyFill="0" applyBorder="0" applyAlignment="0" applyProtection="0"/>
    <xf numFmtId="166" fontId="10" fillId="0" borderId="0" applyFill="0" applyBorder="0" applyAlignment="0" applyProtection="0"/>
    <xf numFmtId="166" fontId="10" fillId="0" borderId="0" applyFill="0" applyBorder="0" applyAlignment="0" applyProtection="0"/>
    <xf numFmtId="166" fontId="10" fillId="0" borderId="0" applyFill="0" applyBorder="0" applyAlignment="0" applyProtection="0"/>
    <xf numFmtId="167" fontId="10" fillId="0" borderId="0" applyFill="0" applyBorder="0" applyAlignment="0" applyProtection="0"/>
    <xf numFmtId="3" fontId="3" fillId="0" borderId="1" applyFill="0" applyAlignment="0" applyProtection="0"/>
    <xf numFmtId="172" fontId="10" fillId="0" borderId="0" applyFill="0" applyBorder="0" applyAlignment="0" applyProtection="0"/>
    <xf numFmtId="0" fontId="2" fillId="0" borderId="0"/>
    <xf numFmtId="0" fontId="10" fillId="0" borderId="0"/>
    <xf numFmtId="0" fontId="37" fillId="14" borderId="0" applyNumberFormat="0" applyBorder="0" applyAlignment="0" applyProtection="0"/>
    <xf numFmtId="0" fontId="37" fillId="15" borderId="0" applyNumberFormat="0" applyBorder="0" applyAlignment="0" applyProtection="0"/>
    <xf numFmtId="0" fontId="37" fillId="8" borderId="0" applyNumberFormat="0" applyBorder="0" applyAlignment="0" applyProtection="0"/>
    <xf numFmtId="0" fontId="37" fillId="16" borderId="0" applyNumberFormat="0" applyBorder="0" applyAlignment="0" applyProtection="0"/>
    <xf numFmtId="0" fontId="37" fillId="17" borderId="0" applyNumberFormat="0" applyBorder="0" applyAlignment="0" applyProtection="0"/>
    <xf numFmtId="0" fontId="37" fillId="18" borderId="0" applyNumberFormat="0" applyBorder="0" applyAlignment="0" applyProtection="0"/>
    <xf numFmtId="0" fontId="37" fillId="19" borderId="0" applyNumberFormat="0" applyBorder="0" applyAlignment="0" applyProtection="0"/>
    <xf numFmtId="0" fontId="37" fillId="20" borderId="0" applyNumberFormat="0" applyBorder="0" applyAlignment="0" applyProtection="0"/>
    <xf numFmtId="0" fontId="37" fillId="21" borderId="0" applyNumberFormat="0" applyBorder="0" applyAlignment="0" applyProtection="0"/>
    <xf numFmtId="0" fontId="37" fillId="16" borderId="0" applyNumberFormat="0" applyBorder="0" applyAlignment="0" applyProtection="0"/>
    <xf numFmtId="0" fontId="37" fillId="19" borderId="0" applyNumberFormat="0" applyBorder="0" applyAlignment="0" applyProtection="0"/>
    <xf numFmtId="0" fontId="37" fillId="22" borderId="0" applyNumberFormat="0" applyBorder="0" applyAlignment="0" applyProtection="0"/>
    <xf numFmtId="0" fontId="38" fillId="23" borderId="0" applyNumberFormat="0" applyBorder="0" applyAlignment="0" applyProtection="0"/>
    <xf numFmtId="0" fontId="38" fillId="20" borderId="0" applyNumberFormat="0" applyBorder="0" applyAlignment="0" applyProtection="0"/>
    <xf numFmtId="0" fontId="38" fillId="21" borderId="0" applyNumberFormat="0" applyBorder="0" applyAlignment="0" applyProtection="0"/>
    <xf numFmtId="0" fontId="38" fillId="24" borderId="0" applyNumberFormat="0" applyBorder="0" applyAlignment="0" applyProtection="0"/>
    <xf numFmtId="0" fontId="38" fillId="25" borderId="0" applyNumberFormat="0" applyBorder="0" applyAlignment="0" applyProtection="0"/>
    <xf numFmtId="0" fontId="38" fillId="26" borderId="0" applyNumberFormat="0" applyBorder="0" applyAlignment="0" applyProtection="0"/>
    <xf numFmtId="0" fontId="39" fillId="8" borderId="0" applyNumberFormat="0" applyBorder="0" applyAlignment="0" applyProtection="0"/>
    <xf numFmtId="0" fontId="40" fillId="10" borderId="123" applyNumberFormat="0" applyAlignment="0" applyProtection="0"/>
    <xf numFmtId="0" fontId="41" fillId="6" borderId="124" applyNumberFormat="0" applyAlignment="0" applyProtection="0"/>
    <xf numFmtId="0" fontId="42" fillId="0" borderId="125" applyNumberFormat="0" applyFill="0" applyAlignment="0" applyProtection="0"/>
    <xf numFmtId="0" fontId="38" fillId="27" borderId="0" applyNumberFormat="0" applyBorder="0" applyAlignment="0" applyProtection="0"/>
    <xf numFmtId="0" fontId="38" fillId="28" borderId="0" applyNumberFormat="0" applyBorder="0" applyAlignment="0" applyProtection="0"/>
    <xf numFmtId="0" fontId="38" fillId="29" borderId="0" applyNumberFormat="0" applyBorder="0" applyAlignment="0" applyProtection="0"/>
    <xf numFmtId="0" fontId="38" fillId="24" borderId="0" applyNumberFormat="0" applyBorder="0" applyAlignment="0" applyProtection="0"/>
    <xf numFmtId="0" fontId="38" fillId="25" borderId="0" applyNumberFormat="0" applyBorder="0" applyAlignment="0" applyProtection="0"/>
    <xf numFmtId="0" fontId="38" fillId="30" borderId="0" applyNumberFormat="0" applyBorder="0" applyAlignment="0" applyProtection="0"/>
    <xf numFmtId="0" fontId="43" fillId="18" borderId="123" applyNumberFormat="0" applyAlignment="0" applyProtection="0"/>
    <xf numFmtId="3" fontId="10" fillId="0" borderId="0"/>
    <xf numFmtId="0" fontId="44" fillId="15" borderId="0" applyNumberFormat="0" applyBorder="0" applyAlignment="0" applyProtection="0"/>
    <xf numFmtId="170" fontId="10" fillId="0" borderId="0" applyFill="0" applyBorder="0" applyAlignment="0" applyProtection="0"/>
    <xf numFmtId="0" fontId="45" fillId="31" borderId="0" applyNumberFormat="0" applyBorder="0" applyAlignment="0" applyProtection="0"/>
    <xf numFmtId="3" fontId="10" fillId="0" borderId="0"/>
    <xf numFmtId="0" fontId="10" fillId="32" borderId="126" applyNumberFormat="0" applyAlignment="0" applyProtection="0"/>
    <xf numFmtId="0" fontId="46" fillId="10" borderId="127" applyNumberFormat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128" applyNumberFormat="0" applyFill="0" applyAlignment="0" applyProtection="0"/>
    <xf numFmtId="0" fontId="51" fillId="0" borderId="129" applyNumberFormat="0" applyFill="0" applyAlignment="0" applyProtection="0"/>
    <xf numFmtId="0" fontId="51" fillId="0" borderId="0" applyNumberFormat="0" applyFill="0" applyBorder="0" applyAlignment="0" applyProtection="0"/>
    <xf numFmtId="0" fontId="52" fillId="0" borderId="130" applyNumberFormat="0" applyFill="0" applyAlignment="0" applyProtection="0"/>
    <xf numFmtId="176" fontId="10" fillId="0" borderId="0" applyFont="0" applyFill="0" applyBorder="0" applyAlignment="0" applyProtection="0"/>
  </cellStyleXfs>
  <cellXfs count="962">
    <xf numFmtId="0" fontId="0" fillId="0" borderId="0" xfId="0"/>
    <xf numFmtId="2" fontId="5" fillId="0" borderId="0" xfId="15" applyNumberFormat="1" applyFont="1" applyFill="1" applyBorder="1" applyAlignment="1">
      <alignment horizontal="left" vertical="center"/>
    </xf>
    <xf numFmtId="4" fontId="6" fillId="0" borderId="0" xfId="15" applyNumberFormat="1" applyFont="1" applyFill="1" applyBorder="1" applyAlignment="1">
      <alignment horizontal="right" vertical="center"/>
    </xf>
    <xf numFmtId="0" fontId="6" fillId="0" borderId="10" xfId="0" applyFont="1" applyFill="1" applyBorder="1" applyAlignment="1">
      <alignment horizontal="right" vertical="center"/>
    </xf>
    <xf numFmtId="4" fontId="6" fillId="0" borderId="10" xfId="0" applyNumberFormat="1" applyFont="1" applyFill="1" applyBorder="1" applyAlignment="1">
      <alignment horizontal="center" vertical="center"/>
    </xf>
    <xf numFmtId="4" fontId="6" fillId="0" borderId="10" xfId="0" applyNumberFormat="1" applyFont="1" applyFill="1" applyBorder="1" applyAlignment="1">
      <alignment horizontal="right" vertical="center"/>
    </xf>
    <xf numFmtId="2" fontId="6" fillId="0" borderId="10" xfId="0" applyNumberFormat="1" applyFont="1" applyFill="1" applyBorder="1" applyAlignment="1">
      <alignment horizontal="center" vertical="center"/>
    </xf>
    <xf numFmtId="4" fontId="6" fillId="0" borderId="10" xfId="15" applyNumberFormat="1" applyFont="1" applyFill="1" applyBorder="1" applyAlignment="1">
      <alignment horizontal="right" vertical="center"/>
    </xf>
    <xf numFmtId="0" fontId="6" fillId="0" borderId="11" xfId="0" applyFont="1" applyFill="1" applyBorder="1" applyAlignment="1">
      <alignment horizontal="left" vertical="center"/>
    </xf>
    <xf numFmtId="0" fontId="6" fillId="0" borderId="10" xfId="0" applyFont="1" applyFill="1" applyBorder="1" applyAlignment="1">
      <alignment horizontal="center" vertical="center"/>
    </xf>
    <xf numFmtId="2" fontId="6" fillId="0" borderId="10" xfId="0" applyNumberFormat="1" applyFont="1" applyFill="1" applyBorder="1" applyAlignment="1">
      <alignment horizontal="right" vertical="center"/>
    </xf>
    <xf numFmtId="4" fontId="6" fillId="0" borderId="0" xfId="0" applyNumberFormat="1" applyFont="1" applyFill="1" applyBorder="1" applyAlignment="1">
      <alignment horizontal="right" vertical="center"/>
    </xf>
    <xf numFmtId="4" fontId="8" fillId="0" borderId="0" xfId="0" applyNumberFormat="1" applyFont="1" applyAlignment="1">
      <alignment wrapText="1"/>
    </xf>
    <xf numFmtId="4" fontId="8" fillId="0" borderId="0" xfId="0" applyNumberFormat="1" applyFont="1" applyBorder="1" applyAlignment="1">
      <alignment wrapText="1"/>
    </xf>
    <xf numFmtId="4" fontId="9" fillId="0" borderId="0" xfId="0" applyNumberFormat="1" applyFont="1" applyFill="1" applyBorder="1" applyAlignment="1">
      <alignment vertical="center" wrapText="1"/>
    </xf>
    <xf numFmtId="4" fontId="8" fillId="0" borderId="0" xfId="0" applyNumberFormat="1" applyFont="1" applyFill="1" applyBorder="1" applyAlignment="1">
      <alignment wrapText="1"/>
    </xf>
    <xf numFmtId="4" fontId="8" fillId="0" borderId="0" xfId="0" applyNumberFormat="1" applyFont="1" applyBorder="1" applyAlignment="1">
      <alignment horizontal="left" vertical="center" wrapText="1"/>
    </xf>
    <xf numFmtId="4" fontId="9" fillId="0" borderId="0" xfId="0" applyNumberFormat="1" applyFont="1" applyBorder="1" applyAlignment="1">
      <alignment wrapText="1"/>
    </xf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2" fontId="0" fillId="0" borderId="0" xfId="0" applyNumberFormat="1"/>
    <xf numFmtId="0" fontId="0" fillId="0" borderId="17" xfId="0" applyBorder="1"/>
    <xf numFmtId="0" fontId="0" fillId="0" borderId="20" xfId="0" applyBorder="1"/>
    <xf numFmtId="0" fontId="0" fillId="0" borderId="18" xfId="0" applyBorder="1"/>
    <xf numFmtId="0" fontId="6" fillId="0" borderId="0" xfId="0" applyFont="1"/>
    <xf numFmtId="0" fontId="6" fillId="0" borderId="0" xfId="0" applyFont="1" applyAlignment="1">
      <alignment wrapText="1"/>
    </xf>
    <xf numFmtId="0" fontId="6" fillId="0" borderId="0" xfId="0" applyFont="1" applyFill="1"/>
    <xf numFmtId="4" fontId="6" fillId="0" borderId="0" xfId="0" applyNumberFormat="1" applyFont="1"/>
    <xf numFmtId="4" fontId="6" fillId="0" borderId="0" xfId="0" applyNumberFormat="1" applyFont="1" applyAlignment="1">
      <alignment horizontal="right"/>
    </xf>
    <xf numFmtId="4" fontId="6" fillId="0" borderId="0" xfId="0" applyNumberFormat="1" applyFont="1" applyFill="1" applyBorder="1" applyAlignment="1">
      <alignment horizontal="right"/>
    </xf>
    <xf numFmtId="2" fontId="6" fillId="0" borderId="10" xfId="15" applyNumberFormat="1" applyFont="1" applyFill="1" applyBorder="1" applyAlignment="1">
      <alignment horizontal="center" vertical="center"/>
    </xf>
    <xf numFmtId="0" fontId="6" fillId="0" borderId="15" xfId="0" applyFont="1" applyFill="1" applyBorder="1" applyAlignment="1">
      <alignment horizontal="right" vertical="center"/>
    </xf>
    <xf numFmtId="4" fontId="6" fillId="0" borderId="22" xfId="0" applyNumberFormat="1" applyFont="1" applyFill="1" applyBorder="1" applyAlignment="1">
      <alignment horizontal="right" vertical="center"/>
    </xf>
    <xf numFmtId="2" fontId="6" fillId="0" borderId="23" xfId="0" applyNumberFormat="1" applyFont="1" applyFill="1" applyBorder="1" applyAlignment="1">
      <alignment horizontal="right" vertical="center"/>
    </xf>
    <xf numFmtId="0" fontId="6" fillId="0" borderId="0" xfId="0" applyFont="1" applyFill="1" applyAlignment="1">
      <alignment vertical="center" wrapText="1"/>
    </xf>
    <xf numFmtId="4" fontId="6" fillId="0" borderId="22" xfId="15" applyNumberFormat="1" applyFont="1" applyFill="1" applyBorder="1" applyAlignment="1">
      <alignment horizontal="right"/>
    </xf>
    <xf numFmtId="3" fontId="6" fillId="0" borderId="23" xfId="15" applyFont="1" applyFill="1" applyBorder="1" applyAlignment="1">
      <alignment wrapText="1"/>
    </xf>
    <xf numFmtId="0" fontId="6" fillId="0" borderId="0" xfId="0" applyFont="1" applyFill="1" applyAlignment="1">
      <alignment vertical="center"/>
    </xf>
    <xf numFmtId="0" fontId="5" fillId="0" borderId="26" xfId="3" applyFont="1" applyBorder="1"/>
    <xf numFmtId="0" fontId="15" fillId="0" borderId="26" xfId="3" applyFont="1" applyBorder="1"/>
    <xf numFmtId="0" fontId="6" fillId="0" borderId="26" xfId="3" applyFont="1" applyBorder="1"/>
    <xf numFmtId="0" fontId="5" fillId="0" borderId="0" xfId="3" applyFont="1" applyBorder="1"/>
    <xf numFmtId="0" fontId="15" fillId="0" borderId="0" xfId="3" applyFont="1" applyBorder="1"/>
    <xf numFmtId="0" fontId="16" fillId="0" borderId="26" xfId="3" applyFont="1" applyBorder="1"/>
    <xf numFmtId="171" fontId="6" fillId="0" borderId="10" xfId="0" applyNumberFormat="1" applyFont="1" applyFill="1" applyBorder="1" applyAlignment="1">
      <alignment horizontal="center" vertical="center"/>
    </xf>
    <xf numFmtId="4" fontId="6" fillId="0" borderId="10" xfId="0" applyNumberFormat="1" applyFont="1" applyFill="1" applyBorder="1" applyAlignment="1">
      <alignment horizontal="center" vertical="center" wrapText="1"/>
    </xf>
    <xf numFmtId="173" fontId="6" fillId="0" borderId="10" xfId="0" applyNumberFormat="1" applyFont="1" applyFill="1" applyBorder="1" applyAlignment="1">
      <alignment horizontal="center" vertical="center" wrapText="1"/>
    </xf>
    <xf numFmtId="2" fontId="6" fillId="0" borderId="10" xfId="0" applyNumberFormat="1" applyFont="1" applyFill="1" applyBorder="1" applyAlignment="1">
      <alignment horizontal="center" vertical="center" wrapText="1"/>
    </xf>
    <xf numFmtId="173" fontId="6" fillId="0" borderId="10" xfId="0" applyNumberFormat="1" applyFont="1" applyFill="1" applyBorder="1" applyAlignment="1">
      <alignment horizontal="right" vertical="center"/>
    </xf>
    <xf numFmtId="0" fontId="6" fillId="0" borderId="23" xfId="0" applyFont="1" applyFill="1" applyBorder="1" applyAlignment="1">
      <alignment horizontal="left" vertical="center" wrapText="1"/>
    </xf>
    <xf numFmtId="0" fontId="6" fillId="0" borderId="10" xfId="0" applyFont="1" applyFill="1" applyBorder="1" applyAlignment="1">
      <alignment horizontal="center" vertical="center" wrapText="1"/>
    </xf>
    <xf numFmtId="4" fontId="13" fillId="0" borderId="23" xfId="13" applyNumberFormat="1" applyFont="1" applyFill="1" applyBorder="1" applyAlignment="1">
      <alignment horizontal="left" vertical="center" wrapText="1"/>
    </xf>
    <xf numFmtId="4" fontId="6" fillId="0" borderId="22" xfId="0" applyNumberFormat="1" applyFont="1" applyFill="1" applyBorder="1" applyAlignment="1"/>
    <xf numFmtId="4" fontId="17" fillId="0" borderId="0" xfId="0" applyNumberFormat="1" applyFont="1" applyAlignment="1">
      <alignment horizontal="center" vertical="center"/>
    </xf>
    <xf numFmtId="1" fontId="6" fillId="0" borderId="0" xfId="0" applyNumberFormat="1" applyFont="1" applyAlignment="1">
      <alignment horizontal="center" vertical="center"/>
    </xf>
    <xf numFmtId="4" fontId="6" fillId="0" borderId="0" xfId="0" applyNumberFormat="1" applyFont="1" applyAlignment="1">
      <alignment horizontal="center" vertical="center"/>
    </xf>
    <xf numFmtId="4" fontId="6" fillId="0" borderId="0" xfId="28" applyNumberFormat="1" applyFont="1" applyFill="1" applyBorder="1" applyAlignment="1" applyProtection="1">
      <alignment horizontal="center" vertical="center"/>
    </xf>
    <xf numFmtId="4" fontId="6" fillId="0" borderId="0" xfId="0" applyNumberFormat="1" applyFont="1" applyAlignment="1">
      <alignment wrapText="1"/>
    </xf>
    <xf numFmtId="4" fontId="5" fillId="0" borderId="0" xfId="0" applyNumberFormat="1" applyFont="1" applyBorder="1" applyAlignment="1">
      <alignment vertical="center" wrapText="1"/>
    </xf>
    <xf numFmtId="4" fontId="6" fillId="0" borderId="0" xfId="0" applyNumberFormat="1" applyFont="1" applyBorder="1" applyAlignment="1">
      <alignment horizontal="center" vertical="center"/>
    </xf>
    <xf numFmtId="4" fontId="6" fillId="0" borderId="10" xfId="0" applyNumberFormat="1" applyFont="1" applyFill="1" applyBorder="1" applyAlignment="1">
      <alignment vertical="center"/>
    </xf>
    <xf numFmtId="1" fontId="6" fillId="0" borderId="0" xfId="28" applyNumberFormat="1" applyFont="1" applyFill="1" applyBorder="1" applyAlignment="1" applyProtection="1">
      <alignment horizontal="center" vertical="center"/>
    </xf>
    <xf numFmtId="1" fontId="6" fillId="0" borderId="0" xfId="0" applyNumberFormat="1" applyFont="1" applyBorder="1" applyAlignment="1">
      <alignment horizontal="center" vertical="center"/>
    </xf>
    <xf numFmtId="3" fontId="5" fillId="0" borderId="0" xfId="15" applyFont="1" applyFill="1" applyBorder="1" applyAlignment="1">
      <alignment horizontal="center" vertical="center"/>
    </xf>
    <xf numFmtId="4" fontId="6" fillId="0" borderId="0" xfId="15" applyNumberFormat="1" applyFont="1" applyFill="1" applyBorder="1" applyAlignment="1">
      <alignment horizontal="right"/>
    </xf>
    <xf numFmtId="4" fontId="6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171" fontId="6" fillId="0" borderId="0" xfId="0" applyNumberFormat="1" applyFont="1" applyFill="1" applyBorder="1" applyAlignment="1">
      <alignment horizontal="center" vertical="center"/>
    </xf>
    <xf numFmtId="171" fontId="6" fillId="0" borderId="0" xfId="0" applyNumberFormat="1" applyFont="1" applyFill="1" applyBorder="1" applyAlignment="1">
      <alignment horizontal="center" vertical="center" wrapText="1"/>
    </xf>
    <xf numFmtId="171" fontId="6" fillId="0" borderId="0" xfId="0" applyNumberFormat="1" applyFont="1" applyFill="1" applyBorder="1" applyAlignment="1">
      <alignment vertical="center"/>
    </xf>
    <xf numFmtId="4" fontId="6" fillId="0" borderId="0" xfId="0" applyNumberFormat="1" applyFont="1" applyFill="1" applyBorder="1" applyAlignment="1"/>
    <xf numFmtId="2" fontId="6" fillId="0" borderId="0" xfId="0" applyNumberFormat="1" applyFont="1" applyFill="1" applyBorder="1" applyAlignment="1">
      <alignment vertical="center"/>
    </xf>
    <xf numFmtId="0" fontId="6" fillId="0" borderId="0" xfId="7" applyFont="1" applyFill="1" applyBorder="1" applyAlignment="1">
      <alignment vertical="center"/>
    </xf>
    <xf numFmtId="4" fontId="5" fillId="0" borderId="0" xfId="7" applyNumberFormat="1" applyFont="1" applyFill="1" applyBorder="1" applyAlignment="1">
      <alignment horizontal="center" vertical="center"/>
    </xf>
    <xf numFmtId="10" fontId="6" fillId="0" borderId="0" xfId="16" applyNumberFormat="1" applyFont="1" applyFill="1" applyBorder="1" applyAlignment="1">
      <alignment vertical="center"/>
    </xf>
    <xf numFmtId="49" fontId="16" fillId="3" borderId="23" xfId="7" applyNumberFormat="1" applyFont="1" applyFill="1" applyBorder="1" applyAlignment="1">
      <alignment horizontal="center" vertical="center"/>
    </xf>
    <xf numFmtId="0" fontId="16" fillId="3" borderId="10" xfId="7" applyFont="1" applyFill="1" applyBorder="1" applyAlignment="1">
      <alignment horizontal="justify" vertical="center" wrapText="1"/>
    </xf>
    <xf numFmtId="4" fontId="16" fillId="0" borderId="10" xfId="7" applyNumberFormat="1" applyFont="1" applyFill="1" applyBorder="1" applyAlignment="1">
      <alignment horizontal="center" vertical="center"/>
    </xf>
    <xf numFmtId="0" fontId="16" fillId="0" borderId="10" xfId="7" applyFont="1" applyFill="1" applyBorder="1" applyAlignment="1">
      <alignment horizontal="justify" vertical="center" wrapText="1"/>
    </xf>
    <xf numFmtId="0" fontId="16" fillId="0" borderId="10" xfId="7" applyFont="1" applyFill="1" applyBorder="1" applyAlignment="1">
      <alignment horizontal="center" vertical="center"/>
    </xf>
    <xf numFmtId="0" fontId="16" fillId="0" borderId="10" xfId="0" applyFont="1" applyFill="1" applyBorder="1" applyAlignment="1">
      <alignment horizontal="center" vertical="center"/>
    </xf>
    <xf numFmtId="0" fontId="15" fillId="0" borderId="10" xfId="0" applyFont="1" applyBorder="1" applyAlignment="1">
      <alignment horizontal="justify" vertical="center" wrapText="1"/>
    </xf>
    <xf numFmtId="2" fontId="6" fillId="0" borderId="0" xfId="7" applyNumberFormat="1" applyFont="1" applyFill="1" applyBorder="1" applyAlignment="1">
      <alignment vertical="center"/>
    </xf>
    <xf numFmtId="0" fontId="18" fillId="3" borderId="0" xfId="7" applyFont="1" applyFill="1" applyBorder="1" applyAlignment="1">
      <alignment vertical="center" wrapText="1"/>
    </xf>
    <xf numFmtId="0" fontId="21" fillId="3" borderId="0" xfId="7" applyFont="1" applyFill="1" applyBorder="1" applyAlignment="1">
      <alignment vertical="center" wrapText="1"/>
    </xf>
    <xf numFmtId="0" fontId="6" fillId="0" borderId="0" xfId="7" applyFont="1" applyFill="1" applyAlignment="1">
      <alignment horizontal="center" vertical="center"/>
    </xf>
    <xf numFmtId="0" fontId="6" fillId="0" borderId="0" xfId="7" applyFont="1" applyFill="1" applyAlignment="1">
      <alignment vertical="center" wrapText="1"/>
    </xf>
    <xf numFmtId="2" fontId="6" fillId="0" borderId="0" xfId="21" applyNumberFormat="1" applyFont="1" applyFill="1" applyBorder="1" applyAlignment="1" applyProtection="1">
      <alignment horizontal="center" vertical="center"/>
    </xf>
    <xf numFmtId="4" fontId="6" fillId="0" borderId="0" xfId="21" applyNumberFormat="1" applyFont="1" applyFill="1" applyBorder="1" applyAlignment="1" applyProtection="1">
      <alignment horizontal="right" vertical="center"/>
    </xf>
    <xf numFmtId="4" fontId="6" fillId="0" borderId="21" xfId="0" applyNumberFormat="1" applyFont="1" applyFill="1" applyBorder="1" applyAlignment="1">
      <alignment horizontal="right" vertical="center"/>
    </xf>
    <xf numFmtId="4" fontId="6" fillId="0" borderId="22" xfId="0" applyNumberFormat="1" applyFont="1" applyFill="1" applyBorder="1" applyAlignment="1">
      <alignment vertical="center"/>
    </xf>
    <xf numFmtId="4" fontId="6" fillId="0" borderId="9" xfId="15" applyNumberFormat="1" applyFont="1" applyFill="1" applyBorder="1" applyAlignment="1">
      <alignment horizontal="center" vertical="center"/>
    </xf>
    <xf numFmtId="171" fontId="6" fillId="0" borderId="9" xfId="15" applyNumberFormat="1" applyFont="1" applyFill="1" applyBorder="1" applyAlignment="1">
      <alignment horizontal="center" vertical="center"/>
    </xf>
    <xf numFmtId="4" fontId="6" fillId="0" borderId="22" xfId="15" applyNumberFormat="1" applyFont="1" applyFill="1" applyBorder="1" applyAlignment="1">
      <alignment horizontal="right" vertical="center"/>
    </xf>
    <xf numFmtId="3" fontId="5" fillId="0" borderId="0" xfId="0" applyNumberFormat="1" applyFont="1" applyFill="1" applyBorder="1" applyAlignment="1">
      <alignment horizontal="center" vertical="center" wrapText="1"/>
    </xf>
    <xf numFmtId="4" fontId="6" fillId="0" borderId="0" xfId="15" applyNumberFormat="1" applyFont="1" applyFill="1" applyBorder="1" applyAlignment="1">
      <alignment horizontal="right" vertical="center" wrapText="1"/>
    </xf>
    <xf numFmtId="0" fontId="6" fillId="0" borderId="0" xfId="0" applyFont="1" applyFill="1" applyBorder="1" applyAlignment="1">
      <alignment horizontal="center" vertical="center"/>
    </xf>
    <xf numFmtId="4" fontId="5" fillId="0" borderId="0" xfId="0" applyNumberFormat="1" applyFont="1" applyFill="1" applyBorder="1" applyAlignment="1">
      <alignment horizontal="center" vertical="center"/>
    </xf>
    <xf numFmtId="2" fontId="6" fillId="0" borderId="0" xfId="0" applyNumberFormat="1" applyFont="1" applyFill="1" applyBorder="1" applyAlignment="1">
      <alignment horizontal="right" vertical="center"/>
    </xf>
    <xf numFmtId="4" fontId="6" fillId="0" borderId="0" xfId="15" applyNumberFormat="1" applyFont="1" applyFill="1" applyBorder="1" applyAlignment="1">
      <alignment horizontal="center" vertical="center"/>
    </xf>
    <xf numFmtId="4" fontId="6" fillId="0" borderId="0" xfId="0" applyNumberFormat="1" applyFont="1" applyFill="1" applyAlignment="1">
      <alignment horizontal="right"/>
    </xf>
    <xf numFmtId="2" fontId="5" fillId="0" borderId="0" xfId="15" applyNumberFormat="1" applyFont="1" applyFill="1" applyBorder="1" applyAlignment="1">
      <alignment horizontal="center" vertical="center"/>
    </xf>
    <xf numFmtId="173" fontId="6" fillId="0" borderId="10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center"/>
    </xf>
    <xf numFmtId="4" fontId="6" fillId="0" borderId="27" xfId="0" applyNumberFormat="1" applyFont="1" applyFill="1" applyBorder="1" applyAlignment="1">
      <alignment horizontal="center" vertical="center"/>
    </xf>
    <xf numFmtId="171" fontId="6" fillId="0" borderId="28" xfId="0" applyNumberFormat="1" applyFont="1" applyFill="1" applyBorder="1" applyAlignment="1">
      <alignment horizontal="center" vertical="center"/>
    </xf>
    <xf numFmtId="0" fontId="6" fillId="0" borderId="23" xfId="0" applyFont="1" applyFill="1" applyBorder="1" applyAlignment="1">
      <alignment horizontal="center" vertical="center" wrapText="1"/>
    </xf>
    <xf numFmtId="0" fontId="6" fillId="0" borderId="23" xfId="0" applyFont="1" applyFill="1" applyBorder="1" applyAlignment="1">
      <alignment horizontal="center" vertical="center"/>
    </xf>
    <xf numFmtId="0" fontId="6" fillId="0" borderId="25" xfId="0" applyFont="1" applyFill="1" applyBorder="1" applyAlignment="1">
      <alignment horizontal="left" vertical="center" wrapText="1"/>
    </xf>
    <xf numFmtId="4" fontId="6" fillId="0" borderId="30" xfId="0" applyNumberFormat="1" applyFont="1" applyFill="1" applyBorder="1" applyAlignment="1">
      <alignment horizontal="center" vertical="center"/>
    </xf>
    <xf numFmtId="0" fontId="6" fillId="0" borderId="25" xfId="0" applyFont="1" applyFill="1" applyBorder="1" applyAlignment="1">
      <alignment horizontal="center" vertical="center" wrapText="1"/>
    </xf>
    <xf numFmtId="4" fontId="6" fillId="0" borderId="22" xfId="0" applyNumberFormat="1" applyFont="1" applyFill="1" applyBorder="1" applyAlignment="1">
      <alignment horizontal="center" vertical="center" wrapText="1"/>
    </xf>
    <xf numFmtId="4" fontId="6" fillId="0" borderId="22" xfId="0" applyNumberFormat="1" applyFont="1" applyFill="1" applyBorder="1" applyAlignment="1">
      <alignment horizontal="center" vertical="center"/>
    </xf>
    <xf numFmtId="0" fontId="6" fillId="0" borderId="23" xfId="0" applyFont="1" applyFill="1" applyBorder="1" applyAlignment="1">
      <alignment vertical="center" wrapText="1"/>
    </xf>
    <xf numFmtId="4" fontId="6" fillId="0" borderId="10" xfId="15" applyNumberFormat="1" applyFont="1" applyFill="1" applyBorder="1" applyAlignment="1">
      <alignment horizontal="center" vertical="center" wrapText="1"/>
    </xf>
    <xf numFmtId="173" fontId="6" fillId="0" borderId="10" xfId="15" applyNumberFormat="1" applyFont="1" applyFill="1" applyBorder="1" applyAlignment="1">
      <alignment horizontal="center" vertical="center" wrapText="1"/>
    </xf>
    <xf numFmtId="2" fontId="6" fillId="0" borderId="10" xfId="15" applyNumberFormat="1" applyFont="1" applyFill="1" applyBorder="1" applyAlignment="1">
      <alignment horizontal="center" vertical="center" wrapText="1"/>
    </xf>
    <xf numFmtId="2" fontId="6" fillId="0" borderId="9" xfId="15" applyNumberFormat="1" applyFont="1" applyFill="1" applyBorder="1" applyAlignment="1">
      <alignment horizontal="center" vertical="center" wrapText="1"/>
    </xf>
    <xf numFmtId="4" fontId="6" fillId="0" borderId="10" xfId="15" applyNumberFormat="1" applyFont="1" applyFill="1" applyBorder="1" applyAlignment="1">
      <alignment horizontal="center" vertical="center"/>
    </xf>
    <xf numFmtId="171" fontId="6" fillId="0" borderId="10" xfId="15" applyNumberFormat="1" applyFont="1" applyFill="1" applyBorder="1" applyAlignment="1">
      <alignment horizontal="center" vertical="center"/>
    </xf>
    <xf numFmtId="173" fontId="6" fillId="0" borderId="10" xfId="15" applyNumberFormat="1" applyFont="1" applyFill="1" applyBorder="1" applyAlignment="1">
      <alignment horizontal="center" vertical="center"/>
    </xf>
    <xf numFmtId="3" fontId="6" fillId="0" borderId="10" xfId="15" applyFont="1" applyFill="1" applyBorder="1" applyAlignment="1">
      <alignment horizontal="right" vertical="center"/>
    </xf>
    <xf numFmtId="4" fontId="6" fillId="0" borderId="10" xfId="15" applyNumberFormat="1" applyFont="1" applyFill="1" applyBorder="1" applyAlignment="1">
      <alignment horizontal="center"/>
    </xf>
    <xf numFmtId="173" fontId="6" fillId="0" borderId="10" xfId="15" applyNumberFormat="1" applyFont="1" applyFill="1" applyBorder="1" applyAlignment="1">
      <alignment horizontal="right"/>
    </xf>
    <xf numFmtId="2" fontId="6" fillId="0" borderId="10" xfId="15" applyNumberFormat="1" applyFont="1" applyFill="1" applyBorder="1" applyAlignment="1">
      <alignment horizontal="center"/>
    </xf>
    <xf numFmtId="3" fontId="6" fillId="0" borderId="10" xfId="15" applyFont="1" applyFill="1" applyBorder="1" applyAlignment="1">
      <alignment horizontal="center" vertical="center"/>
    </xf>
    <xf numFmtId="174" fontId="6" fillId="0" borderId="10" xfId="15" applyNumberFormat="1" applyFont="1" applyFill="1" applyBorder="1" applyAlignment="1">
      <alignment horizontal="center" vertical="center"/>
    </xf>
    <xf numFmtId="171" fontId="6" fillId="0" borderId="10" xfId="15" applyNumberFormat="1" applyFont="1" applyFill="1" applyBorder="1" applyAlignment="1">
      <alignment horizontal="center"/>
    </xf>
    <xf numFmtId="4" fontId="6" fillId="0" borderId="23" xfId="0" applyNumberFormat="1" applyFont="1" applyFill="1" applyBorder="1" applyAlignment="1">
      <alignment horizontal="center" vertical="center"/>
    </xf>
    <xf numFmtId="4" fontId="6" fillId="0" borderId="30" xfId="15" applyNumberFormat="1" applyFont="1" applyFill="1" applyBorder="1" applyAlignment="1">
      <alignment horizontal="center" vertical="center"/>
    </xf>
    <xf numFmtId="3" fontId="6" fillId="0" borderId="25" xfId="15" applyFont="1" applyFill="1" applyBorder="1" applyAlignment="1">
      <alignment horizontal="center" vertical="center" wrapText="1"/>
    </xf>
    <xf numFmtId="4" fontId="6" fillId="0" borderId="22" xfId="15" applyNumberFormat="1" applyFont="1" applyFill="1" applyBorder="1" applyAlignment="1">
      <alignment horizontal="center" vertical="center" wrapText="1"/>
    </xf>
    <xf numFmtId="3" fontId="6" fillId="0" borderId="23" xfId="15" applyFont="1" applyFill="1" applyBorder="1" applyAlignment="1">
      <alignment horizontal="center" vertical="center" wrapText="1"/>
    </xf>
    <xf numFmtId="3" fontId="6" fillId="0" borderId="23" xfId="15" applyFont="1" applyFill="1" applyBorder="1" applyAlignment="1">
      <alignment horizontal="center" vertical="center"/>
    </xf>
    <xf numFmtId="0" fontId="6" fillId="0" borderId="25" xfId="0" applyFont="1" applyFill="1" applyBorder="1" applyAlignment="1">
      <alignment horizontal="left" vertical="center"/>
    </xf>
    <xf numFmtId="173" fontId="6" fillId="0" borderId="28" xfId="0" applyNumberFormat="1" applyFont="1" applyFill="1" applyBorder="1" applyAlignment="1">
      <alignment horizontal="center" vertical="center"/>
    </xf>
    <xf numFmtId="4" fontId="14" fillId="0" borderId="0" xfId="15" applyNumberFormat="1" applyFont="1" applyFill="1" applyBorder="1" applyAlignment="1">
      <alignment horizontal="right" vertical="center"/>
    </xf>
    <xf numFmtId="4" fontId="5" fillId="0" borderId="0" xfId="28" applyNumberFormat="1" applyFont="1" applyFill="1" applyBorder="1" applyAlignment="1" applyProtection="1">
      <alignment vertical="center" wrapText="1"/>
    </xf>
    <xf numFmtId="4" fontId="12" fillId="0" borderId="0" xfId="28" applyNumberFormat="1" applyFont="1" applyFill="1" applyBorder="1" applyAlignment="1" applyProtection="1">
      <alignment horizontal="center" vertical="center"/>
    </xf>
    <xf numFmtId="4" fontId="6" fillId="0" borderId="32" xfId="28" applyNumberFormat="1" applyFont="1" applyFill="1" applyBorder="1" applyAlignment="1" applyProtection="1">
      <alignment horizontal="center" vertical="center"/>
    </xf>
    <xf numFmtId="1" fontId="6" fillId="0" borderId="32" xfId="28" applyNumberFormat="1" applyFont="1" applyFill="1" applyBorder="1" applyAlignment="1" applyProtection="1">
      <alignment horizontal="center" vertical="center"/>
    </xf>
    <xf numFmtId="4" fontId="6" fillId="0" borderId="32" xfId="0" applyNumberFormat="1" applyFont="1" applyFill="1" applyBorder="1" applyAlignment="1">
      <alignment horizontal="center" vertical="center"/>
    </xf>
    <xf numFmtId="1" fontId="6" fillId="0" borderId="32" xfId="0" applyNumberFormat="1" applyFont="1" applyFill="1" applyBorder="1" applyAlignment="1">
      <alignment horizontal="center" vertical="center"/>
    </xf>
    <xf numFmtId="4" fontId="6" fillId="0" borderId="32" xfId="13" applyNumberFormat="1" applyFont="1" applyFill="1" applyBorder="1" applyAlignment="1">
      <alignment horizontal="center" vertical="center"/>
    </xf>
    <xf numFmtId="1" fontId="6" fillId="0" borderId="32" xfId="26" applyNumberFormat="1" applyFont="1" applyFill="1" applyBorder="1" applyAlignment="1" applyProtection="1">
      <alignment horizontal="center" vertical="center"/>
    </xf>
    <xf numFmtId="4" fontId="6" fillId="0" borderId="32" xfId="15" applyNumberFormat="1" applyFont="1" applyFill="1" applyBorder="1" applyAlignment="1">
      <alignment horizontal="center" vertical="center"/>
    </xf>
    <xf numFmtId="4" fontId="6" fillId="0" borderId="33" xfId="13" applyNumberFormat="1" applyFont="1" applyFill="1" applyBorder="1" applyAlignment="1">
      <alignment horizontal="left" vertical="center" wrapText="1"/>
    </xf>
    <xf numFmtId="4" fontId="6" fillId="0" borderId="29" xfId="0" applyNumberFormat="1" applyFont="1" applyFill="1" applyBorder="1" applyAlignment="1">
      <alignment horizontal="center" vertical="center"/>
    </xf>
    <xf numFmtId="2" fontId="6" fillId="0" borderId="32" xfId="0" applyNumberFormat="1" applyFont="1" applyFill="1" applyBorder="1" applyAlignment="1">
      <alignment horizontal="center" vertical="center"/>
    </xf>
    <xf numFmtId="4" fontId="6" fillId="0" borderId="32" xfId="0" applyNumberFormat="1" applyFont="1" applyFill="1" applyBorder="1" applyAlignment="1">
      <alignment horizontal="center" vertical="center" wrapText="1"/>
    </xf>
    <xf numFmtId="1" fontId="6" fillId="0" borderId="32" xfId="0" applyNumberFormat="1" applyFont="1" applyFill="1" applyBorder="1" applyAlignment="1">
      <alignment horizontal="center" vertical="center" wrapText="1"/>
    </xf>
    <xf numFmtId="0" fontId="6" fillId="0" borderId="32" xfId="0" applyFont="1" applyFill="1" applyBorder="1" applyAlignment="1">
      <alignment horizontal="center" vertical="center"/>
    </xf>
    <xf numFmtId="4" fontId="6" fillId="0" borderId="33" xfId="0" applyNumberFormat="1" applyFont="1" applyFill="1" applyBorder="1" applyAlignment="1">
      <alignment horizontal="left" vertical="center" wrapText="1"/>
    </xf>
    <xf numFmtId="0" fontId="15" fillId="0" borderId="0" xfId="3" applyFont="1"/>
    <xf numFmtId="0" fontId="22" fillId="0" borderId="0" xfId="3" applyFont="1" applyAlignment="1">
      <alignment horizontal="center" vertical="center"/>
    </xf>
    <xf numFmtId="0" fontId="15" fillId="0" borderId="15" xfId="3" applyFont="1" applyBorder="1" applyAlignment="1">
      <alignment horizontal="center"/>
    </xf>
    <xf numFmtId="172" fontId="15" fillId="0" borderId="16" xfId="28" applyFont="1" applyFill="1" applyBorder="1" applyAlignment="1" applyProtection="1"/>
    <xf numFmtId="9" fontId="15" fillId="0" borderId="16" xfId="28" applyNumberFormat="1" applyFont="1" applyFill="1" applyBorder="1" applyAlignment="1" applyProtection="1"/>
    <xf numFmtId="175" fontId="15" fillId="0" borderId="16" xfId="3" applyNumberFormat="1" applyFont="1" applyBorder="1"/>
    <xf numFmtId="0" fontId="15" fillId="0" borderId="16" xfId="3" applyFont="1" applyBorder="1"/>
    <xf numFmtId="0" fontId="15" fillId="0" borderId="34" xfId="3" applyFont="1" applyBorder="1" applyAlignment="1">
      <alignment horizontal="center"/>
    </xf>
    <xf numFmtId="175" fontId="15" fillId="0" borderId="35" xfId="3" applyNumberFormat="1" applyFont="1" applyBorder="1"/>
    <xf numFmtId="0" fontId="15" fillId="0" borderId="36" xfId="3" applyFont="1" applyBorder="1" applyAlignment="1">
      <alignment horizontal="center"/>
    </xf>
    <xf numFmtId="0" fontId="15" fillId="0" borderId="20" xfId="3" applyFont="1" applyBorder="1"/>
    <xf numFmtId="175" fontId="15" fillId="0" borderId="37" xfId="3" applyNumberFormat="1" applyFont="1" applyBorder="1"/>
    <xf numFmtId="49" fontId="16" fillId="3" borderId="38" xfId="7" applyNumberFormat="1" applyFont="1" applyFill="1" applyBorder="1" applyAlignment="1">
      <alignment horizontal="center" vertical="center"/>
    </xf>
    <xf numFmtId="0" fontId="15" fillId="0" borderId="27" xfId="0" applyFont="1" applyBorder="1" applyAlignment="1">
      <alignment horizontal="justify" vertical="center" wrapText="1"/>
    </xf>
    <xf numFmtId="0" fontId="16" fillId="0" borderId="27" xfId="0" applyFont="1" applyFill="1" applyBorder="1" applyAlignment="1">
      <alignment horizontal="center" vertical="center"/>
    </xf>
    <xf numFmtId="4" fontId="16" fillId="0" borderId="27" xfId="7" applyNumberFormat="1" applyFont="1" applyFill="1" applyBorder="1" applyAlignment="1">
      <alignment horizontal="center" vertical="center"/>
    </xf>
    <xf numFmtId="3" fontId="6" fillId="3" borderId="10" xfId="0" applyNumberFormat="1" applyFont="1" applyFill="1" applyBorder="1" applyAlignment="1">
      <alignment horizontal="center"/>
    </xf>
    <xf numFmtId="171" fontId="6" fillId="3" borderId="10" xfId="0" applyNumberFormat="1" applyFont="1" applyFill="1" applyBorder="1" applyAlignment="1">
      <alignment horizontal="center"/>
    </xf>
    <xf numFmtId="3" fontId="6" fillId="0" borderId="10" xfId="0" applyNumberFormat="1" applyFont="1" applyFill="1" applyBorder="1" applyAlignment="1">
      <alignment horizontal="right" vertical="center"/>
    </xf>
    <xf numFmtId="3" fontId="6" fillId="0" borderId="10" xfId="0" applyNumberFormat="1" applyFont="1" applyFill="1" applyBorder="1" applyAlignment="1">
      <alignment horizontal="center" vertical="center"/>
    </xf>
    <xf numFmtId="174" fontId="6" fillId="0" borderId="10" xfId="0" applyNumberFormat="1" applyFont="1" applyFill="1" applyBorder="1" applyAlignment="1">
      <alignment horizontal="right" vertical="center"/>
    </xf>
    <xf numFmtId="3" fontId="6" fillId="0" borderId="10" xfId="0" applyNumberFormat="1" applyFont="1" applyFill="1" applyBorder="1" applyAlignment="1">
      <alignment horizontal="center" vertical="center" wrapText="1"/>
    </xf>
    <xf numFmtId="2" fontId="6" fillId="0" borderId="25" xfId="0" applyNumberFormat="1" applyFont="1" applyFill="1" applyBorder="1" applyAlignment="1">
      <alignment horizontal="right" vertical="center"/>
    </xf>
    <xf numFmtId="0" fontId="4" fillId="0" borderId="0" xfId="7" applyFont="1" applyBorder="1" applyAlignment="1"/>
    <xf numFmtId="0" fontId="26" fillId="0" borderId="0" xfId="0" applyFont="1"/>
    <xf numFmtId="0" fontId="26" fillId="0" borderId="0" xfId="0" applyFont="1" applyBorder="1" applyAlignment="1">
      <alignment vertical="center"/>
    </xf>
    <xf numFmtId="0" fontId="26" fillId="0" borderId="39" xfId="0" applyFont="1" applyBorder="1" applyAlignment="1">
      <alignment vertical="center"/>
    </xf>
    <xf numFmtId="0" fontId="26" fillId="0" borderId="0" xfId="0" applyFont="1" applyBorder="1" applyAlignment="1">
      <alignment horizontal="left" vertical="center"/>
    </xf>
    <xf numFmtId="43" fontId="0" fillId="0" borderId="0" xfId="28" applyNumberFormat="1" applyFont="1" applyBorder="1" applyAlignment="1">
      <alignment horizontal="right"/>
    </xf>
    <xf numFmtId="49" fontId="6" fillId="0" borderId="32" xfId="26" applyNumberFormat="1" applyFont="1" applyFill="1" applyBorder="1" applyAlignment="1" applyProtection="1">
      <alignment horizontal="center" vertical="center"/>
    </xf>
    <xf numFmtId="0" fontId="6" fillId="0" borderId="27" xfId="0" applyFont="1" applyFill="1" applyBorder="1" applyAlignment="1">
      <alignment horizontal="center" vertical="center"/>
    </xf>
    <xf numFmtId="0" fontId="6" fillId="0" borderId="23" xfId="0" applyFont="1" applyFill="1" applyBorder="1" applyAlignment="1">
      <alignment horizontal="left" vertical="center"/>
    </xf>
    <xf numFmtId="3" fontId="6" fillId="0" borderId="25" xfId="0" applyNumberFormat="1" applyFont="1" applyFill="1" applyBorder="1" applyAlignment="1">
      <alignment horizontal="center" vertical="center" wrapText="1"/>
    </xf>
    <xf numFmtId="3" fontId="6" fillId="0" borderId="22" xfId="0" applyNumberFormat="1" applyFont="1" applyFill="1" applyBorder="1" applyAlignment="1">
      <alignment horizontal="center" vertical="center" wrapText="1"/>
    </xf>
    <xf numFmtId="3" fontId="6" fillId="3" borderId="23" xfId="0" applyNumberFormat="1" applyFont="1" applyFill="1" applyBorder="1" applyAlignment="1">
      <alignment wrapText="1"/>
    </xf>
    <xf numFmtId="3" fontId="6" fillId="0" borderId="23" xfId="0" applyNumberFormat="1" applyFont="1" applyFill="1" applyBorder="1" applyAlignment="1">
      <alignment horizontal="center" vertical="center"/>
    </xf>
    <xf numFmtId="3" fontId="6" fillId="0" borderId="15" xfId="0" applyNumberFormat="1" applyFont="1" applyFill="1" applyBorder="1" applyAlignment="1">
      <alignment horizontal="right" vertical="center"/>
    </xf>
    <xf numFmtId="3" fontId="6" fillId="0" borderId="0" xfId="0" applyNumberFormat="1" applyFont="1" applyFill="1" applyBorder="1" applyAlignment="1">
      <alignment horizontal="center" vertical="top"/>
    </xf>
    <xf numFmtId="3" fontId="6" fillId="0" borderId="0" xfId="0" applyNumberFormat="1" applyFont="1" applyFill="1" applyBorder="1" applyAlignment="1">
      <alignment horizontal="right" vertical="top"/>
    </xf>
    <xf numFmtId="173" fontId="6" fillId="0" borderId="0" xfId="0" applyNumberFormat="1" applyFont="1" applyFill="1" applyBorder="1" applyAlignment="1">
      <alignment horizontal="right" vertical="top"/>
    </xf>
    <xf numFmtId="0" fontId="6" fillId="0" borderId="0" xfId="0" applyFont="1" applyBorder="1"/>
    <xf numFmtId="3" fontId="24" fillId="4" borderId="0" xfId="0" applyNumberFormat="1" applyFont="1" applyFill="1" applyBorder="1" applyAlignment="1">
      <alignment horizontal="center" vertical="center"/>
    </xf>
    <xf numFmtId="3" fontId="6" fillId="0" borderId="0" xfId="0" applyNumberFormat="1" applyFont="1" applyFill="1" applyBorder="1" applyAlignment="1">
      <alignment horizontal="left" vertical="top"/>
    </xf>
    <xf numFmtId="3" fontId="6" fillId="0" borderId="0" xfId="0" applyNumberFormat="1" applyFont="1" applyFill="1" applyBorder="1" applyAlignment="1">
      <alignment horizontal="left" vertical="center"/>
    </xf>
    <xf numFmtId="3" fontId="6" fillId="0" borderId="0" xfId="0" applyNumberFormat="1" applyFont="1" applyFill="1" applyBorder="1" applyAlignment="1">
      <alignment horizontal="right" vertical="center"/>
    </xf>
    <xf numFmtId="174" fontId="6" fillId="0" borderId="0" xfId="0" applyNumberFormat="1" applyFont="1" applyFill="1" applyBorder="1" applyAlignment="1">
      <alignment horizontal="right" vertical="center"/>
    </xf>
    <xf numFmtId="4" fontId="6" fillId="0" borderId="0" xfId="0" applyNumberFormat="1" applyFont="1" applyFill="1" applyBorder="1" applyAlignment="1">
      <alignment vertical="center"/>
    </xf>
    <xf numFmtId="3" fontId="5" fillId="0" borderId="0" xfId="0" applyNumberFormat="1" applyFont="1" applyFill="1" applyBorder="1" applyAlignment="1"/>
    <xf numFmtId="3" fontId="6" fillId="0" borderId="0" xfId="0" applyNumberFormat="1" applyFont="1" applyFill="1" applyBorder="1" applyAlignment="1">
      <alignment vertical="center"/>
    </xf>
    <xf numFmtId="0" fontId="4" fillId="0" borderId="40" xfId="0" applyFont="1" applyBorder="1" applyAlignment="1">
      <alignment vertical="distributed" wrapText="1"/>
    </xf>
    <xf numFmtId="0" fontId="4" fillId="0" borderId="41" xfId="0" applyFont="1" applyBorder="1" applyAlignment="1">
      <alignment vertical="distributed" wrapText="1"/>
    </xf>
    <xf numFmtId="0" fontId="27" fillId="0" borderId="19" xfId="0" applyFont="1" applyBorder="1" applyAlignment="1">
      <alignment horizontal="center" vertical="center"/>
    </xf>
    <xf numFmtId="0" fontId="27" fillId="0" borderId="42" xfId="0" applyFont="1" applyBorder="1" applyAlignment="1">
      <alignment horizontal="center"/>
    </xf>
    <xf numFmtId="0" fontId="27" fillId="0" borderId="42" xfId="0" applyFont="1" applyBorder="1" applyAlignment="1">
      <alignment horizontal="center" vertical="center"/>
    </xf>
    <xf numFmtId="0" fontId="27" fillId="0" borderId="43" xfId="0" applyFont="1" applyBorder="1" applyAlignment="1">
      <alignment horizontal="center" vertical="center"/>
    </xf>
    <xf numFmtId="0" fontId="28" fillId="0" borderId="44" xfId="0" applyFont="1" applyBorder="1" applyAlignment="1">
      <alignment horizontal="center"/>
    </xf>
    <xf numFmtId="172" fontId="28" fillId="0" borderId="44" xfId="28" applyFont="1" applyBorder="1"/>
    <xf numFmtId="0" fontId="27" fillId="0" borderId="43" xfId="0" applyFont="1" applyBorder="1" applyAlignment="1">
      <alignment horizontal="center"/>
    </xf>
    <xf numFmtId="0" fontId="28" fillId="0" borderId="0" xfId="0" applyFont="1" applyBorder="1"/>
    <xf numFmtId="43" fontId="28" fillId="0" borderId="45" xfId="28" applyNumberFormat="1" applyFont="1" applyBorder="1" applyAlignment="1">
      <alignment horizontal="right"/>
    </xf>
    <xf numFmtId="0" fontId="28" fillId="0" borderId="32" xfId="0" applyFont="1" applyBorder="1" applyAlignment="1">
      <alignment horizontal="center"/>
    </xf>
    <xf numFmtId="43" fontId="28" fillId="0" borderId="46" xfId="28" applyNumberFormat="1" applyFont="1" applyBorder="1" applyAlignment="1">
      <alignment horizontal="center"/>
    </xf>
    <xf numFmtId="43" fontId="28" fillId="0" borderId="46" xfId="28" applyNumberFormat="1" applyFont="1" applyBorder="1" applyAlignment="1">
      <alignment horizontal="right"/>
    </xf>
    <xf numFmtId="0" fontId="28" fillId="0" borderId="0" xfId="0" applyFont="1"/>
    <xf numFmtId="0" fontId="28" fillId="0" borderId="46" xfId="0" applyFont="1" applyBorder="1" applyAlignment="1">
      <alignment horizontal="center"/>
    </xf>
    <xf numFmtId="0" fontId="27" fillId="0" borderId="42" xfId="0" applyFont="1" applyBorder="1" applyAlignment="1">
      <alignment horizontal="center" vertical="center" wrapText="1"/>
    </xf>
    <xf numFmtId="2" fontId="28" fillId="0" borderId="44" xfId="0" applyNumberFormat="1" applyFont="1" applyBorder="1" applyAlignment="1"/>
    <xf numFmtId="43" fontId="28" fillId="0" borderId="44" xfId="28" applyNumberFormat="1" applyFont="1" applyFill="1" applyBorder="1" applyAlignment="1">
      <alignment horizontal="right"/>
    </xf>
    <xf numFmtId="2" fontId="28" fillId="0" borderId="32" xfId="0" applyNumberFormat="1" applyFont="1" applyBorder="1" applyAlignment="1"/>
    <xf numFmtId="43" fontId="28" fillId="0" borderId="32" xfId="28" applyNumberFormat="1" applyFont="1" applyFill="1" applyBorder="1" applyAlignment="1">
      <alignment horizontal="right"/>
    </xf>
    <xf numFmtId="2" fontId="28" fillId="0" borderId="46" xfId="0" applyNumberFormat="1" applyFont="1" applyBorder="1" applyAlignment="1"/>
    <xf numFmtId="2" fontId="28" fillId="0" borderId="0" xfId="0" applyNumberFormat="1" applyFont="1" applyBorder="1" applyAlignment="1"/>
    <xf numFmtId="0" fontId="28" fillId="0" borderId="0" xfId="0" applyFont="1" applyBorder="1" applyAlignment="1"/>
    <xf numFmtId="43" fontId="28" fillId="0" borderId="0" xfId="28" applyNumberFormat="1" applyFont="1" applyBorder="1" applyAlignment="1">
      <alignment horizontal="right"/>
    </xf>
    <xf numFmtId="2" fontId="28" fillId="0" borderId="0" xfId="0" applyNumberFormat="1" applyFont="1" applyBorder="1"/>
    <xf numFmtId="2" fontId="28" fillId="0" borderId="32" xfId="0" applyNumberFormat="1" applyFont="1" applyBorder="1"/>
    <xf numFmtId="2" fontId="28" fillId="0" borderId="46" xfId="0" applyNumberFormat="1" applyFont="1" applyBorder="1"/>
    <xf numFmtId="43" fontId="28" fillId="0" borderId="32" xfId="28" applyNumberFormat="1" applyFont="1" applyBorder="1" applyAlignment="1">
      <alignment horizontal="right"/>
    </xf>
    <xf numFmtId="0" fontId="29" fillId="0" borderId="0" xfId="0" applyFont="1" applyBorder="1" applyAlignment="1">
      <alignment horizontal="left"/>
    </xf>
    <xf numFmtId="0" fontId="28" fillId="0" borderId="47" xfId="0" applyFont="1" applyBorder="1" applyAlignment="1">
      <alignment horizontal="center" vertical="center"/>
    </xf>
    <xf numFmtId="43" fontId="28" fillId="0" borderId="44" xfId="28" applyNumberFormat="1" applyFont="1" applyBorder="1" applyAlignment="1">
      <alignment horizontal="right"/>
    </xf>
    <xf numFmtId="0" fontId="28" fillId="0" borderId="32" xfId="0" applyFont="1" applyBorder="1" applyAlignment="1">
      <alignment horizontal="center" vertical="center"/>
    </xf>
    <xf numFmtId="43" fontId="28" fillId="0" borderId="48" xfId="28" applyNumberFormat="1" applyFont="1" applyBorder="1" applyAlignment="1">
      <alignment horizontal="right"/>
    </xf>
    <xf numFmtId="2" fontId="28" fillId="0" borderId="39" xfId="0" applyNumberFormat="1" applyFont="1" applyBorder="1" applyAlignment="1">
      <alignment vertical="center"/>
    </xf>
    <xf numFmtId="2" fontId="28" fillId="0" borderId="39" xfId="0" applyNumberFormat="1" applyFont="1" applyBorder="1" applyAlignment="1"/>
    <xf numFmtId="4" fontId="30" fillId="0" borderId="0" xfId="0" applyNumberFormat="1" applyFont="1" applyAlignment="1">
      <alignment wrapText="1"/>
    </xf>
    <xf numFmtId="4" fontId="30" fillId="0" borderId="0" xfId="0" applyNumberFormat="1" applyFont="1" applyBorder="1" applyAlignment="1">
      <alignment wrapText="1"/>
    </xf>
    <xf numFmtId="0" fontId="6" fillId="0" borderId="0" xfId="7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43" fontId="28" fillId="0" borderId="29" xfId="28" applyNumberFormat="1" applyFont="1" applyBorder="1" applyAlignment="1">
      <alignment horizontal="right"/>
    </xf>
    <xf numFmtId="0" fontId="28" fillId="0" borderId="49" xfId="0" applyFont="1" applyBorder="1" applyAlignment="1">
      <alignment horizontal="center" vertical="center"/>
    </xf>
    <xf numFmtId="43" fontId="28" fillId="0" borderId="49" xfId="28" applyNumberFormat="1" applyFont="1" applyBorder="1" applyAlignment="1">
      <alignment horizontal="right"/>
    </xf>
    <xf numFmtId="0" fontId="28" fillId="0" borderId="49" xfId="0" applyFont="1" applyBorder="1" applyAlignment="1">
      <alignment vertical="center"/>
    </xf>
    <xf numFmtId="43" fontId="28" fillId="0" borderId="50" xfId="28" applyNumberFormat="1" applyFont="1" applyBorder="1" applyAlignment="1">
      <alignment horizontal="right"/>
    </xf>
    <xf numFmtId="0" fontId="15" fillId="0" borderId="10" xfId="0" applyFont="1" applyFill="1" applyBorder="1" applyAlignment="1">
      <alignment horizontal="justify" vertical="center" wrapText="1"/>
    </xf>
    <xf numFmtId="3" fontId="6" fillId="3" borderId="10" xfId="0" applyNumberFormat="1" applyFont="1" applyFill="1" applyBorder="1" applyAlignment="1">
      <alignment horizontal="center" vertical="center"/>
    </xf>
    <xf numFmtId="0" fontId="6" fillId="0" borderId="0" xfId="7" applyFont="1" applyFill="1" applyBorder="1" applyAlignment="1">
      <alignment vertical="center" wrapText="1"/>
    </xf>
    <xf numFmtId="4" fontId="16" fillId="0" borderId="51" xfId="7" applyNumberFormat="1" applyFont="1" applyFill="1" applyBorder="1" applyAlignment="1">
      <alignment horizontal="center" vertical="center"/>
    </xf>
    <xf numFmtId="173" fontId="6" fillId="3" borderId="10" xfId="0" applyNumberFormat="1" applyFont="1" applyFill="1" applyBorder="1" applyAlignment="1">
      <alignment horizontal="right"/>
    </xf>
    <xf numFmtId="2" fontId="6" fillId="3" borderId="10" xfId="0" applyNumberFormat="1" applyFont="1" applyFill="1" applyBorder="1" applyAlignment="1">
      <alignment horizontal="center"/>
    </xf>
    <xf numFmtId="3" fontId="6" fillId="3" borderId="10" xfId="0" applyNumberFormat="1" applyFont="1" applyFill="1" applyBorder="1" applyAlignment="1">
      <alignment horizontal="right" vertical="center"/>
    </xf>
    <xf numFmtId="173" fontId="6" fillId="3" borderId="10" xfId="0" applyNumberFormat="1" applyFont="1" applyFill="1" applyBorder="1" applyAlignment="1">
      <alignment horizontal="right" vertical="center"/>
    </xf>
    <xf numFmtId="3" fontId="6" fillId="3" borderId="25" xfId="0" applyNumberFormat="1" applyFont="1" applyFill="1" applyBorder="1" applyAlignment="1">
      <alignment horizontal="left" wrapText="1"/>
    </xf>
    <xf numFmtId="4" fontId="6" fillId="3" borderId="21" xfId="0" applyNumberFormat="1" applyFont="1" applyFill="1" applyBorder="1" applyAlignment="1"/>
    <xf numFmtId="3" fontId="6" fillId="3" borderId="23" xfId="0" applyNumberFormat="1" applyFont="1" applyFill="1" applyBorder="1" applyAlignment="1">
      <alignment horizontal="center" vertical="center"/>
    </xf>
    <xf numFmtId="3" fontId="6" fillId="3" borderId="23" xfId="0" applyNumberFormat="1" applyFont="1" applyFill="1" applyBorder="1" applyAlignment="1">
      <alignment horizontal="left" vertical="center" wrapText="1"/>
    </xf>
    <xf numFmtId="2" fontId="6" fillId="0" borderId="52" xfId="0" applyNumberFormat="1" applyFont="1" applyFill="1" applyBorder="1" applyAlignment="1">
      <alignment horizontal="justify" wrapText="1"/>
    </xf>
    <xf numFmtId="3" fontId="6" fillId="0" borderId="33" xfId="0" applyNumberFormat="1" applyFont="1" applyFill="1" applyBorder="1" applyAlignment="1">
      <alignment wrapText="1"/>
    </xf>
    <xf numFmtId="0" fontId="15" fillId="0" borderId="51" xfId="0" applyFont="1" applyBorder="1" applyAlignment="1">
      <alignment horizontal="justify" vertical="center" wrapText="1"/>
    </xf>
    <xf numFmtId="0" fontId="16" fillId="0" borderId="51" xfId="0" applyFont="1" applyFill="1" applyBorder="1" applyAlignment="1">
      <alignment horizontal="center" vertical="center"/>
    </xf>
    <xf numFmtId="4" fontId="16" fillId="0" borderId="5" xfId="7" applyNumberFormat="1" applyFont="1" applyFill="1" applyBorder="1" applyAlignment="1">
      <alignment horizontal="center" vertical="center"/>
    </xf>
    <xf numFmtId="172" fontId="28" fillId="0" borderId="53" xfId="28" applyFont="1" applyBorder="1"/>
    <xf numFmtId="43" fontId="28" fillId="0" borderId="54" xfId="28" applyNumberFormat="1" applyFont="1" applyBorder="1" applyAlignment="1">
      <alignment horizontal="right"/>
    </xf>
    <xf numFmtId="43" fontId="28" fillId="0" borderId="55" xfId="28" applyNumberFormat="1" applyFont="1" applyBorder="1" applyAlignment="1">
      <alignment horizontal="right"/>
    </xf>
    <xf numFmtId="0" fontId="28" fillId="0" borderId="15" xfId="0" applyFont="1" applyBorder="1" applyAlignment="1">
      <alignment horizontal="left"/>
    </xf>
    <xf numFmtId="43" fontId="28" fillId="0" borderId="16" xfId="0" applyNumberFormat="1" applyFont="1" applyBorder="1"/>
    <xf numFmtId="43" fontId="28" fillId="0" borderId="56" xfId="0" applyNumberFormat="1" applyFont="1" applyBorder="1"/>
    <xf numFmtId="43" fontId="28" fillId="0" borderId="57" xfId="0" applyNumberFormat="1" applyFont="1" applyBorder="1"/>
    <xf numFmtId="0" fontId="29" fillId="0" borderId="15" xfId="0" applyFont="1" applyBorder="1" applyAlignment="1">
      <alignment horizontal="left"/>
    </xf>
    <xf numFmtId="43" fontId="26" fillId="0" borderId="16" xfId="28" applyNumberFormat="1" applyFont="1" applyBorder="1" applyAlignment="1">
      <alignment horizontal="right"/>
    </xf>
    <xf numFmtId="43" fontId="28" fillId="0" borderId="58" xfId="0" applyNumberFormat="1" applyFont="1" applyBorder="1"/>
    <xf numFmtId="43" fontId="28" fillId="0" borderId="53" xfId="28" applyNumberFormat="1" applyFont="1" applyBorder="1" applyAlignment="1">
      <alignment horizontal="right"/>
    </xf>
    <xf numFmtId="43" fontId="28" fillId="0" borderId="56" xfId="28" applyNumberFormat="1" applyFont="1" applyBorder="1"/>
    <xf numFmtId="0" fontId="26" fillId="0" borderId="15" xfId="0" applyFont="1" applyBorder="1" applyAlignment="1">
      <alignment horizontal="left" vertical="center"/>
    </xf>
    <xf numFmtId="0" fontId="28" fillId="0" borderId="16" xfId="0" applyFont="1" applyBorder="1"/>
    <xf numFmtId="0" fontId="27" fillId="0" borderId="42" xfId="0" applyFont="1" applyFill="1" applyBorder="1" applyAlignment="1">
      <alignment horizontal="center" vertical="center"/>
    </xf>
    <xf numFmtId="0" fontId="27" fillId="0" borderId="42" xfId="0" applyFont="1" applyFill="1" applyBorder="1" applyAlignment="1">
      <alignment horizontal="center" vertical="center" wrapText="1"/>
    </xf>
    <xf numFmtId="0" fontId="27" fillId="0" borderId="43" xfId="0" applyFont="1" applyFill="1" applyBorder="1" applyAlignment="1">
      <alignment horizontal="center" vertical="center"/>
    </xf>
    <xf numFmtId="4" fontId="6" fillId="0" borderId="5" xfId="0" applyNumberFormat="1" applyFont="1" applyFill="1" applyBorder="1" applyAlignment="1">
      <alignment horizontal="center" vertical="center"/>
    </xf>
    <xf numFmtId="171" fontId="6" fillId="0" borderId="51" xfId="0" applyNumberFormat="1" applyFont="1" applyFill="1" applyBorder="1" applyAlignment="1">
      <alignment horizontal="center" vertical="center"/>
    </xf>
    <xf numFmtId="2" fontId="6" fillId="0" borderId="51" xfId="0" applyNumberFormat="1" applyFont="1" applyFill="1" applyBorder="1" applyAlignment="1">
      <alignment horizontal="center" vertical="center"/>
    </xf>
    <xf numFmtId="171" fontId="6" fillId="0" borderId="32" xfId="0" applyNumberFormat="1" applyFont="1" applyFill="1" applyBorder="1" applyAlignment="1">
      <alignment horizontal="center" vertical="center"/>
    </xf>
    <xf numFmtId="0" fontId="27" fillId="0" borderId="59" xfId="0" applyFont="1" applyBorder="1" applyAlignment="1">
      <alignment horizontal="center" vertical="center" wrapText="1"/>
    </xf>
    <xf numFmtId="0" fontId="28" fillId="0" borderId="60" xfId="0" applyFont="1" applyBorder="1" applyAlignment="1">
      <alignment horizontal="center" vertical="center"/>
    </xf>
    <xf numFmtId="0" fontId="28" fillId="0" borderId="42" xfId="0" applyFont="1" applyFill="1" applyBorder="1" applyAlignment="1">
      <alignment horizontal="center" vertical="center"/>
    </xf>
    <xf numFmtId="43" fontId="28" fillId="0" borderId="49" xfId="28" applyNumberFormat="1" applyFont="1" applyFill="1" applyBorder="1" applyAlignment="1">
      <alignment horizontal="right"/>
    </xf>
    <xf numFmtId="43" fontId="28" fillId="0" borderId="50" xfId="28" applyNumberFormat="1" applyFont="1" applyFill="1" applyBorder="1" applyAlignment="1">
      <alignment horizontal="right"/>
    </xf>
    <xf numFmtId="3" fontId="6" fillId="3" borderId="32" xfId="0" applyNumberFormat="1" applyFont="1" applyFill="1" applyBorder="1" applyAlignment="1">
      <alignment horizontal="center" vertical="center"/>
    </xf>
    <xf numFmtId="0" fontId="6" fillId="0" borderId="33" xfId="0" applyFont="1" applyFill="1" applyBorder="1" applyAlignment="1">
      <alignment horizontal="left" vertical="center" wrapText="1"/>
    </xf>
    <xf numFmtId="4" fontId="6" fillId="0" borderId="22" xfId="15" applyNumberFormat="1" applyFont="1" applyFill="1" applyBorder="1" applyAlignment="1">
      <alignment horizontal="center" vertical="center"/>
    </xf>
    <xf numFmtId="3" fontId="6" fillId="0" borderId="23" xfId="15" applyFont="1" applyFill="1" applyBorder="1" applyAlignment="1">
      <alignment horizontal="left"/>
    </xf>
    <xf numFmtId="4" fontId="6" fillId="0" borderId="29" xfId="15" applyNumberFormat="1" applyFont="1" applyFill="1" applyBorder="1" applyAlignment="1">
      <alignment horizontal="center" vertical="center" wrapText="1"/>
    </xf>
    <xf numFmtId="173" fontId="6" fillId="3" borderId="10" xfId="0" applyNumberFormat="1" applyFont="1" applyFill="1" applyBorder="1" applyAlignment="1">
      <alignment horizontal="center" vertical="center"/>
    </xf>
    <xf numFmtId="2" fontId="6" fillId="3" borderId="10" xfId="0" applyNumberFormat="1" applyFont="1" applyFill="1" applyBorder="1" applyAlignment="1">
      <alignment horizontal="center" vertical="center" wrapText="1"/>
    </xf>
    <xf numFmtId="3" fontId="6" fillId="3" borderId="22" xfId="0" applyNumberFormat="1" applyFont="1" applyFill="1" applyBorder="1" applyAlignment="1">
      <alignment horizontal="center" vertical="center"/>
    </xf>
    <xf numFmtId="171" fontId="6" fillId="3" borderId="10" xfId="0" applyNumberFormat="1" applyFont="1" applyFill="1" applyBorder="1" applyAlignment="1">
      <alignment horizontal="center" vertical="center"/>
    </xf>
    <xf numFmtId="4" fontId="12" fillId="0" borderId="0" xfId="13" applyNumberFormat="1" applyFont="1" applyFill="1" applyBorder="1" applyAlignment="1">
      <alignment horizontal="center" vertical="center" wrapText="1"/>
    </xf>
    <xf numFmtId="4" fontId="12" fillId="0" borderId="0" xfId="13" applyNumberFormat="1" applyFont="1" applyFill="1" applyBorder="1" applyAlignment="1">
      <alignment horizontal="center" vertical="center"/>
    </xf>
    <xf numFmtId="1" fontId="12" fillId="0" borderId="0" xfId="5" applyNumberFormat="1" applyFont="1" applyFill="1" applyBorder="1" applyAlignment="1" applyProtection="1">
      <alignment horizontal="center" vertical="center"/>
    </xf>
    <xf numFmtId="1" fontId="12" fillId="0" borderId="0" xfId="26" applyNumberFormat="1" applyFont="1" applyFill="1" applyBorder="1" applyAlignment="1" applyProtection="1">
      <alignment horizontal="center" vertical="center"/>
    </xf>
    <xf numFmtId="4" fontId="12" fillId="0" borderId="0" xfId="26" applyNumberFormat="1" applyFont="1" applyFill="1" applyBorder="1" applyAlignment="1" applyProtection="1">
      <alignment horizontal="center" vertical="center"/>
    </xf>
    <xf numFmtId="43" fontId="27" fillId="0" borderId="43" xfId="28" applyNumberFormat="1" applyFont="1" applyFill="1" applyBorder="1" applyAlignment="1">
      <alignment horizontal="right" vertical="center"/>
    </xf>
    <xf numFmtId="43" fontId="27" fillId="0" borderId="43" xfId="28" applyNumberFormat="1" applyFont="1" applyBorder="1" applyAlignment="1">
      <alignment horizontal="right" vertical="center"/>
    </xf>
    <xf numFmtId="43" fontId="26" fillId="0" borderId="43" xfId="28" applyNumberFormat="1" applyFont="1" applyBorder="1" applyAlignment="1">
      <alignment horizontal="right" vertical="center"/>
    </xf>
    <xf numFmtId="0" fontId="29" fillId="0" borderId="15" xfId="0" applyFont="1" applyBorder="1" applyAlignment="1">
      <alignment horizontal="left" vertical="center"/>
    </xf>
    <xf numFmtId="0" fontId="29" fillId="0" borderId="0" xfId="0" applyFont="1" applyBorder="1" applyAlignment="1">
      <alignment horizontal="left" vertical="center"/>
    </xf>
    <xf numFmtId="43" fontId="27" fillId="0" borderId="16" xfId="28" applyNumberFormat="1" applyFont="1" applyBorder="1" applyAlignment="1">
      <alignment horizontal="right" vertical="center"/>
    </xf>
    <xf numFmtId="4" fontId="6" fillId="0" borderId="22" xfId="0" applyNumberFormat="1" applyFont="1" applyFill="1" applyBorder="1" applyAlignment="1">
      <alignment horizontal="right" vertical="center" wrapText="1"/>
    </xf>
    <xf numFmtId="0" fontId="28" fillId="0" borderId="61" xfId="0" applyFont="1" applyBorder="1" applyAlignment="1">
      <alignment horizontal="left" vertical="center"/>
    </xf>
    <xf numFmtId="0" fontId="28" fillId="0" borderId="39" xfId="0" applyFont="1" applyBorder="1" applyAlignment="1">
      <alignment horizontal="left" vertical="center"/>
    </xf>
    <xf numFmtId="172" fontId="28" fillId="0" borderId="44" xfId="28" applyFont="1" applyBorder="1" applyAlignment="1">
      <alignment horizontal="center"/>
    </xf>
    <xf numFmtId="43" fontId="28" fillId="0" borderId="29" xfId="0" applyNumberFormat="1" applyFont="1" applyBorder="1"/>
    <xf numFmtId="43" fontId="28" fillId="0" borderId="55" xfId="0" applyNumberFormat="1" applyFont="1" applyBorder="1"/>
    <xf numFmtId="43" fontId="26" fillId="0" borderId="0" xfId="28" applyNumberFormat="1" applyFont="1" applyBorder="1" applyAlignment="1">
      <alignment horizontal="right"/>
    </xf>
    <xf numFmtId="43" fontId="26" fillId="0" borderId="62" xfId="28" applyNumberFormat="1" applyFont="1" applyFill="1" applyBorder="1" applyAlignment="1">
      <alignment horizontal="right" vertical="center"/>
    </xf>
    <xf numFmtId="0" fontId="28" fillId="0" borderId="47" xfId="0" applyFont="1" applyFill="1" applyBorder="1" applyAlignment="1">
      <alignment horizontal="center"/>
    </xf>
    <xf numFmtId="43" fontId="28" fillId="0" borderId="47" xfId="28" applyNumberFormat="1" applyFont="1" applyFill="1" applyBorder="1" applyAlignment="1">
      <alignment horizontal="right"/>
    </xf>
    <xf numFmtId="43" fontId="28" fillId="0" borderId="63" xfId="0" applyNumberFormat="1" applyFont="1" applyFill="1" applyBorder="1"/>
    <xf numFmtId="4" fontId="16" fillId="0" borderId="64" xfId="7" applyNumberFormat="1" applyFont="1" applyFill="1" applyBorder="1" applyAlignment="1">
      <alignment horizontal="center" vertical="center"/>
    </xf>
    <xf numFmtId="49" fontId="19" fillId="5" borderId="65" xfId="7" applyNumberFormat="1" applyFont="1" applyFill="1" applyBorder="1" applyAlignment="1">
      <alignment horizontal="center" vertical="center"/>
    </xf>
    <xf numFmtId="49" fontId="16" fillId="3" borderId="52" xfId="7" applyNumberFormat="1" applyFont="1" applyFill="1" applyBorder="1" applyAlignment="1">
      <alignment horizontal="center" vertical="center"/>
    </xf>
    <xf numFmtId="0" fontId="16" fillId="0" borderId="51" xfId="7" applyFont="1" applyFill="1" applyBorder="1" applyAlignment="1">
      <alignment horizontal="justify" vertical="center" wrapText="1"/>
    </xf>
    <xf numFmtId="0" fontId="15" fillId="0" borderId="51" xfId="0" applyFont="1" applyFill="1" applyBorder="1" applyAlignment="1">
      <alignment horizontal="justify" vertical="center" wrapText="1"/>
    </xf>
    <xf numFmtId="49" fontId="19" fillId="5" borderId="68" xfId="7" applyNumberFormat="1" applyFont="1" applyFill="1" applyBorder="1" applyAlignment="1">
      <alignment horizontal="center" vertical="center"/>
    </xf>
    <xf numFmtId="2" fontId="7" fillId="3" borderId="51" xfId="20" applyNumberFormat="1" applyFont="1" applyFill="1" applyBorder="1" applyAlignment="1" applyProtection="1">
      <alignment horizontal="center" vertical="center"/>
    </xf>
    <xf numFmtId="4" fontId="7" fillId="3" borderId="67" xfId="7" applyNumberFormat="1" applyFont="1" applyFill="1" applyBorder="1" applyAlignment="1">
      <alignment horizontal="center" vertical="center"/>
    </xf>
    <xf numFmtId="0" fontId="16" fillId="3" borderId="27" xfId="7" applyFont="1" applyFill="1" applyBorder="1" applyAlignment="1">
      <alignment horizontal="justify" vertical="center" wrapText="1"/>
    </xf>
    <xf numFmtId="49" fontId="7" fillId="6" borderId="65" xfId="7" applyNumberFormat="1" applyFont="1" applyFill="1" applyBorder="1" applyAlignment="1">
      <alignment horizontal="center" vertical="center"/>
    </xf>
    <xf numFmtId="2" fontId="6" fillId="3" borderId="10" xfId="0" applyNumberFormat="1" applyFont="1" applyFill="1" applyBorder="1" applyAlignment="1">
      <alignment horizontal="center" vertical="center"/>
    </xf>
    <xf numFmtId="3" fontId="6" fillId="0" borderId="32" xfId="0" applyNumberFormat="1" applyFont="1" applyFill="1" applyBorder="1" applyAlignment="1">
      <alignment horizontal="center" vertical="center"/>
    </xf>
    <xf numFmtId="3" fontId="6" fillId="4" borderId="0" xfId="0" applyNumberFormat="1" applyFont="1" applyFill="1" applyBorder="1"/>
    <xf numFmtId="172" fontId="6" fillId="0" borderId="0" xfId="28" applyFont="1"/>
    <xf numFmtId="4" fontId="6" fillId="0" borderId="29" xfId="26" applyNumberFormat="1" applyFont="1" applyFill="1" applyBorder="1" applyAlignment="1" applyProtection="1">
      <alignment horizontal="center" vertical="center"/>
    </xf>
    <xf numFmtId="4" fontId="6" fillId="0" borderId="33" xfId="15" applyNumberFormat="1" applyFont="1" applyFill="1" applyBorder="1" applyAlignment="1">
      <alignment horizontal="left" vertical="center" wrapText="1"/>
    </xf>
    <xf numFmtId="4" fontId="6" fillId="0" borderId="29" xfId="0" applyNumberFormat="1" applyFont="1" applyFill="1" applyBorder="1" applyAlignment="1">
      <alignment horizontal="center" vertical="center" wrapText="1"/>
    </xf>
    <xf numFmtId="4" fontId="6" fillId="0" borderId="29" xfId="26" applyNumberFormat="1" applyFont="1" applyFill="1" applyBorder="1" applyAlignment="1" applyProtection="1">
      <alignment horizontal="center" vertical="center" wrapText="1"/>
    </xf>
    <xf numFmtId="2" fontId="6" fillId="0" borderId="33" xfId="0" applyNumberFormat="1" applyFont="1" applyFill="1" applyBorder="1" applyAlignment="1">
      <alignment horizontal="justify" vertical="center" wrapText="1"/>
    </xf>
    <xf numFmtId="4" fontId="6" fillId="0" borderId="0" xfId="0" applyNumberFormat="1" applyFont="1" applyFill="1" applyAlignment="1">
      <alignment horizontal="right" vertical="center"/>
    </xf>
    <xf numFmtId="0" fontId="6" fillId="0" borderId="0" xfId="0" applyFont="1" applyAlignment="1">
      <alignment vertical="center"/>
    </xf>
    <xf numFmtId="3" fontId="6" fillId="3" borderId="25" xfId="0" applyNumberFormat="1" applyFont="1" applyFill="1" applyBorder="1" applyAlignment="1">
      <alignment horizontal="center" vertical="center"/>
    </xf>
    <xf numFmtId="173" fontId="6" fillId="3" borderId="9" xfId="0" applyNumberFormat="1" applyFont="1" applyFill="1" applyBorder="1" applyAlignment="1">
      <alignment horizontal="center" vertical="center"/>
    </xf>
    <xf numFmtId="173" fontId="6" fillId="3" borderId="32" xfId="0" applyNumberFormat="1" applyFont="1" applyFill="1" applyBorder="1" applyAlignment="1">
      <alignment horizontal="right" vertical="center"/>
    </xf>
    <xf numFmtId="3" fontId="6" fillId="3" borderId="24" xfId="0" applyNumberFormat="1" applyFont="1" applyFill="1" applyBorder="1" applyAlignment="1">
      <alignment horizontal="center" vertical="center"/>
    </xf>
    <xf numFmtId="4" fontId="6" fillId="3" borderId="21" xfId="0" applyNumberFormat="1" applyFont="1" applyFill="1" applyBorder="1" applyAlignment="1">
      <alignment vertical="center"/>
    </xf>
    <xf numFmtId="4" fontId="6" fillId="3" borderId="22" xfId="0" applyNumberFormat="1" applyFont="1" applyFill="1" applyBorder="1" applyAlignment="1">
      <alignment horizontal="center" vertical="center"/>
    </xf>
    <xf numFmtId="3" fontId="6" fillId="3" borderId="73" xfId="0" applyNumberFormat="1" applyFont="1" applyFill="1" applyBorder="1" applyAlignment="1">
      <alignment horizontal="center" vertical="center"/>
    </xf>
    <xf numFmtId="3" fontId="6" fillId="3" borderId="30" xfId="0" applyNumberFormat="1" applyFont="1" applyFill="1" applyBorder="1" applyAlignment="1">
      <alignment horizontal="center" vertical="center"/>
    </xf>
    <xf numFmtId="173" fontId="6" fillId="3" borderId="51" xfId="0" applyNumberFormat="1" applyFont="1" applyFill="1" applyBorder="1" applyAlignment="1">
      <alignment horizontal="right" vertical="center"/>
    </xf>
    <xf numFmtId="3" fontId="6" fillId="3" borderId="51" xfId="0" applyNumberFormat="1" applyFont="1" applyFill="1" applyBorder="1" applyAlignment="1">
      <alignment horizontal="center" vertical="center"/>
    </xf>
    <xf numFmtId="3" fontId="6" fillId="3" borderId="33" xfId="0" applyNumberFormat="1" applyFont="1" applyFill="1" applyBorder="1" applyAlignment="1">
      <alignment horizontal="center" vertical="center"/>
    </xf>
    <xf numFmtId="3" fontId="6" fillId="3" borderId="71" xfId="0" applyNumberFormat="1" applyFont="1" applyFill="1" applyBorder="1" applyAlignment="1">
      <alignment horizontal="center" vertical="center"/>
    </xf>
    <xf numFmtId="0" fontId="6" fillId="0" borderId="25" xfId="0" applyFont="1" applyFill="1" applyBorder="1" applyAlignment="1">
      <alignment horizontal="center" vertical="center"/>
    </xf>
    <xf numFmtId="172" fontId="6" fillId="0" borderId="0" xfId="28" applyFont="1" applyAlignment="1">
      <alignment vertical="center"/>
    </xf>
    <xf numFmtId="0" fontId="6" fillId="0" borderId="73" xfId="0" applyFont="1" applyFill="1" applyBorder="1" applyAlignment="1">
      <alignment horizontal="center" vertical="center"/>
    </xf>
    <xf numFmtId="4" fontId="6" fillId="0" borderId="51" xfId="0" applyNumberFormat="1" applyFont="1" applyFill="1" applyBorder="1" applyAlignment="1">
      <alignment horizontal="center" vertical="center"/>
    </xf>
    <xf numFmtId="173" fontId="6" fillId="0" borderId="51" xfId="0" applyNumberFormat="1" applyFont="1" applyFill="1" applyBorder="1" applyAlignment="1">
      <alignment horizontal="center" vertical="center"/>
    </xf>
    <xf numFmtId="173" fontId="6" fillId="0" borderId="51" xfId="0" applyNumberFormat="1" applyFont="1" applyFill="1" applyBorder="1" applyAlignment="1">
      <alignment horizontal="right" vertical="center"/>
    </xf>
    <xf numFmtId="0" fontId="6" fillId="0" borderId="51" xfId="0" applyFont="1" applyFill="1" applyBorder="1" applyAlignment="1">
      <alignment horizontal="center" vertical="center"/>
    </xf>
    <xf numFmtId="4" fontId="6" fillId="0" borderId="0" xfId="0" applyNumberFormat="1" applyFont="1" applyFill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NumberFormat="1" applyFont="1" applyFill="1" applyBorder="1" applyAlignment="1">
      <alignment horizontal="right" vertical="center"/>
    </xf>
    <xf numFmtId="0" fontId="6" fillId="0" borderId="0" xfId="0" applyFont="1" applyBorder="1" applyAlignment="1">
      <alignment vertical="center"/>
    </xf>
    <xf numFmtId="3" fontId="6" fillId="0" borderId="0" xfId="0" applyNumberFormat="1" applyFont="1" applyFill="1" applyBorder="1" applyAlignment="1">
      <alignment horizontal="center" vertical="center"/>
    </xf>
    <xf numFmtId="173" fontId="6" fillId="0" borderId="0" xfId="0" applyNumberFormat="1" applyFont="1" applyFill="1" applyBorder="1" applyAlignment="1">
      <alignment horizontal="right" vertical="center"/>
    </xf>
    <xf numFmtId="173" fontId="6" fillId="0" borderId="0" xfId="0" applyNumberFormat="1" applyFont="1" applyFill="1" applyBorder="1" applyAlignment="1">
      <alignment horizontal="center" vertical="center"/>
    </xf>
    <xf numFmtId="2" fontId="6" fillId="0" borderId="0" xfId="0" applyNumberFormat="1" applyFont="1" applyFill="1" applyBorder="1" applyAlignment="1">
      <alignment horizontal="center" vertical="center"/>
    </xf>
    <xf numFmtId="171" fontId="6" fillId="0" borderId="0" xfId="0" applyNumberFormat="1" applyFont="1" applyFill="1" applyBorder="1" applyAlignment="1">
      <alignment horizontal="right" vertical="center"/>
    </xf>
    <xf numFmtId="4" fontId="6" fillId="0" borderId="21" xfId="0" applyNumberFormat="1" applyFont="1" applyFill="1" applyBorder="1" applyAlignment="1">
      <alignment vertical="center"/>
    </xf>
    <xf numFmtId="3" fontId="6" fillId="0" borderId="25" xfId="0" applyNumberFormat="1" applyFont="1" applyFill="1" applyBorder="1" applyAlignment="1">
      <alignment horizontal="center" vertical="center"/>
    </xf>
    <xf numFmtId="3" fontId="6" fillId="0" borderId="22" xfId="0" applyNumberFormat="1" applyFont="1" applyFill="1" applyBorder="1" applyAlignment="1">
      <alignment horizontal="center" vertical="center"/>
    </xf>
    <xf numFmtId="3" fontId="6" fillId="0" borderId="30" xfId="0" applyNumberFormat="1" applyFont="1" applyFill="1" applyBorder="1" applyAlignment="1">
      <alignment horizontal="center" vertical="center"/>
    </xf>
    <xf numFmtId="3" fontId="6" fillId="0" borderId="25" xfId="15" applyFont="1" applyFill="1" applyBorder="1" applyAlignment="1">
      <alignment horizontal="center" vertical="center"/>
    </xf>
    <xf numFmtId="173" fontId="6" fillId="0" borderId="10" xfId="15" applyNumberFormat="1" applyFont="1" applyFill="1" applyBorder="1" applyAlignment="1">
      <alignment horizontal="right" vertical="center"/>
    </xf>
    <xf numFmtId="0" fontId="6" fillId="0" borderId="10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4" fontId="12" fillId="0" borderId="23" xfId="13" applyNumberFormat="1" applyFont="1" applyFill="1" applyBorder="1" applyAlignment="1">
      <alignment horizontal="justify" vertical="center" wrapText="1"/>
    </xf>
    <xf numFmtId="0" fontId="5" fillId="0" borderId="0" xfId="7" applyFont="1" applyFill="1" applyBorder="1" applyAlignment="1">
      <alignment vertical="center"/>
    </xf>
    <xf numFmtId="0" fontId="6" fillId="7" borderId="44" xfId="0" applyFont="1" applyFill="1" applyBorder="1" applyAlignment="1">
      <alignment horizontal="center" vertical="center"/>
    </xf>
    <xf numFmtId="2" fontId="6" fillId="7" borderId="44" xfId="28" applyNumberFormat="1" applyFont="1" applyFill="1" applyBorder="1" applyAlignment="1">
      <alignment horizontal="center" vertical="center"/>
    </xf>
    <xf numFmtId="4" fontId="6" fillId="7" borderId="32" xfId="0" applyNumberFormat="1" applyFont="1" applyFill="1" applyBorder="1" applyAlignment="1">
      <alignment horizontal="center" vertical="center"/>
    </xf>
    <xf numFmtId="2" fontId="6" fillId="7" borderId="32" xfId="28" applyNumberFormat="1" applyFont="1" applyFill="1" applyBorder="1" applyAlignment="1">
      <alignment horizontal="center" vertical="center"/>
    </xf>
    <xf numFmtId="0" fontId="6" fillId="7" borderId="32" xfId="0" applyFont="1" applyFill="1" applyBorder="1" applyAlignment="1">
      <alignment horizontal="center" vertical="center"/>
    </xf>
    <xf numFmtId="3" fontId="6" fillId="3" borderId="32" xfId="0" applyNumberFormat="1" applyFont="1" applyFill="1" applyBorder="1" applyAlignment="1">
      <alignment horizontal="left" vertical="center"/>
    </xf>
    <xf numFmtId="0" fontId="6" fillId="0" borderId="32" xfId="0" applyFont="1" applyFill="1" applyBorder="1" applyAlignment="1">
      <alignment horizontal="left" vertical="center"/>
    </xf>
    <xf numFmtId="3" fontId="6" fillId="0" borderId="32" xfId="0" applyNumberFormat="1" applyFont="1" applyFill="1" applyBorder="1" applyAlignment="1">
      <alignment horizontal="left" vertical="center"/>
    </xf>
    <xf numFmtId="3" fontId="6" fillId="0" borderId="32" xfId="15" applyFont="1" applyFill="1" applyBorder="1" applyAlignment="1">
      <alignment horizontal="center" vertical="center"/>
    </xf>
    <xf numFmtId="3" fontId="6" fillId="0" borderId="32" xfId="15" applyFont="1" applyFill="1" applyBorder="1" applyAlignment="1">
      <alignment horizontal="left" vertical="center"/>
    </xf>
    <xf numFmtId="3" fontId="11" fillId="8" borderId="65" xfId="15" applyFont="1" applyFill="1" applyBorder="1" applyAlignment="1">
      <alignment horizontal="center" vertical="center"/>
    </xf>
    <xf numFmtId="1" fontId="11" fillId="8" borderId="65" xfId="15" applyNumberFormat="1" applyFont="1" applyFill="1" applyBorder="1" applyAlignment="1">
      <alignment horizontal="center" vertical="center"/>
    </xf>
    <xf numFmtId="49" fontId="11" fillId="8" borderId="65" xfId="15" applyNumberFormat="1" applyFont="1" applyFill="1" applyBorder="1" applyAlignment="1">
      <alignment horizontal="center" vertical="center"/>
    </xf>
    <xf numFmtId="3" fontId="24" fillId="4" borderId="65" xfId="0" applyNumberFormat="1" applyFont="1" applyFill="1" applyBorder="1" applyAlignment="1">
      <alignment horizontal="center" vertical="center"/>
    </xf>
    <xf numFmtId="4" fontId="17" fillId="0" borderId="0" xfId="0" applyNumberFormat="1" applyFont="1" applyFill="1" applyBorder="1" applyAlignment="1">
      <alignment horizontal="center" vertical="center"/>
    </xf>
    <xf numFmtId="1" fontId="6" fillId="0" borderId="0" xfId="0" applyNumberFormat="1" applyFont="1" applyFill="1" applyBorder="1" applyAlignment="1">
      <alignment horizontal="center" vertical="center"/>
    </xf>
    <xf numFmtId="4" fontId="5" fillId="0" borderId="0" xfId="0" applyNumberFormat="1" applyFont="1" applyFill="1" applyBorder="1" applyAlignment="1">
      <alignment vertical="center" wrapText="1"/>
    </xf>
    <xf numFmtId="1" fontId="6" fillId="0" borderId="0" xfId="0" applyNumberFormat="1" applyFont="1" applyFill="1" applyAlignment="1">
      <alignment horizontal="center" vertical="center"/>
    </xf>
    <xf numFmtId="4" fontId="17" fillId="0" borderId="0" xfId="0" applyNumberFormat="1" applyFont="1" applyFill="1" applyAlignment="1">
      <alignment horizontal="center" vertical="center"/>
    </xf>
    <xf numFmtId="3" fontId="6" fillId="0" borderId="33" xfId="0" applyNumberFormat="1" applyFont="1" applyFill="1" applyBorder="1" applyAlignment="1">
      <alignment vertical="center" wrapText="1"/>
    </xf>
    <xf numFmtId="4" fontId="6" fillId="0" borderId="33" xfId="0" applyNumberFormat="1" applyFont="1" applyFill="1" applyBorder="1" applyAlignment="1">
      <alignment horizontal="justify" vertical="center" wrapText="1"/>
    </xf>
    <xf numFmtId="3" fontId="6" fillId="3" borderId="25" xfId="0" applyNumberFormat="1" applyFont="1" applyFill="1" applyBorder="1" applyAlignment="1">
      <alignment horizontal="left" vertical="center" wrapText="1"/>
    </xf>
    <xf numFmtId="3" fontId="6" fillId="0" borderId="73" xfId="0" applyNumberFormat="1" applyFont="1" applyFill="1" applyBorder="1" applyAlignment="1">
      <alignment horizontal="left" vertical="center"/>
    </xf>
    <xf numFmtId="3" fontId="6" fillId="0" borderId="51" xfId="0" applyNumberFormat="1" applyFont="1" applyFill="1" applyBorder="1" applyAlignment="1">
      <alignment horizontal="center" vertical="center"/>
    </xf>
    <xf numFmtId="173" fontId="6" fillId="0" borderId="77" xfId="0" applyNumberFormat="1" applyFont="1" applyFill="1" applyBorder="1" applyAlignment="1">
      <alignment horizontal="right" vertical="center"/>
    </xf>
    <xf numFmtId="173" fontId="6" fillId="0" borderId="46" xfId="0" applyNumberFormat="1" applyFont="1" applyFill="1" applyBorder="1" applyAlignment="1">
      <alignment horizontal="right" vertical="center"/>
    </xf>
    <xf numFmtId="4" fontId="6" fillId="0" borderId="24" xfId="0" applyNumberFormat="1" applyFont="1" applyFill="1" applyBorder="1" applyAlignment="1">
      <alignment vertical="center"/>
    </xf>
    <xf numFmtId="3" fontId="6" fillId="0" borderId="33" xfId="0" applyNumberFormat="1" applyFont="1" applyFill="1" applyBorder="1" applyAlignment="1">
      <alignment horizontal="left" vertical="center"/>
    </xf>
    <xf numFmtId="173" fontId="6" fillId="0" borderId="32" xfId="0" applyNumberFormat="1" applyFont="1" applyFill="1" applyBorder="1" applyAlignment="1">
      <alignment horizontal="right" vertical="center"/>
    </xf>
    <xf numFmtId="4" fontId="6" fillId="3" borderId="22" xfId="0" applyNumberFormat="1" applyFont="1" applyFill="1" applyBorder="1" applyAlignment="1">
      <alignment vertical="center"/>
    </xf>
    <xf numFmtId="3" fontId="6" fillId="3" borderId="27" xfId="0" applyNumberFormat="1" applyFont="1" applyFill="1" applyBorder="1" applyAlignment="1">
      <alignment horizontal="center" vertical="center"/>
    </xf>
    <xf numFmtId="171" fontId="6" fillId="3" borderId="27" xfId="0" applyNumberFormat="1" applyFont="1" applyFill="1" applyBorder="1" applyAlignment="1">
      <alignment horizontal="right" vertical="center"/>
    </xf>
    <xf numFmtId="3" fontId="6" fillId="0" borderId="25" xfId="0" applyNumberFormat="1" applyFont="1" applyFill="1" applyBorder="1" applyAlignment="1">
      <alignment horizontal="left" vertical="center"/>
    </xf>
    <xf numFmtId="173" fontId="6" fillId="0" borderId="11" xfId="0" applyNumberFormat="1" applyFont="1" applyFill="1" applyBorder="1" applyAlignment="1">
      <alignment horizontal="right" vertical="center"/>
    </xf>
    <xf numFmtId="173" fontId="6" fillId="0" borderId="44" xfId="0" applyNumberFormat="1" applyFont="1" applyFill="1" applyBorder="1" applyAlignment="1">
      <alignment horizontal="right" vertical="center"/>
    </xf>
    <xf numFmtId="173" fontId="6" fillId="0" borderId="9" xfId="0" applyNumberFormat="1" applyFont="1" applyFill="1" applyBorder="1" applyAlignment="1">
      <alignment horizontal="right" vertical="center"/>
    </xf>
    <xf numFmtId="3" fontId="6" fillId="3" borderId="33" xfId="0" applyNumberFormat="1" applyFont="1" applyFill="1" applyBorder="1" applyAlignment="1">
      <alignment horizontal="left" vertical="center"/>
    </xf>
    <xf numFmtId="3" fontId="6" fillId="3" borderId="33" xfId="0" applyNumberFormat="1" applyFont="1" applyFill="1" applyBorder="1" applyAlignment="1">
      <alignment vertical="center" wrapText="1"/>
    </xf>
    <xf numFmtId="3" fontId="6" fillId="0" borderId="38" xfId="0" applyNumberFormat="1" applyFont="1" applyFill="1" applyBorder="1" applyAlignment="1">
      <alignment vertical="center" wrapText="1"/>
    </xf>
    <xf numFmtId="2" fontId="6" fillId="0" borderId="52" xfId="0" applyNumberFormat="1" applyFont="1" applyFill="1" applyBorder="1" applyAlignment="1">
      <alignment horizontal="justify" vertical="center" wrapText="1"/>
    </xf>
    <xf numFmtId="3" fontId="6" fillId="0" borderId="78" xfId="0" applyNumberFormat="1" applyFont="1" applyFill="1" applyBorder="1" applyAlignment="1">
      <alignment horizontal="left" vertical="center"/>
    </xf>
    <xf numFmtId="3" fontId="6" fillId="0" borderId="46" xfId="0" applyNumberFormat="1" applyFont="1" applyFill="1" applyBorder="1" applyAlignment="1">
      <alignment horizontal="center" vertical="center"/>
    </xf>
    <xf numFmtId="3" fontId="6" fillId="3" borderId="23" xfId="0" applyNumberFormat="1" applyFont="1" applyFill="1" applyBorder="1" applyAlignment="1">
      <alignment horizontal="left" vertical="center"/>
    </xf>
    <xf numFmtId="171" fontId="6" fillId="3" borderId="10" xfId="0" applyNumberFormat="1" applyFont="1" applyFill="1" applyBorder="1" applyAlignment="1">
      <alignment vertical="center"/>
    </xf>
    <xf numFmtId="171" fontId="6" fillId="0" borderId="51" xfId="0" applyNumberFormat="1" applyFont="1" applyFill="1" applyBorder="1" applyAlignment="1">
      <alignment horizontal="right" vertical="center"/>
    </xf>
    <xf numFmtId="2" fontId="6" fillId="0" borderId="76" xfId="0" applyNumberFormat="1" applyFont="1" applyFill="1" applyBorder="1" applyAlignment="1">
      <alignment horizontal="justify" vertical="center" wrapText="1"/>
    </xf>
    <xf numFmtId="3" fontId="6" fillId="3" borderId="79" xfId="0" applyNumberFormat="1" applyFont="1" applyFill="1" applyBorder="1" applyAlignment="1">
      <alignment horizontal="center" vertical="center"/>
    </xf>
    <xf numFmtId="173" fontId="6" fillId="3" borderId="80" xfId="0" applyNumberFormat="1" applyFont="1" applyFill="1" applyBorder="1" applyAlignment="1">
      <alignment horizontal="center" vertical="center"/>
    </xf>
    <xf numFmtId="173" fontId="6" fillId="0" borderId="64" xfId="0" applyNumberFormat="1" applyFont="1" applyFill="1" applyBorder="1" applyAlignment="1">
      <alignment horizontal="right" vertical="center"/>
    </xf>
    <xf numFmtId="171" fontId="6" fillId="0" borderId="46" xfId="0" applyNumberFormat="1" applyFont="1" applyFill="1" applyBorder="1" applyAlignment="1">
      <alignment horizontal="center" vertical="center"/>
    </xf>
    <xf numFmtId="3" fontId="6" fillId="3" borderId="23" xfId="0" applyNumberFormat="1" applyFont="1" applyFill="1" applyBorder="1" applyAlignment="1">
      <alignment vertical="center" wrapText="1"/>
    </xf>
    <xf numFmtId="171" fontId="6" fillId="3" borderId="10" xfId="0" applyNumberFormat="1" applyFont="1" applyFill="1" applyBorder="1" applyAlignment="1">
      <alignment horizontal="right" vertical="center"/>
    </xf>
    <xf numFmtId="3" fontId="6" fillId="3" borderId="52" xfId="0" applyNumberFormat="1" applyFont="1" applyFill="1" applyBorder="1" applyAlignment="1">
      <alignment horizontal="left" vertical="center"/>
    </xf>
    <xf numFmtId="173" fontId="6" fillId="0" borderId="32" xfId="0" applyNumberFormat="1" applyFont="1" applyFill="1" applyBorder="1" applyAlignment="1">
      <alignment horizontal="center" vertical="center"/>
    </xf>
    <xf numFmtId="3" fontId="6" fillId="3" borderId="25" xfId="0" applyNumberFormat="1" applyFont="1" applyFill="1" applyBorder="1" applyAlignment="1">
      <alignment horizontal="left" vertical="center"/>
    </xf>
    <xf numFmtId="3" fontId="6" fillId="0" borderId="52" xfId="0" applyNumberFormat="1" applyFont="1" applyFill="1" applyBorder="1" applyAlignment="1">
      <alignment horizontal="left" vertical="center"/>
    </xf>
    <xf numFmtId="171" fontId="6" fillId="0" borderId="10" xfId="0" applyNumberFormat="1" applyFont="1" applyFill="1" applyBorder="1" applyAlignment="1">
      <alignment horizontal="right" vertical="center"/>
    </xf>
    <xf numFmtId="174" fontId="6" fillId="0" borderId="10" xfId="0" applyNumberFormat="1" applyFont="1" applyFill="1" applyBorder="1" applyAlignment="1">
      <alignment horizontal="center" vertical="center"/>
    </xf>
    <xf numFmtId="3" fontId="6" fillId="3" borderId="0" xfId="0" applyNumberFormat="1" applyFont="1" applyFill="1" applyBorder="1" applyAlignment="1">
      <alignment horizontal="left" vertical="center" wrapText="1"/>
    </xf>
    <xf numFmtId="3" fontId="6" fillId="3" borderId="0" xfId="0" applyNumberFormat="1" applyFont="1" applyFill="1" applyBorder="1" applyAlignment="1">
      <alignment horizontal="center" vertical="center"/>
    </xf>
    <xf numFmtId="171" fontId="6" fillId="3" borderId="0" xfId="0" applyNumberFormat="1" applyFont="1" applyFill="1" applyBorder="1" applyAlignment="1">
      <alignment horizontal="right" vertical="center"/>
    </xf>
    <xf numFmtId="3" fontId="5" fillId="0" borderId="0" xfId="0" applyNumberFormat="1" applyFont="1" applyFill="1" applyBorder="1" applyAlignment="1">
      <alignment vertical="center"/>
    </xf>
    <xf numFmtId="3" fontId="6" fillId="0" borderId="0" xfId="0" applyNumberFormat="1" applyFont="1" applyBorder="1" applyAlignment="1">
      <alignment vertical="center"/>
    </xf>
    <xf numFmtId="3" fontId="6" fillId="0" borderId="0" xfId="0" applyNumberFormat="1" applyFont="1" applyBorder="1" applyAlignment="1">
      <alignment horizontal="right" vertical="center"/>
    </xf>
    <xf numFmtId="171" fontId="6" fillId="0" borderId="27" xfId="0" applyNumberFormat="1" applyFont="1" applyFill="1" applyBorder="1" applyAlignment="1">
      <alignment horizontal="center" vertical="center"/>
    </xf>
    <xf numFmtId="4" fontId="6" fillId="0" borderId="0" xfId="0" applyNumberFormat="1" applyFont="1" applyFill="1" applyBorder="1" applyAlignment="1">
      <alignment horizontal="right" vertical="center" wrapText="1"/>
    </xf>
    <xf numFmtId="3" fontId="6" fillId="0" borderId="23" xfId="0" applyNumberFormat="1" applyFont="1" applyFill="1" applyBorder="1" applyAlignment="1">
      <alignment horizontal="left" vertical="center" wrapText="1"/>
    </xf>
    <xf numFmtId="174" fontId="6" fillId="3" borderId="10" xfId="0" applyNumberFormat="1" applyFont="1" applyFill="1" applyBorder="1" applyAlignment="1">
      <alignment horizontal="right" vertical="center"/>
    </xf>
    <xf numFmtId="4" fontId="5" fillId="0" borderId="0" xfId="15" applyNumberFormat="1" applyFont="1" applyFill="1" applyBorder="1" applyAlignment="1">
      <alignment horizontal="right" vertical="center"/>
    </xf>
    <xf numFmtId="3" fontId="6" fillId="0" borderId="25" xfId="15" applyFont="1" applyFill="1" applyBorder="1" applyAlignment="1">
      <alignment horizontal="left" vertical="center"/>
    </xf>
    <xf numFmtId="0" fontId="6" fillId="0" borderId="15" xfId="0" applyFont="1" applyFill="1" applyBorder="1" applyAlignment="1">
      <alignment vertical="center"/>
    </xf>
    <xf numFmtId="4" fontId="6" fillId="0" borderId="16" xfId="0" applyNumberFormat="1" applyFont="1" applyFill="1" applyBorder="1" applyAlignment="1">
      <alignment horizontal="right" vertical="center"/>
    </xf>
    <xf numFmtId="4" fontId="5" fillId="0" borderId="22" xfId="15" applyNumberFormat="1" applyFont="1" applyFill="1" applyBorder="1" applyAlignment="1">
      <alignment horizontal="right" vertical="center"/>
    </xf>
    <xf numFmtId="4" fontId="6" fillId="0" borderId="25" xfId="0" applyNumberFormat="1" applyFont="1" applyFill="1" applyBorder="1" applyAlignment="1">
      <alignment vertical="center"/>
    </xf>
    <xf numFmtId="0" fontId="6" fillId="0" borderId="82" xfId="0" applyFont="1" applyFill="1" applyBorder="1" applyAlignment="1">
      <alignment vertical="center"/>
    </xf>
    <xf numFmtId="0" fontId="6" fillId="0" borderId="82" xfId="0" applyFont="1" applyFill="1" applyBorder="1" applyAlignment="1">
      <alignment horizontal="center" vertical="center"/>
    </xf>
    <xf numFmtId="4" fontId="6" fillId="0" borderId="82" xfId="0" applyNumberFormat="1" applyFont="1" applyFill="1" applyBorder="1" applyAlignment="1">
      <alignment horizontal="right" vertical="center"/>
    </xf>
    <xf numFmtId="4" fontId="6" fillId="0" borderId="23" xfId="0" applyNumberFormat="1" applyFont="1" applyFill="1" applyBorder="1" applyAlignment="1">
      <alignment vertical="center"/>
    </xf>
    <xf numFmtId="3" fontId="6" fillId="0" borderId="23" xfId="15" applyFont="1" applyFill="1" applyBorder="1" applyAlignment="1">
      <alignment horizontal="left" vertical="center"/>
    </xf>
    <xf numFmtId="3" fontId="6" fillId="0" borderId="23" xfId="15" applyFont="1" applyFill="1" applyBorder="1" applyAlignment="1">
      <alignment vertical="center" wrapText="1"/>
    </xf>
    <xf numFmtId="43" fontId="32" fillId="0" borderId="44" xfId="28" applyNumberFormat="1" applyFont="1" applyFill="1" applyBorder="1" applyAlignment="1">
      <alignment horizontal="right"/>
    </xf>
    <xf numFmtId="3" fontId="6" fillId="3" borderId="10" xfId="0" applyNumberFormat="1" applyFont="1" applyFill="1" applyBorder="1" applyAlignment="1">
      <alignment horizontal="right" vertical="center"/>
    </xf>
    <xf numFmtId="3" fontId="6" fillId="0" borderId="25" xfId="15" applyFont="1" applyFill="1" applyBorder="1" applyAlignment="1">
      <alignment horizontal="left" vertical="center" wrapText="1"/>
    </xf>
    <xf numFmtId="3" fontId="6" fillId="0" borderId="10" xfId="15" applyFont="1" applyFill="1" applyBorder="1" applyAlignment="1">
      <alignment horizontal="right" vertical="center"/>
    </xf>
    <xf numFmtId="0" fontId="0" fillId="0" borderId="0" xfId="0" applyBorder="1"/>
    <xf numFmtId="49" fontId="16" fillId="3" borderId="85" xfId="7" applyNumberFormat="1" applyFont="1" applyFill="1" applyBorder="1" applyAlignment="1">
      <alignment horizontal="center" vertical="center"/>
    </xf>
    <xf numFmtId="0" fontId="6" fillId="7" borderId="46" xfId="0" applyFont="1" applyFill="1" applyBorder="1" applyAlignment="1">
      <alignment horizontal="center" vertical="center"/>
    </xf>
    <xf numFmtId="2" fontId="6" fillId="7" borderId="46" xfId="28" applyNumberFormat="1" applyFont="1" applyFill="1" applyBorder="1" applyAlignment="1">
      <alignment horizontal="center" vertical="center"/>
    </xf>
    <xf numFmtId="4" fontId="6" fillId="0" borderId="55" xfId="26" applyNumberFormat="1" applyFont="1" applyFill="1" applyBorder="1" applyAlignment="1" applyProtection="1">
      <alignment horizontal="center" vertical="center"/>
    </xf>
    <xf numFmtId="4" fontId="6" fillId="0" borderId="32" xfId="26" applyNumberFormat="1" applyFont="1" applyFill="1" applyBorder="1" applyAlignment="1" applyProtection="1">
      <alignment horizontal="center" vertical="center"/>
    </xf>
    <xf numFmtId="4" fontId="6" fillId="0" borderId="78" xfId="13" applyNumberFormat="1" applyFont="1" applyFill="1" applyBorder="1" applyAlignment="1">
      <alignment horizontal="left" vertical="center" wrapText="1"/>
    </xf>
    <xf numFmtId="4" fontId="6" fillId="0" borderId="46" xfId="28" applyNumberFormat="1" applyFont="1" applyFill="1" applyBorder="1" applyAlignment="1" applyProtection="1">
      <alignment horizontal="center" vertical="center"/>
    </xf>
    <xf numFmtId="1" fontId="6" fillId="0" borderId="46" xfId="28" applyNumberFormat="1" applyFont="1" applyFill="1" applyBorder="1" applyAlignment="1" applyProtection="1">
      <alignment horizontal="center" vertical="center"/>
    </xf>
    <xf numFmtId="4" fontId="6" fillId="0" borderId="32" xfId="13" applyNumberFormat="1" applyFont="1" applyFill="1" applyBorder="1" applyAlignment="1">
      <alignment horizontal="left" vertical="center" wrapText="1"/>
    </xf>
    <xf numFmtId="0" fontId="12" fillId="0" borderId="103" xfId="29" applyFont="1" applyBorder="1" applyAlignment="1">
      <alignment horizontal="left" vertical="center" wrapText="1"/>
    </xf>
    <xf numFmtId="0" fontId="12" fillId="0" borderId="33" xfId="29" applyFont="1" applyBorder="1" applyAlignment="1">
      <alignment horizontal="left" vertical="center" wrapText="1"/>
    </xf>
    <xf numFmtId="0" fontId="34" fillId="0" borderId="0" xfId="0" applyFont="1"/>
    <xf numFmtId="0" fontId="25" fillId="0" borderId="0" xfId="0" applyFont="1" applyFill="1" applyBorder="1" applyAlignment="1"/>
    <xf numFmtId="0" fontId="34" fillId="0" borderId="0" xfId="0" applyFont="1" applyFill="1" applyBorder="1"/>
    <xf numFmtId="0" fontId="25" fillId="0" borderId="0" xfId="0" applyFont="1" applyBorder="1" applyAlignment="1">
      <alignment horizontal="center"/>
    </xf>
    <xf numFmtId="0" fontId="34" fillId="2" borderId="2" xfId="0" applyFont="1" applyFill="1" applyBorder="1" applyAlignment="1">
      <alignment horizontal="center"/>
    </xf>
    <xf numFmtId="0" fontId="34" fillId="2" borderId="120" xfId="0" applyFont="1" applyFill="1" applyBorder="1" applyAlignment="1">
      <alignment horizontal="center"/>
    </xf>
    <xf numFmtId="0" fontId="25" fillId="2" borderId="3" xfId="0" applyFont="1" applyFill="1" applyBorder="1" applyAlignment="1">
      <alignment horizontal="center"/>
    </xf>
    <xf numFmtId="0" fontId="25" fillId="2" borderId="121" xfId="0" applyFont="1" applyFill="1" applyBorder="1" applyAlignment="1">
      <alignment horizontal="center"/>
    </xf>
    <xf numFmtId="0" fontId="25" fillId="0" borderId="122" xfId="0" applyFont="1" applyBorder="1" applyAlignment="1"/>
    <xf numFmtId="0" fontId="25" fillId="0" borderId="0" xfId="0" applyFont="1" applyBorder="1" applyAlignment="1"/>
    <xf numFmtId="0" fontId="25" fillId="0" borderId="4" xfId="0" applyFont="1" applyBorder="1" applyAlignment="1">
      <alignment horizontal="center" vertical="center"/>
    </xf>
    <xf numFmtId="0" fontId="34" fillId="0" borderId="5" xfId="0" applyFont="1" applyBorder="1" applyAlignment="1">
      <alignment horizontal="center" vertical="center"/>
    </xf>
    <xf numFmtId="0" fontId="25" fillId="0" borderId="5" xfId="0" applyFont="1" applyFill="1" applyBorder="1" applyAlignment="1">
      <alignment horizontal="center"/>
    </xf>
    <xf numFmtId="0" fontId="25" fillId="0" borderId="6" xfId="0" applyFont="1" applyFill="1" applyBorder="1" applyAlignment="1">
      <alignment horizontal="center"/>
    </xf>
    <xf numFmtId="0" fontId="25" fillId="0" borderId="0" xfId="0" applyFont="1" applyAlignment="1"/>
    <xf numFmtId="0" fontId="25" fillId="0" borderId="4" xfId="0" applyFont="1" applyBorder="1" applyAlignment="1">
      <alignment horizontal="center"/>
    </xf>
    <xf numFmtId="0" fontId="25" fillId="0" borderId="5" xfId="0" applyFont="1" applyBorder="1"/>
    <xf numFmtId="2" fontId="25" fillId="0" borderId="5" xfId="0" applyNumberFormat="1" applyFont="1" applyBorder="1" applyAlignment="1">
      <alignment horizontal="right"/>
    </xf>
    <xf numFmtId="2" fontId="25" fillId="0" borderId="6" xfId="0" applyNumberFormat="1" applyFont="1" applyFill="1" applyBorder="1" applyAlignment="1">
      <alignment horizontal="right"/>
    </xf>
    <xf numFmtId="0" fontId="25" fillId="0" borderId="10" xfId="0" applyFont="1" applyBorder="1" applyAlignment="1">
      <alignment horizontal="right" vertical="center"/>
    </xf>
    <xf numFmtId="10" fontId="25" fillId="0" borderId="10" xfId="0" applyNumberFormat="1" applyFont="1" applyBorder="1" applyAlignment="1"/>
    <xf numFmtId="0" fontId="34" fillId="0" borderId="4" xfId="0" applyFont="1" applyBorder="1" applyAlignment="1">
      <alignment horizontal="center"/>
    </xf>
    <xf numFmtId="0" fontId="0" fillId="0" borderId="5" xfId="7" applyFont="1" applyBorder="1"/>
    <xf numFmtId="2" fontId="34" fillId="0" borderId="6" xfId="0" applyNumberFormat="1" applyFont="1" applyFill="1" applyBorder="1"/>
    <xf numFmtId="0" fontId="25" fillId="0" borderId="0" xfId="0" applyFont="1" applyBorder="1" applyAlignment="1">
      <alignment horizontal="right" vertical="center"/>
    </xf>
    <xf numFmtId="10" fontId="25" fillId="0" borderId="0" xfId="0" applyNumberFormat="1" applyFont="1" applyBorder="1" applyAlignment="1"/>
    <xf numFmtId="0" fontId="25" fillId="0" borderId="0" xfId="0" applyFont="1" applyFill="1" applyBorder="1" applyAlignment="1">
      <alignment horizontal="left" vertical="center"/>
    </xf>
    <xf numFmtId="0" fontId="34" fillId="0" borderId="5" xfId="0" applyFont="1" applyBorder="1"/>
    <xf numFmtId="2" fontId="34" fillId="0" borderId="5" xfId="0" applyNumberFormat="1" applyFont="1" applyBorder="1"/>
    <xf numFmtId="2" fontId="25" fillId="0" borderId="5" xfId="0" applyNumberFormat="1" applyFont="1" applyFill="1" applyBorder="1"/>
    <xf numFmtId="2" fontId="25" fillId="0" borderId="6" xfId="0" applyNumberFormat="1" applyFont="1" applyFill="1" applyBorder="1"/>
    <xf numFmtId="0" fontId="34" fillId="0" borderId="0" xfId="0" applyFont="1" applyAlignment="1"/>
    <xf numFmtId="0" fontId="34" fillId="0" borderId="5" xfId="0" applyFont="1" applyBorder="1" applyAlignment="1">
      <alignment horizontal="left"/>
    </xf>
    <xf numFmtId="2" fontId="34" fillId="0" borderId="5" xfId="0" applyNumberFormat="1" applyFont="1" applyFill="1" applyBorder="1"/>
    <xf numFmtId="2" fontId="34" fillId="0" borderId="5" xfId="0" applyNumberFormat="1" applyFont="1" applyFill="1" applyBorder="1" applyAlignment="1">
      <alignment horizontal="right"/>
    </xf>
    <xf numFmtId="0" fontId="34" fillId="0" borderId="4" xfId="0" applyFont="1" applyBorder="1" applyAlignment="1">
      <alignment horizontal="center" vertical="center"/>
    </xf>
    <xf numFmtId="0" fontId="34" fillId="0" borderId="4" xfId="0" applyFont="1" applyBorder="1" applyAlignment="1">
      <alignment horizontal="right"/>
    </xf>
    <xf numFmtId="0" fontId="25" fillId="0" borderId="10" xfId="0" applyFont="1" applyFill="1" applyBorder="1" applyAlignment="1">
      <alignment horizontal="right" vertical="center"/>
    </xf>
    <xf numFmtId="10" fontId="25" fillId="0" borderId="10" xfId="0" applyNumberFormat="1" applyFont="1" applyFill="1" applyBorder="1" applyAlignment="1"/>
    <xf numFmtId="0" fontId="34" fillId="0" borderId="0" xfId="0" applyFont="1" applyFill="1"/>
    <xf numFmtId="2" fontId="34" fillId="0" borderId="6" xfId="0" applyNumberFormat="1" applyFont="1" applyBorder="1"/>
    <xf numFmtId="2" fontId="25" fillId="0" borderId="0" xfId="0" applyNumberFormat="1" applyFont="1" applyFill="1" applyBorder="1"/>
    <xf numFmtId="2" fontId="25" fillId="0" borderId="6" xfId="0" applyNumberFormat="1" applyFont="1" applyBorder="1"/>
    <xf numFmtId="169" fontId="34" fillId="0" borderId="0" xfId="0" applyNumberFormat="1" applyFont="1"/>
    <xf numFmtId="170" fontId="34" fillId="0" borderId="0" xfId="0" applyNumberFormat="1" applyFont="1"/>
    <xf numFmtId="0" fontId="25" fillId="0" borderId="10" xfId="0" applyFont="1" applyBorder="1"/>
    <xf numFmtId="4" fontId="34" fillId="0" borderId="10" xfId="0" applyNumberFormat="1" applyFont="1" applyBorder="1"/>
    <xf numFmtId="0" fontId="34" fillId="0" borderId="10" xfId="0" applyFont="1" applyBorder="1" applyAlignment="1">
      <alignment horizontal="center"/>
    </xf>
    <xf numFmtId="4" fontId="34" fillId="11" borderId="10" xfId="0" applyNumberFormat="1" applyFont="1" applyFill="1" applyBorder="1"/>
    <xf numFmtId="0" fontId="36" fillId="0" borderId="0" xfId="0" applyFont="1" applyBorder="1" applyAlignment="1">
      <alignment vertical="center" wrapText="1"/>
    </xf>
    <xf numFmtId="0" fontId="36" fillId="0" borderId="0" xfId="0" applyFont="1" applyFill="1" applyBorder="1" applyAlignment="1"/>
    <xf numFmtId="172" fontId="16" fillId="0" borderId="16" xfId="28" applyFont="1" applyFill="1" applyBorder="1" applyAlignment="1" applyProtection="1"/>
    <xf numFmtId="4" fontId="15" fillId="0" borderId="0" xfId="3" applyNumberFormat="1" applyFont="1"/>
    <xf numFmtId="175" fontId="16" fillId="0" borderId="16" xfId="3" applyNumberFormat="1" applyFont="1" applyBorder="1"/>
    <xf numFmtId="2" fontId="25" fillId="0" borderId="19" xfId="16" applyNumberFormat="1" applyFont="1" applyFill="1" applyBorder="1"/>
    <xf numFmtId="4" fontId="6" fillId="0" borderId="21" xfId="15" applyNumberFormat="1" applyFont="1" applyFill="1" applyBorder="1" applyAlignment="1">
      <alignment horizontal="right" vertical="center"/>
    </xf>
    <xf numFmtId="10" fontId="10" fillId="0" borderId="0" xfId="16" applyNumberFormat="1" applyFill="1" applyBorder="1" applyAlignment="1">
      <alignment vertical="center"/>
    </xf>
    <xf numFmtId="0" fontId="7" fillId="6" borderId="68" xfId="0" applyFont="1" applyFill="1" applyBorder="1" applyAlignment="1">
      <alignment vertical="center" wrapText="1"/>
    </xf>
    <xf numFmtId="49" fontId="19" fillId="5" borderId="136" xfId="7" applyNumberFormat="1" applyFont="1" applyFill="1" applyBorder="1" applyAlignment="1">
      <alignment horizontal="center" vertical="center"/>
    </xf>
    <xf numFmtId="3" fontId="11" fillId="8" borderId="65" xfId="15" applyFont="1" applyFill="1" applyBorder="1" applyAlignment="1">
      <alignment horizontal="center" vertical="center" wrapText="1"/>
    </xf>
    <xf numFmtId="0" fontId="6" fillId="0" borderId="0" xfId="7" applyFont="1" applyFill="1" applyBorder="1" applyAlignment="1">
      <alignment horizontal="left" vertical="center" wrapText="1"/>
    </xf>
    <xf numFmtId="4" fontId="53" fillId="11" borderId="0" xfId="0" applyNumberFormat="1" applyFont="1" applyFill="1" applyAlignment="1">
      <alignment wrapText="1"/>
    </xf>
    <xf numFmtId="2" fontId="28" fillId="0" borderId="45" xfId="0" applyNumberFormat="1" applyFont="1" applyBorder="1" applyAlignment="1">
      <alignment horizontal="right"/>
    </xf>
    <xf numFmtId="0" fontId="28" fillId="0" borderId="45" xfId="0" applyFont="1" applyBorder="1" applyAlignment="1">
      <alignment horizontal="center"/>
    </xf>
    <xf numFmtId="2" fontId="28" fillId="0" borderId="54" xfId="0" applyNumberFormat="1" applyFont="1" applyBorder="1" applyAlignment="1">
      <alignment horizontal="right"/>
    </xf>
    <xf numFmtId="43" fontId="28" fillId="34" borderId="57" xfId="0" applyNumberFormat="1" applyFont="1" applyFill="1" applyBorder="1"/>
    <xf numFmtId="49" fontId="16" fillId="3" borderId="38" xfId="7" applyNumberFormat="1" applyFont="1" applyFill="1" applyBorder="1" applyAlignment="1">
      <alignment horizontal="center" vertical="center" wrapText="1"/>
    </xf>
    <xf numFmtId="0" fontId="15" fillId="34" borderId="27" xfId="0" applyFont="1" applyFill="1" applyBorder="1" applyAlignment="1">
      <alignment horizontal="justify" vertical="center" wrapText="1"/>
    </xf>
    <xf numFmtId="43" fontId="28" fillId="0" borderId="0" xfId="28" applyNumberFormat="1" applyFont="1" applyFill="1" applyBorder="1" applyAlignment="1">
      <alignment horizontal="right"/>
    </xf>
    <xf numFmtId="43" fontId="28" fillId="0" borderId="16" xfId="28" applyNumberFormat="1" applyFont="1" applyFill="1" applyBorder="1" applyAlignment="1">
      <alignment horizontal="right"/>
    </xf>
    <xf numFmtId="0" fontId="28" fillId="34" borderId="15" xfId="0" applyFont="1" applyFill="1" applyBorder="1" applyAlignment="1">
      <alignment horizontal="left" wrapText="1"/>
    </xf>
    <xf numFmtId="0" fontId="28" fillId="34" borderId="0" xfId="0" applyFont="1" applyFill="1" applyBorder="1" applyAlignment="1">
      <alignment wrapText="1"/>
    </xf>
    <xf numFmtId="0" fontId="28" fillId="34" borderId="0" xfId="0" applyFont="1" applyFill="1" applyBorder="1" applyAlignment="1">
      <alignment horizontal="center" vertical="center"/>
    </xf>
    <xf numFmtId="0" fontId="28" fillId="34" borderId="32" xfId="0" applyFont="1" applyFill="1" applyBorder="1" applyAlignment="1">
      <alignment horizontal="center" vertical="center"/>
    </xf>
    <xf numFmtId="43" fontId="32" fillId="0" borderId="0" xfId="28" applyNumberFormat="1" applyFont="1" applyFill="1" applyBorder="1" applyAlignment="1">
      <alignment horizontal="right"/>
    </xf>
    <xf numFmtId="43" fontId="28" fillId="0" borderId="137" xfId="28" applyNumberFormat="1" applyFont="1" applyFill="1" applyBorder="1" applyAlignment="1">
      <alignment horizontal="right"/>
    </xf>
    <xf numFmtId="4" fontId="16" fillId="34" borderId="27" xfId="7" applyNumberFormat="1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right" vertical="center"/>
    </xf>
    <xf numFmtId="0" fontId="6" fillId="0" borderId="23" xfId="0" applyFont="1" applyFill="1" applyBorder="1" applyAlignment="1">
      <alignment horizontal="left" vertical="center" wrapText="1"/>
    </xf>
    <xf numFmtId="4" fontId="6" fillId="0" borderId="32" xfId="0" applyNumberFormat="1" applyFont="1" applyBorder="1" applyAlignment="1">
      <alignment horizontal="center" vertical="center"/>
    </xf>
    <xf numFmtId="1" fontId="6" fillId="0" borderId="32" xfId="0" applyNumberFormat="1" applyFont="1" applyBorder="1" applyAlignment="1">
      <alignment horizontal="center" vertical="center"/>
    </xf>
    <xf numFmtId="173" fontId="6" fillId="0" borderId="28" xfId="0" applyNumberFormat="1" applyFont="1" applyFill="1" applyBorder="1" applyAlignment="1">
      <alignment horizontal="center" vertical="center" wrapText="1"/>
    </xf>
    <xf numFmtId="3" fontId="6" fillId="0" borderId="33" xfId="0" applyNumberFormat="1" applyFont="1" applyFill="1" applyBorder="1" applyAlignment="1">
      <alignment horizontal="left" vertical="center" wrapText="1"/>
    </xf>
    <xf numFmtId="2" fontId="6" fillId="0" borderId="52" xfId="0" applyNumberFormat="1" applyFont="1" applyFill="1" applyBorder="1" applyAlignment="1">
      <alignment horizontal="right" vertical="center"/>
    </xf>
    <xf numFmtId="4" fontId="6" fillId="0" borderId="51" xfId="0" applyNumberFormat="1" applyFont="1" applyFill="1" applyBorder="1" applyAlignment="1">
      <alignment vertical="center"/>
    </xf>
    <xf numFmtId="0" fontId="6" fillId="0" borderId="10" xfId="0" applyFont="1" applyFill="1" applyBorder="1" applyAlignment="1">
      <alignment horizontal="right" vertical="center"/>
    </xf>
    <xf numFmtId="3" fontId="6" fillId="0" borderId="10" xfId="15" applyFont="1" applyFill="1" applyBorder="1" applyAlignment="1">
      <alignment horizontal="right" vertical="center"/>
    </xf>
    <xf numFmtId="3" fontId="6" fillId="0" borderId="25" xfId="15" applyFont="1" applyFill="1" applyBorder="1" applyAlignment="1">
      <alignment horizontal="left" vertical="center" wrapText="1"/>
    </xf>
    <xf numFmtId="0" fontId="6" fillId="0" borderId="51" xfId="0" applyFont="1" applyFill="1" applyBorder="1" applyAlignment="1">
      <alignment horizontal="center" vertical="center" wrapText="1"/>
    </xf>
    <xf numFmtId="4" fontId="6" fillId="0" borderId="51" xfId="0" applyNumberFormat="1" applyFont="1" applyFill="1" applyBorder="1" applyAlignment="1">
      <alignment horizontal="center" vertical="center" wrapText="1"/>
    </xf>
    <xf numFmtId="4" fontId="6" fillId="0" borderId="67" xfId="0" applyNumberFormat="1" applyFont="1" applyFill="1" applyBorder="1" applyAlignment="1">
      <alignment horizontal="center" vertical="center"/>
    </xf>
    <xf numFmtId="0" fontId="33" fillId="0" borderId="33" xfId="29" applyFont="1" applyFill="1" applyBorder="1" applyAlignment="1">
      <alignment horizontal="left" vertical="center" wrapText="1"/>
    </xf>
    <xf numFmtId="3" fontId="6" fillId="0" borderId="70" xfId="0" applyNumberFormat="1" applyFont="1" applyFill="1" applyBorder="1" applyAlignment="1">
      <alignment horizontal="center" vertical="center"/>
    </xf>
    <xf numFmtId="173" fontId="6" fillId="0" borderId="71" xfId="0" applyNumberFormat="1" applyFont="1" applyFill="1" applyBorder="1" applyAlignment="1">
      <alignment horizontal="center" vertical="center"/>
    </xf>
    <xf numFmtId="4" fontId="18" fillId="0" borderId="19" xfId="0" applyNumberFormat="1" applyFont="1" applyFill="1" applyBorder="1" applyAlignment="1">
      <alignment horizontal="center" vertical="center"/>
    </xf>
    <xf numFmtId="4" fontId="7" fillId="0" borderId="74" xfId="7" applyNumberFormat="1" applyFont="1" applyFill="1" applyBorder="1" applyAlignment="1">
      <alignment horizontal="center" vertical="center"/>
    </xf>
    <xf numFmtId="4" fontId="16" fillId="0" borderId="21" xfId="7" applyNumberFormat="1" applyFont="1" applyFill="1" applyBorder="1" applyAlignment="1">
      <alignment horizontal="center" vertical="center"/>
    </xf>
    <xf numFmtId="4" fontId="16" fillId="0" borderId="22" xfId="7" applyNumberFormat="1" applyFont="1" applyFill="1" applyBorder="1" applyAlignment="1">
      <alignment horizontal="center" vertical="center"/>
    </xf>
    <xf numFmtId="4" fontId="16" fillId="0" borderId="67" xfId="7" applyNumberFormat="1" applyFont="1" applyFill="1" applyBorder="1" applyAlignment="1">
      <alignment horizontal="center" vertical="center"/>
    </xf>
    <xf numFmtId="4" fontId="7" fillId="0" borderId="19" xfId="7" applyNumberFormat="1" applyFont="1" applyFill="1" applyBorder="1" applyAlignment="1">
      <alignment horizontal="center" vertical="center"/>
    </xf>
    <xf numFmtId="4" fontId="7" fillId="0" borderId="69" xfId="7" applyNumberFormat="1" applyFont="1" applyFill="1" applyBorder="1" applyAlignment="1">
      <alignment horizontal="center" vertical="center"/>
    </xf>
    <xf numFmtId="4" fontId="6" fillId="0" borderId="32" xfId="5" applyNumberFormat="1" applyFont="1" applyFill="1" applyBorder="1" applyAlignment="1" applyProtection="1">
      <alignment horizontal="center" vertical="center"/>
    </xf>
    <xf numFmtId="2" fontId="6" fillId="0" borderId="32" xfId="5" applyNumberFormat="1" applyFont="1" applyFill="1" applyBorder="1" applyAlignment="1" applyProtection="1">
      <alignment horizontal="center" vertical="center"/>
    </xf>
    <xf numFmtId="2" fontId="6" fillId="0" borderId="32" xfId="28" applyNumberFormat="1" applyFont="1" applyFill="1" applyBorder="1" applyAlignment="1" applyProtection="1">
      <alignment horizontal="center" vertical="center"/>
    </xf>
    <xf numFmtId="2" fontId="6" fillId="0" borderId="46" xfId="5" applyNumberFormat="1" applyFont="1" applyFill="1" applyBorder="1" applyAlignment="1" applyProtection="1">
      <alignment horizontal="center" vertical="center"/>
    </xf>
    <xf numFmtId="4" fontId="6" fillId="0" borderId="44" xfId="0" applyNumberFormat="1" applyFont="1" applyFill="1" applyBorder="1" applyAlignment="1">
      <alignment horizontal="center" vertical="center" wrapText="1"/>
    </xf>
    <xf numFmtId="4" fontId="6" fillId="0" borderId="24" xfId="0" applyNumberFormat="1" applyFont="1" applyFill="1" applyBorder="1" applyAlignment="1">
      <alignment horizontal="right" vertical="center"/>
    </xf>
    <xf numFmtId="4" fontId="14" fillId="0" borderId="31" xfId="15" applyNumberFormat="1" applyFont="1" applyFill="1" applyBorder="1" applyAlignment="1">
      <alignment horizontal="right" vertical="center"/>
    </xf>
    <xf numFmtId="168" fontId="6" fillId="0" borderId="10" xfId="0" applyNumberFormat="1" applyFont="1" applyFill="1" applyBorder="1" applyAlignment="1">
      <alignment horizontal="center" vertical="center"/>
    </xf>
    <xf numFmtId="0" fontId="6" fillId="0" borderId="32" xfId="0" applyFont="1" applyFill="1" applyBorder="1" applyAlignment="1">
      <alignment horizontal="center" vertical="center" wrapText="1"/>
    </xf>
    <xf numFmtId="4" fontId="6" fillId="0" borderId="29" xfId="0" applyNumberFormat="1" applyFont="1" applyFill="1" applyBorder="1" applyAlignment="1">
      <alignment horizontal="right" vertical="center"/>
    </xf>
    <xf numFmtId="4" fontId="6" fillId="0" borderId="30" xfId="0" applyNumberFormat="1" applyFont="1" applyFill="1" applyBorder="1" applyAlignment="1">
      <alignment vertical="center"/>
    </xf>
    <xf numFmtId="4" fontId="6" fillId="0" borderId="31" xfId="15" applyNumberFormat="1" applyFont="1" applyFill="1" applyBorder="1" applyAlignment="1">
      <alignment horizontal="right" vertical="center"/>
    </xf>
    <xf numFmtId="4" fontId="6" fillId="0" borderId="10" xfId="6" applyNumberFormat="1" applyFont="1" applyFill="1" applyBorder="1" applyAlignment="1">
      <alignment horizontal="center" vertical="center"/>
    </xf>
    <xf numFmtId="4" fontId="14" fillId="0" borderId="67" xfId="15" applyNumberFormat="1" applyFont="1" applyFill="1" applyBorder="1" applyAlignment="1">
      <alignment horizontal="right" vertical="center"/>
    </xf>
    <xf numFmtId="3" fontId="14" fillId="0" borderId="29" xfId="15" applyNumberFormat="1" applyFont="1" applyFill="1" applyBorder="1" applyAlignment="1">
      <alignment horizontal="center" vertical="center"/>
    </xf>
    <xf numFmtId="4" fontId="14" fillId="0" borderId="18" xfId="15" applyNumberFormat="1" applyFont="1" applyFill="1" applyBorder="1" applyAlignment="1">
      <alignment horizontal="right" vertical="center"/>
    </xf>
    <xf numFmtId="4" fontId="6" fillId="0" borderId="132" xfId="0" applyNumberFormat="1" applyFont="1" applyFill="1" applyBorder="1" applyAlignment="1">
      <alignment horizontal="right" vertical="center"/>
    </xf>
    <xf numFmtId="4" fontId="6" fillId="0" borderId="131" xfId="0" applyNumberFormat="1" applyFont="1" applyFill="1" applyBorder="1" applyAlignment="1">
      <alignment horizontal="right" vertical="center"/>
    </xf>
    <xf numFmtId="4" fontId="6" fillId="0" borderId="46" xfId="0" applyNumberFormat="1" applyFont="1" applyFill="1" applyBorder="1" applyAlignment="1">
      <alignment horizontal="center" vertical="center"/>
    </xf>
    <xf numFmtId="3" fontId="6" fillId="0" borderId="71" xfId="0" applyNumberFormat="1" applyFont="1" applyFill="1" applyBorder="1" applyAlignment="1">
      <alignment horizontal="center" vertical="center"/>
    </xf>
    <xf numFmtId="3" fontId="6" fillId="0" borderId="15" xfId="0" applyNumberFormat="1" applyFont="1" applyFill="1" applyBorder="1" applyAlignment="1">
      <alignment horizontal="left" vertical="center" wrapText="1"/>
    </xf>
    <xf numFmtId="173" fontId="6" fillId="0" borderId="9" xfId="0" applyNumberFormat="1" applyFont="1" applyFill="1" applyBorder="1" applyAlignment="1">
      <alignment horizontal="center" vertical="center"/>
    </xf>
    <xf numFmtId="4" fontId="6" fillId="0" borderId="44" xfId="0" applyNumberFormat="1" applyFont="1" applyFill="1" applyBorder="1" applyAlignment="1">
      <alignment horizontal="center" vertical="center"/>
    </xf>
    <xf numFmtId="0" fontId="33" fillId="0" borderId="32" xfId="29" applyFont="1" applyFill="1" applyBorder="1" applyAlignment="1">
      <alignment horizontal="center" vertical="center" wrapText="1"/>
    </xf>
    <xf numFmtId="4" fontId="6" fillId="0" borderId="81" xfId="0" applyNumberFormat="1" applyFont="1" applyFill="1" applyBorder="1" applyAlignment="1">
      <alignment horizontal="right" vertical="center"/>
    </xf>
    <xf numFmtId="4" fontId="14" fillId="0" borderId="50" xfId="15" applyNumberFormat="1" applyFont="1" applyFill="1" applyBorder="1" applyAlignment="1">
      <alignment horizontal="right" vertical="center"/>
    </xf>
    <xf numFmtId="0" fontId="6" fillId="0" borderId="72" xfId="7" applyFont="1" applyFill="1" applyBorder="1" applyAlignment="1">
      <alignment horizontal="center" vertical="center" wrapText="1"/>
    </xf>
    <xf numFmtId="0" fontId="15" fillId="0" borderId="75" xfId="0" applyFont="1" applyFill="1" applyBorder="1" applyAlignment="1">
      <alignment horizontal="justify" vertical="center" wrapText="1"/>
    </xf>
    <xf numFmtId="0" fontId="6" fillId="0" borderId="49" xfId="7" applyFont="1" applyFill="1" applyBorder="1" applyAlignment="1">
      <alignment horizontal="center" vertical="center"/>
    </xf>
    <xf numFmtId="2" fontId="6" fillId="0" borderId="49" xfId="21" applyNumberFormat="1" applyFont="1" applyFill="1" applyBorder="1" applyAlignment="1" applyProtection="1">
      <alignment horizontal="center" vertical="center"/>
    </xf>
    <xf numFmtId="4" fontId="16" fillId="0" borderId="50" xfId="7" applyNumberFormat="1" applyFont="1" applyFill="1" applyBorder="1" applyAlignment="1">
      <alignment horizontal="center" vertical="center"/>
    </xf>
    <xf numFmtId="1" fontId="11" fillId="8" borderId="65" xfId="15" applyNumberFormat="1" applyFont="1" applyFill="1" applyBorder="1" applyAlignment="1">
      <alignment horizontal="center" vertical="center" wrapText="1"/>
    </xf>
    <xf numFmtId="49" fontId="11" fillId="8" borderId="65" xfId="15" applyNumberFormat="1" applyFont="1" applyFill="1" applyBorder="1" applyAlignment="1">
      <alignment horizontal="center" vertical="center" wrapText="1"/>
    </xf>
    <xf numFmtId="0" fontId="7" fillId="12" borderId="25" xfId="7" applyFont="1" applyFill="1" applyBorder="1" applyAlignment="1">
      <alignment horizontal="center" vertical="center" wrapText="1"/>
    </xf>
    <xf numFmtId="0" fontId="7" fillId="12" borderId="82" xfId="7" applyFont="1" applyFill="1" applyBorder="1" applyAlignment="1">
      <alignment horizontal="center" vertical="center" wrapText="1"/>
    </xf>
    <xf numFmtId="0" fontId="7" fillId="12" borderId="24" xfId="7" applyFont="1" applyFill="1" applyBorder="1" applyAlignment="1">
      <alignment horizontal="center" vertical="center" wrapText="1"/>
    </xf>
    <xf numFmtId="0" fontId="7" fillId="3" borderId="10" xfId="7" applyFont="1" applyFill="1" applyBorder="1" applyAlignment="1">
      <alignment horizontal="center" vertical="center"/>
    </xf>
    <xf numFmtId="0" fontId="7" fillId="3" borderId="51" xfId="7" applyFont="1" applyFill="1" applyBorder="1" applyAlignment="1">
      <alignment horizontal="center" vertical="center"/>
    </xf>
    <xf numFmtId="0" fontId="6" fillId="0" borderId="12" xfId="7" applyFont="1" applyFill="1" applyBorder="1" applyAlignment="1">
      <alignment horizontal="center" vertical="center"/>
    </xf>
    <xf numFmtId="0" fontId="6" fillId="0" borderId="13" xfId="7" applyFont="1" applyFill="1" applyBorder="1" applyAlignment="1">
      <alignment horizontal="center" vertical="center"/>
    </xf>
    <xf numFmtId="0" fontId="6" fillId="0" borderId="14" xfId="7" applyFont="1" applyFill="1" applyBorder="1" applyAlignment="1">
      <alignment horizontal="center" vertical="center"/>
    </xf>
    <xf numFmtId="0" fontId="6" fillId="0" borderId="15" xfId="7" applyFont="1" applyFill="1" applyBorder="1" applyAlignment="1">
      <alignment horizontal="center" vertical="center"/>
    </xf>
    <xf numFmtId="0" fontId="6" fillId="0" borderId="0" xfId="7" applyFont="1" applyFill="1" applyBorder="1" applyAlignment="1">
      <alignment horizontal="center" vertical="center"/>
    </xf>
    <xf numFmtId="0" fontId="6" fillId="0" borderId="16" xfId="7" applyFont="1" applyFill="1" applyBorder="1" applyAlignment="1">
      <alignment horizontal="center" vertical="center"/>
    </xf>
    <xf numFmtId="0" fontId="6" fillId="0" borderId="17" xfId="7" applyFont="1" applyFill="1" applyBorder="1" applyAlignment="1">
      <alignment horizontal="center" vertical="center"/>
    </xf>
    <xf numFmtId="0" fontId="6" fillId="0" borderId="20" xfId="7" applyFont="1" applyFill="1" applyBorder="1" applyAlignment="1">
      <alignment horizontal="center" vertical="center"/>
    </xf>
    <xf numFmtId="0" fontId="6" fillId="0" borderId="18" xfId="7" applyFont="1" applyFill="1" applyBorder="1" applyAlignment="1">
      <alignment horizontal="center" vertical="center"/>
    </xf>
    <xf numFmtId="0" fontId="7" fillId="3" borderId="52" xfId="7" applyFont="1" applyFill="1" applyBorder="1" applyAlignment="1">
      <alignment horizontal="center" vertical="center"/>
    </xf>
    <xf numFmtId="0" fontId="7" fillId="3" borderId="85" xfId="7" applyFont="1" applyFill="1" applyBorder="1" applyAlignment="1">
      <alignment horizontal="center" vertical="center"/>
    </xf>
    <xf numFmtId="0" fontId="7" fillId="3" borderId="51" xfId="7" applyFont="1" applyFill="1" applyBorder="1" applyAlignment="1">
      <alignment horizontal="center" vertical="center" wrapText="1"/>
    </xf>
    <xf numFmtId="0" fontId="7" fillId="3" borderId="5" xfId="7" applyFont="1" applyFill="1" applyBorder="1" applyAlignment="1">
      <alignment horizontal="center" vertical="center" wrapText="1"/>
    </xf>
    <xf numFmtId="4" fontId="18" fillId="3" borderId="68" xfId="0" applyNumberFormat="1" applyFont="1" applyFill="1" applyBorder="1" applyAlignment="1">
      <alignment horizontal="center" vertical="center"/>
    </xf>
    <xf numFmtId="4" fontId="18" fillId="3" borderId="83" xfId="0" applyNumberFormat="1" applyFont="1" applyFill="1" applyBorder="1" applyAlignment="1">
      <alignment horizontal="center" vertical="center"/>
    </xf>
    <xf numFmtId="4" fontId="18" fillId="3" borderId="69" xfId="0" applyNumberFormat="1" applyFont="1" applyFill="1" applyBorder="1" applyAlignment="1">
      <alignment horizontal="center" vertical="center"/>
    </xf>
    <xf numFmtId="0" fontId="5" fillId="0" borderId="86" xfId="7" applyFont="1" applyFill="1" applyBorder="1" applyAlignment="1">
      <alignment horizontal="justify" vertical="center" wrapText="1"/>
    </xf>
    <xf numFmtId="0" fontId="5" fillId="0" borderId="87" xfId="7" applyFont="1" applyFill="1" applyBorder="1" applyAlignment="1">
      <alignment horizontal="justify" vertical="center" wrapText="1"/>
    </xf>
    <xf numFmtId="0" fontId="5" fillId="0" borderId="88" xfId="7" applyFont="1" applyFill="1" applyBorder="1" applyAlignment="1">
      <alignment horizontal="justify" vertical="center" wrapText="1"/>
    </xf>
    <xf numFmtId="2" fontId="7" fillId="3" borderId="10" xfId="20" applyNumberFormat="1" applyFont="1" applyFill="1" applyBorder="1" applyAlignment="1" applyProtection="1">
      <alignment horizontal="center" vertical="center"/>
      <protection locked="0"/>
    </xf>
    <xf numFmtId="2" fontId="7" fillId="3" borderId="51" xfId="20" applyNumberFormat="1" applyFont="1" applyFill="1" applyBorder="1" applyAlignment="1" applyProtection="1">
      <alignment horizontal="center" vertical="center"/>
      <protection locked="0"/>
    </xf>
    <xf numFmtId="4" fontId="7" fillId="3" borderId="10" xfId="20" applyNumberFormat="1" applyFont="1" applyFill="1" applyBorder="1" applyAlignment="1" applyProtection="1">
      <alignment horizontal="center" vertical="center"/>
    </xf>
    <xf numFmtId="4" fontId="7" fillId="3" borderId="22" xfId="20" applyNumberFormat="1" applyFont="1" applyFill="1" applyBorder="1" applyAlignment="1" applyProtection="1">
      <alignment horizontal="center" vertical="center"/>
    </xf>
    <xf numFmtId="170" fontId="7" fillId="3" borderId="52" xfId="5" applyFont="1" applyFill="1" applyBorder="1" applyAlignment="1" applyProtection="1">
      <alignment horizontal="center" vertical="center"/>
    </xf>
    <xf numFmtId="170" fontId="7" fillId="3" borderId="51" xfId="5" applyFont="1" applyFill="1" applyBorder="1" applyAlignment="1" applyProtection="1">
      <alignment horizontal="center" vertical="center"/>
    </xf>
    <xf numFmtId="170" fontId="7" fillId="3" borderId="67" xfId="5" applyFont="1" applyFill="1" applyBorder="1" applyAlignment="1" applyProtection="1">
      <alignment horizontal="center" vertical="center"/>
    </xf>
    <xf numFmtId="170" fontId="7" fillId="3" borderId="85" xfId="5" applyFont="1" applyFill="1" applyBorder="1" applyAlignment="1" applyProtection="1">
      <alignment horizontal="center" vertical="center"/>
    </xf>
    <xf numFmtId="170" fontId="7" fillId="3" borderId="89" xfId="5" applyFont="1" applyFill="1" applyBorder="1" applyAlignment="1" applyProtection="1">
      <alignment horizontal="center" vertical="center"/>
    </xf>
    <xf numFmtId="170" fontId="7" fillId="3" borderId="16" xfId="5" applyFont="1" applyFill="1" applyBorder="1" applyAlignment="1" applyProtection="1">
      <alignment horizontal="center" vertical="center"/>
    </xf>
    <xf numFmtId="0" fontId="7" fillId="6" borderId="83" xfId="7" applyFont="1" applyFill="1" applyBorder="1" applyAlignment="1">
      <alignment horizontal="center" vertical="center"/>
    </xf>
    <xf numFmtId="0" fontId="7" fillId="6" borderId="84" xfId="7" applyFont="1" applyFill="1" applyBorder="1" applyAlignment="1">
      <alignment horizontal="center" vertical="center"/>
    </xf>
    <xf numFmtId="0" fontId="7" fillId="6" borderId="83" xfId="0" applyFont="1" applyFill="1" applyBorder="1" applyAlignment="1">
      <alignment horizontal="center" vertical="center" wrapText="1"/>
    </xf>
    <xf numFmtId="0" fontId="7" fillId="6" borderId="69" xfId="0" applyFont="1" applyFill="1" applyBorder="1" applyAlignment="1">
      <alignment horizontal="center" vertical="center" wrapText="1"/>
    </xf>
    <xf numFmtId="0" fontId="20" fillId="5" borderId="83" xfId="0" applyFont="1" applyFill="1" applyBorder="1" applyAlignment="1">
      <alignment horizontal="center" vertical="center" wrapText="1"/>
    </xf>
    <xf numFmtId="0" fontId="20" fillId="5" borderId="84" xfId="0" applyFont="1" applyFill="1" applyBorder="1" applyAlignment="1">
      <alignment horizontal="center" vertical="center" wrapText="1"/>
    </xf>
    <xf numFmtId="49" fontId="19" fillId="5" borderId="83" xfId="7" applyNumberFormat="1" applyFont="1" applyFill="1" applyBorder="1" applyAlignment="1">
      <alignment horizontal="center" vertical="center"/>
    </xf>
    <xf numFmtId="49" fontId="19" fillId="5" borderId="59" xfId="7" applyNumberFormat="1" applyFont="1" applyFill="1" applyBorder="1" applyAlignment="1">
      <alignment horizontal="center" vertical="center"/>
    </xf>
    <xf numFmtId="0" fontId="5" fillId="0" borderId="0" xfId="7" applyFont="1" applyFill="1" applyBorder="1" applyAlignment="1">
      <alignment horizontal="left" vertical="center" wrapText="1"/>
    </xf>
    <xf numFmtId="0" fontId="6" fillId="0" borderId="0" xfId="7" applyFont="1" applyFill="1" applyBorder="1" applyAlignment="1">
      <alignment horizontal="left" vertical="center"/>
    </xf>
    <xf numFmtId="0" fontId="6" fillId="3" borderId="0" xfId="7" applyFont="1" applyFill="1" applyBorder="1" applyAlignment="1">
      <alignment horizontal="center" vertical="center" wrapText="1"/>
    </xf>
    <xf numFmtId="0" fontId="6" fillId="0" borderId="0" xfId="7" applyFont="1" applyFill="1" applyBorder="1" applyAlignment="1">
      <alignment horizontal="left" vertical="center" wrapText="1"/>
    </xf>
    <xf numFmtId="0" fontId="6" fillId="0" borderId="0" xfId="7" applyFont="1" applyFill="1" applyBorder="1" applyAlignment="1">
      <alignment horizontal="center" vertical="center" wrapText="1"/>
    </xf>
    <xf numFmtId="2" fontId="6" fillId="0" borderId="51" xfId="0" applyNumberFormat="1" applyFont="1" applyFill="1" applyBorder="1" applyAlignment="1">
      <alignment horizontal="left" vertical="center"/>
    </xf>
    <xf numFmtId="2" fontId="5" fillId="0" borderId="72" xfId="15" applyNumberFormat="1" applyFont="1" applyFill="1" applyBorder="1" applyAlignment="1">
      <alignment horizontal="left" vertical="center"/>
    </xf>
    <xf numFmtId="2" fontId="5" fillId="0" borderId="49" xfId="15" applyNumberFormat="1" applyFont="1" applyFill="1" applyBorder="1" applyAlignment="1">
      <alignment horizontal="left" vertical="center"/>
    </xf>
    <xf numFmtId="0" fontId="6" fillId="0" borderId="23" xfId="0" applyFont="1" applyFill="1" applyBorder="1" applyAlignment="1">
      <alignment horizontal="right" vertical="center"/>
    </xf>
    <xf numFmtId="0" fontId="6" fillId="0" borderId="10" xfId="0" applyFont="1" applyFill="1" applyBorder="1" applyAlignment="1">
      <alignment horizontal="right" vertical="center"/>
    </xf>
    <xf numFmtId="0" fontId="7" fillId="0" borderId="25" xfId="0" applyFont="1" applyFill="1" applyBorder="1" applyAlignment="1">
      <alignment horizontal="center" vertical="center"/>
    </xf>
    <xf numFmtId="0" fontId="7" fillId="0" borderId="82" xfId="0" applyFont="1" applyFill="1" applyBorder="1" applyAlignment="1">
      <alignment horizontal="center" vertical="center"/>
    </xf>
    <xf numFmtId="0" fontId="7" fillId="0" borderId="24" xfId="0" applyFont="1" applyFill="1" applyBorder="1" applyAlignment="1">
      <alignment horizontal="center" vertical="center"/>
    </xf>
    <xf numFmtId="2" fontId="6" fillId="0" borderId="52" xfId="0" applyNumberFormat="1" applyFont="1" applyFill="1" applyBorder="1" applyAlignment="1">
      <alignment horizontal="left" vertical="center"/>
    </xf>
    <xf numFmtId="2" fontId="6" fillId="0" borderId="10" xfId="0" applyNumberFormat="1" applyFont="1" applyFill="1" applyBorder="1" applyAlignment="1">
      <alignment horizontal="left" vertical="center"/>
    </xf>
    <xf numFmtId="2" fontId="5" fillId="0" borderId="66" xfId="15" applyNumberFormat="1" applyFont="1" applyFill="1" applyBorder="1" applyAlignment="1">
      <alignment horizontal="left" vertical="center"/>
    </xf>
    <xf numFmtId="2" fontId="5" fillId="0" borderId="92" xfId="15" applyNumberFormat="1" applyFont="1" applyFill="1" applyBorder="1" applyAlignment="1">
      <alignment horizontal="left" vertical="center"/>
    </xf>
    <xf numFmtId="3" fontId="11" fillId="8" borderId="68" xfId="15" applyFont="1" applyFill="1" applyBorder="1" applyAlignment="1">
      <alignment horizontal="center" vertical="center"/>
    </xf>
    <xf numFmtId="3" fontId="11" fillId="8" borderId="83" xfId="15" applyFont="1" applyFill="1" applyBorder="1" applyAlignment="1">
      <alignment horizontal="center" vertical="center"/>
    </xf>
    <xf numFmtId="3" fontId="11" fillId="8" borderId="69" xfId="15" applyFont="1" applyFill="1" applyBorder="1" applyAlignment="1">
      <alignment horizontal="center" vertical="center"/>
    </xf>
    <xf numFmtId="3" fontId="6" fillId="0" borderId="90" xfId="15" applyFont="1" applyFill="1" applyBorder="1" applyAlignment="1">
      <alignment horizontal="left" vertical="center"/>
    </xf>
    <xf numFmtId="3" fontId="6" fillId="0" borderId="28" xfId="15" applyFont="1" applyFill="1" applyBorder="1" applyAlignment="1">
      <alignment horizontal="left" vertical="center"/>
    </xf>
    <xf numFmtId="3" fontId="6" fillId="0" borderId="91" xfId="15" applyFont="1" applyFill="1" applyBorder="1" applyAlignment="1">
      <alignment horizontal="left" vertical="center"/>
    </xf>
    <xf numFmtId="0" fontId="6" fillId="3" borderId="118" xfId="0" applyFont="1" applyFill="1" applyBorder="1" applyAlignment="1">
      <alignment horizontal="center" vertical="center" wrapText="1"/>
    </xf>
    <xf numFmtId="0" fontId="6" fillId="3" borderId="88" xfId="0" applyFont="1" applyFill="1" applyBorder="1" applyAlignment="1">
      <alignment horizontal="center" vertical="center" wrapText="1"/>
    </xf>
    <xf numFmtId="0" fontId="6" fillId="0" borderId="25" xfId="0" applyFont="1" applyFill="1" applyBorder="1" applyAlignment="1">
      <alignment horizontal="left" vertical="center" wrapText="1"/>
    </xf>
    <xf numFmtId="0" fontId="6" fillId="0" borderId="82" xfId="0" applyFont="1" applyFill="1" applyBorder="1" applyAlignment="1">
      <alignment horizontal="left" vertical="center" wrapText="1"/>
    </xf>
    <xf numFmtId="0" fontId="7" fillId="0" borderId="28" xfId="0" applyFont="1" applyFill="1" applyBorder="1" applyAlignment="1">
      <alignment horizontal="center" vertical="center"/>
    </xf>
    <xf numFmtId="0" fontId="6" fillId="0" borderId="85" xfId="0" applyFont="1" applyFill="1" applyBorder="1" applyAlignment="1">
      <alignment horizontal="right" vertical="center"/>
    </xf>
    <xf numFmtId="0" fontId="6" fillId="0" borderId="5" xfId="0" applyFont="1" applyFill="1" applyBorder="1" applyAlignment="1">
      <alignment horizontal="right" vertical="center"/>
    </xf>
    <xf numFmtId="3" fontId="6" fillId="0" borderId="25" xfId="0" applyNumberFormat="1" applyFont="1" applyFill="1" applyBorder="1" applyAlignment="1">
      <alignment horizontal="left" vertical="center" wrapText="1"/>
    </xf>
    <xf numFmtId="3" fontId="6" fillId="0" borderId="82" xfId="0" applyNumberFormat="1" applyFont="1" applyFill="1" applyBorder="1" applyAlignment="1">
      <alignment horizontal="left" vertical="center" wrapText="1"/>
    </xf>
    <xf numFmtId="3" fontId="6" fillId="3" borderId="23" xfId="0" applyNumberFormat="1" applyFont="1" applyFill="1" applyBorder="1" applyAlignment="1">
      <alignment horizontal="right" vertical="center"/>
    </xf>
    <xf numFmtId="3" fontId="6" fillId="3" borderId="10" xfId="0" applyNumberFormat="1" applyFont="1" applyFill="1" applyBorder="1" applyAlignment="1">
      <alignment horizontal="right" vertical="center"/>
    </xf>
    <xf numFmtId="3" fontId="5" fillId="0" borderId="25" xfId="0" applyNumberFormat="1" applyFont="1" applyFill="1" applyBorder="1" applyAlignment="1">
      <alignment horizontal="center" vertical="center"/>
    </xf>
    <xf numFmtId="3" fontId="5" fillId="0" borderId="82" xfId="0" applyNumberFormat="1" applyFont="1" applyFill="1" applyBorder="1" applyAlignment="1">
      <alignment horizontal="center" vertical="center"/>
    </xf>
    <xf numFmtId="3" fontId="5" fillId="0" borderId="24" xfId="0" applyNumberFormat="1" applyFont="1" applyFill="1" applyBorder="1" applyAlignment="1">
      <alignment horizontal="center" vertical="center"/>
    </xf>
    <xf numFmtId="3" fontId="6" fillId="0" borderId="23" xfId="0" applyNumberFormat="1" applyFont="1" applyFill="1" applyBorder="1" applyAlignment="1">
      <alignment horizontal="right" vertical="center"/>
    </xf>
    <xf numFmtId="3" fontId="6" fillId="0" borderId="10" xfId="0" applyNumberFormat="1" applyFont="1" applyFill="1" applyBorder="1" applyAlignment="1">
      <alignment horizontal="right" vertical="center"/>
    </xf>
    <xf numFmtId="3" fontId="5" fillId="4" borderId="93" xfId="0" applyNumberFormat="1" applyFont="1" applyFill="1" applyBorder="1" applyAlignment="1">
      <alignment horizontal="center" vertical="center" wrapText="1"/>
    </xf>
    <xf numFmtId="3" fontId="5" fillId="4" borderId="74" xfId="0" applyNumberFormat="1" applyFont="1" applyFill="1" applyBorder="1" applyAlignment="1">
      <alignment horizontal="center" vertical="center" wrapText="1"/>
    </xf>
    <xf numFmtId="3" fontId="5" fillId="0" borderId="28" xfId="0" applyNumberFormat="1" applyFont="1" applyFill="1" applyBorder="1" applyAlignment="1">
      <alignment horizontal="center" vertical="center"/>
    </xf>
    <xf numFmtId="3" fontId="6" fillId="3" borderId="85" xfId="0" applyNumberFormat="1" applyFont="1" applyFill="1" applyBorder="1" applyAlignment="1">
      <alignment horizontal="right" vertical="center"/>
    </xf>
    <xf numFmtId="3" fontId="6" fillId="3" borderId="5" xfId="0" applyNumberFormat="1" applyFont="1" applyFill="1" applyBorder="1" applyAlignment="1">
      <alignment horizontal="right" vertical="center"/>
    </xf>
    <xf numFmtId="3" fontId="5" fillId="0" borderId="73" xfId="0" applyNumberFormat="1" applyFont="1" applyFill="1" applyBorder="1" applyAlignment="1">
      <alignment horizontal="center" vertical="center"/>
    </xf>
    <xf numFmtId="3" fontId="5" fillId="0" borderId="94" xfId="0" applyNumberFormat="1" applyFont="1" applyFill="1" applyBorder="1" applyAlignment="1">
      <alignment horizontal="center" vertical="center"/>
    </xf>
    <xf numFmtId="3" fontId="5" fillId="0" borderId="81" xfId="0" applyNumberFormat="1" applyFont="1" applyFill="1" applyBorder="1" applyAlignment="1">
      <alignment horizontal="center" vertical="center"/>
    </xf>
    <xf numFmtId="3" fontId="6" fillId="0" borderId="27" xfId="0" applyNumberFormat="1" applyFont="1" applyFill="1" applyBorder="1" applyAlignment="1">
      <alignment horizontal="right" vertical="center"/>
    </xf>
    <xf numFmtId="0" fontId="6" fillId="0" borderId="71" xfId="0" applyFont="1" applyFill="1" applyBorder="1" applyAlignment="1">
      <alignment horizontal="left" vertical="center" wrapText="1"/>
    </xf>
    <xf numFmtId="0" fontId="6" fillId="0" borderId="38" xfId="0" applyFont="1" applyFill="1" applyBorder="1" applyAlignment="1">
      <alignment horizontal="right" vertical="center"/>
    </xf>
    <xf numFmtId="0" fontId="6" fillId="0" borderId="27" xfId="0" applyFont="1" applyFill="1" applyBorder="1" applyAlignment="1">
      <alignment horizontal="right" vertical="center"/>
    </xf>
    <xf numFmtId="0" fontId="7" fillId="0" borderId="30" xfId="0" applyFont="1" applyFill="1" applyBorder="1" applyAlignment="1">
      <alignment horizontal="center" vertical="center"/>
    </xf>
    <xf numFmtId="3" fontId="7" fillId="8" borderId="93" xfId="0" applyNumberFormat="1" applyFont="1" applyFill="1" applyBorder="1" applyAlignment="1">
      <alignment horizontal="center" vertical="center" wrapText="1"/>
    </xf>
    <xf numFmtId="3" fontId="7" fillId="8" borderId="74" xfId="0" applyNumberFormat="1" applyFont="1" applyFill="1" applyBorder="1" applyAlignment="1">
      <alignment horizontal="center" vertical="center" wrapText="1"/>
    </xf>
    <xf numFmtId="0" fontId="6" fillId="0" borderId="25" xfId="0" applyFont="1" applyFill="1" applyBorder="1" applyAlignment="1">
      <alignment horizontal="right" vertical="center"/>
    </xf>
    <xf numFmtId="0" fontId="6" fillId="0" borderId="82" xfId="0" applyFont="1" applyFill="1" applyBorder="1" applyAlignment="1">
      <alignment horizontal="right" vertical="center"/>
    </xf>
    <xf numFmtId="0" fontId="6" fillId="0" borderId="71" xfId="0" applyFont="1" applyFill="1" applyBorder="1" applyAlignment="1">
      <alignment horizontal="right" vertical="center"/>
    </xf>
    <xf numFmtId="2" fontId="5" fillId="0" borderId="95" xfId="0" applyNumberFormat="1" applyFont="1" applyFill="1" applyBorder="1" applyAlignment="1">
      <alignment horizontal="left" vertical="center"/>
    </xf>
    <xf numFmtId="2" fontId="5" fillId="0" borderId="92" xfId="0" applyNumberFormat="1" applyFont="1" applyFill="1" applyBorder="1" applyAlignment="1">
      <alignment horizontal="left" vertical="center"/>
    </xf>
    <xf numFmtId="2" fontId="5" fillId="0" borderId="75" xfId="0" applyNumberFormat="1" applyFont="1" applyFill="1" applyBorder="1" applyAlignment="1">
      <alignment horizontal="left" vertical="center"/>
    </xf>
    <xf numFmtId="3" fontId="6" fillId="0" borderId="25" xfId="0" applyNumberFormat="1" applyFont="1" applyFill="1" applyBorder="1" applyAlignment="1">
      <alignment horizontal="right" vertical="center"/>
    </xf>
    <xf numFmtId="3" fontId="6" fillId="0" borderId="82" xfId="0" applyNumberFormat="1" applyFont="1" applyFill="1" applyBorder="1" applyAlignment="1">
      <alignment horizontal="right" vertical="center"/>
    </xf>
    <xf numFmtId="3" fontId="6" fillId="0" borderId="71" xfId="0" applyNumberFormat="1" applyFont="1" applyFill="1" applyBorder="1" applyAlignment="1">
      <alignment horizontal="right" vertical="center"/>
    </xf>
    <xf numFmtId="2" fontId="6" fillId="0" borderId="96" xfId="0" applyNumberFormat="1" applyFont="1" applyFill="1" applyBorder="1" applyAlignment="1">
      <alignment horizontal="left" vertical="center"/>
    </xf>
    <xf numFmtId="2" fontId="6" fillId="0" borderId="82" xfId="0" applyNumberFormat="1" applyFont="1" applyFill="1" applyBorder="1" applyAlignment="1">
      <alignment horizontal="left" vertical="center"/>
    </xf>
    <xf numFmtId="2" fontId="6" fillId="0" borderId="71" xfId="0" applyNumberFormat="1" applyFont="1" applyFill="1" applyBorder="1" applyAlignment="1">
      <alignment horizontal="left" vertical="center"/>
    </xf>
    <xf numFmtId="3" fontId="5" fillId="0" borderId="23" xfId="0" applyNumberFormat="1" applyFont="1" applyFill="1" applyBorder="1" applyAlignment="1">
      <alignment horizontal="center" vertical="center"/>
    </xf>
    <xf numFmtId="3" fontId="5" fillId="0" borderId="10" xfId="0" applyNumberFormat="1" applyFont="1" applyFill="1" applyBorder="1" applyAlignment="1">
      <alignment horizontal="center" vertical="center"/>
    </xf>
    <xf numFmtId="3" fontId="5" fillId="0" borderId="22" xfId="0" applyNumberFormat="1" applyFont="1" applyFill="1" applyBorder="1" applyAlignment="1">
      <alignment horizontal="center" vertical="center"/>
    </xf>
    <xf numFmtId="2" fontId="6" fillId="0" borderId="23" xfId="0" applyNumberFormat="1" applyFont="1" applyFill="1" applyBorder="1" applyAlignment="1">
      <alignment horizontal="left" vertical="center"/>
    </xf>
    <xf numFmtId="2" fontId="5" fillId="3" borderId="66" xfId="15" applyNumberFormat="1" applyFont="1" applyFill="1" applyBorder="1" applyAlignment="1">
      <alignment horizontal="left" vertical="center"/>
    </xf>
    <xf numFmtId="2" fontId="5" fillId="3" borderId="92" xfId="15" applyNumberFormat="1" applyFont="1" applyFill="1" applyBorder="1" applyAlignment="1">
      <alignment horizontal="left" vertical="center"/>
    </xf>
    <xf numFmtId="3" fontId="5" fillId="0" borderId="0" xfId="0" applyNumberFormat="1" applyFont="1" applyFill="1" applyBorder="1" applyAlignment="1">
      <alignment horizontal="center"/>
    </xf>
    <xf numFmtId="2" fontId="6" fillId="0" borderId="0" xfId="0" applyNumberFormat="1" applyFont="1" applyFill="1" applyBorder="1" applyAlignment="1">
      <alignment horizontal="left" vertical="center"/>
    </xf>
    <xf numFmtId="3" fontId="6" fillId="0" borderId="0" xfId="0" applyNumberFormat="1" applyFont="1" applyFill="1" applyBorder="1" applyAlignment="1">
      <alignment horizontal="left" vertical="center" wrapText="1"/>
    </xf>
    <xf numFmtId="3" fontId="5" fillId="0" borderId="0" xfId="0" applyNumberFormat="1" applyFont="1" applyFill="1" applyBorder="1" applyAlignment="1">
      <alignment horizontal="center" vertical="center"/>
    </xf>
    <xf numFmtId="3" fontId="6" fillId="0" borderId="0" xfId="0" applyNumberFormat="1" applyFont="1" applyFill="1" applyBorder="1" applyAlignment="1">
      <alignment horizontal="right" vertical="center"/>
    </xf>
    <xf numFmtId="4" fontId="7" fillId="0" borderId="25" xfId="0" applyNumberFormat="1" applyFont="1" applyFill="1" applyBorder="1" applyAlignment="1">
      <alignment horizontal="center" vertical="center"/>
    </xf>
    <xf numFmtId="4" fontId="7" fillId="0" borderId="82" xfId="0" applyNumberFormat="1" applyFont="1" applyFill="1" applyBorder="1" applyAlignment="1">
      <alignment horizontal="center" vertical="center"/>
    </xf>
    <xf numFmtId="4" fontId="7" fillId="0" borderId="24" xfId="0" applyNumberFormat="1" applyFont="1" applyFill="1" applyBorder="1" applyAlignment="1">
      <alignment horizontal="center" vertical="center"/>
    </xf>
    <xf numFmtId="2" fontId="5" fillId="0" borderId="0" xfId="0" applyNumberFormat="1" applyFont="1" applyFill="1" applyBorder="1" applyAlignment="1">
      <alignment horizontal="left" vertical="center"/>
    </xf>
    <xf numFmtId="3" fontId="5" fillId="4" borderId="0" xfId="0" applyNumberFormat="1" applyFont="1" applyFill="1" applyBorder="1" applyAlignment="1">
      <alignment horizontal="center" vertical="center" wrapText="1"/>
    </xf>
    <xf numFmtId="3" fontId="6" fillId="0" borderId="0" xfId="0" applyNumberFormat="1" applyFont="1" applyFill="1" applyBorder="1" applyAlignment="1">
      <alignment horizontal="left" vertical="top" wrapText="1"/>
    </xf>
    <xf numFmtId="3" fontId="7" fillId="0" borderId="25" xfId="15" applyFont="1" applyFill="1" applyBorder="1" applyAlignment="1">
      <alignment horizontal="center" vertical="center"/>
    </xf>
    <xf numFmtId="3" fontId="7" fillId="0" borderId="82" xfId="15" applyFont="1" applyFill="1" applyBorder="1" applyAlignment="1">
      <alignment horizontal="center" vertical="center"/>
    </xf>
    <xf numFmtId="3" fontId="7" fillId="0" borderId="24" xfId="15" applyFont="1" applyFill="1" applyBorder="1" applyAlignment="1">
      <alignment horizontal="center" vertical="center"/>
    </xf>
    <xf numFmtId="3" fontId="6" fillId="0" borderId="23" xfId="15" applyFont="1" applyFill="1" applyBorder="1" applyAlignment="1">
      <alignment horizontal="right" vertical="center"/>
    </xf>
    <xf numFmtId="3" fontId="6" fillId="0" borderId="10" xfId="15" applyFont="1" applyFill="1" applyBorder="1" applyAlignment="1">
      <alignment horizontal="right" vertical="center"/>
    </xf>
    <xf numFmtId="3" fontId="5" fillId="0" borderId="23" xfId="15" applyFont="1" applyFill="1" applyBorder="1" applyAlignment="1">
      <alignment horizontal="right" vertical="center"/>
    </xf>
    <xf numFmtId="3" fontId="5" fillId="0" borderId="10" xfId="15" applyFont="1" applyFill="1" applyBorder="1" applyAlignment="1">
      <alignment horizontal="right" vertical="center"/>
    </xf>
    <xf numFmtId="3" fontId="6" fillId="0" borderId="25" xfId="15" applyFont="1" applyFill="1" applyBorder="1" applyAlignment="1">
      <alignment horizontal="left" vertical="center" wrapText="1"/>
    </xf>
    <xf numFmtId="3" fontId="6" fillId="0" borderId="82" xfId="15" applyFont="1" applyFill="1" applyBorder="1" applyAlignment="1">
      <alignment horizontal="left" vertical="center" wrapText="1"/>
    </xf>
    <xf numFmtId="3" fontId="7" fillId="0" borderId="28" xfId="15" applyFont="1" applyFill="1" applyBorder="1" applyAlignment="1">
      <alignment horizontal="center" vertical="center"/>
    </xf>
    <xf numFmtId="3" fontId="6" fillId="0" borderId="25" xfId="15" applyFont="1" applyFill="1" applyBorder="1" applyAlignment="1">
      <alignment horizontal="right" vertical="center"/>
    </xf>
    <xf numFmtId="3" fontId="6" fillId="0" borderId="82" xfId="15" applyFont="1" applyFill="1" applyBorder="1" applyAlignment="1">
      <alignment horizontal="right" vertical="center"/>
    </xf>
    <xf numFmtId="3" fontId="6" fillId="0" borderId="71" xfId="15" applyFont="1" applyFill="1" applyBorder="1" applyAlignment="1">
      <alignment horizontal="right" vertical="center"/>
    </xf>
    <xf numFmtId="2" fontId="5" fillId="0" borderId="33" xfId="15" applyNumberFormat="1" applyFont="1" applyFill="1" applyBorder="1" applyAlignment="1">
      <alignment horizontal="right" vertical="center"/>
    </xf>
    <xf numFmtId="2" fontId="5" fillId="0" borderId="32" xfId="15" applyNumberFormat="1" applyFont="1" applyFill="1" applyBorder="1" applyAlignment="1">
      <alignment horizontal="right" vertical="center"/>
    </xf>
    <xf numFmtId="0" fontId="6" fillId="0" borderId="97" xfId="0" applyFont="1" applyFill="1" applyBorder="1" applyAlignment="1">
      <alignment horizontal="right" vertical="center"/>
    </xf>
    <xf numFmtId="0" fontId="6" fillId="0" borderId="98" xfId="0" applyFont="1" applyFill="1" applyBorder="1" applyAlignment="1">
      <alignment horizontal="right" vertical="center"/>
    </xf>
    <xf numFmtId="0" fontId="6" fillId="0" borderId="99" xfId="0" applyFont="1" applyFill="1" applyBorder="1" applyAlignment="1">
      <alignment horizontal="right" vertical="center"/>
    </xf>
    <xf numFmtId="0" fontId="6" fillId="0" borderId="9" xfId="0" applyFont="1" applyFill="1" applyBorder="1" applyAlignment="1">
      <alignment horizontal="right" vertical="center"/>
    </xf>
    <xf numFmtId="2" fontId="6" fillId="0" borderId="25" xfId="0" applyNumberFormat="1" applyFont="1" applyFill="1" applyBorder="1" applyAlignment="1">
      <alignment horizontal="left" vertical="center"/>
    </xf>
    <xf numFmtId="2" fontId="6" fillId="0" borderId="9" xfId="0" applyNumberFormat="1" applyFont="1" applyFill="1" applyBorder="1" applyAlignment="1">
      <alignment horizontal="left" vertical="center"/>
    </xf>
    <xf numFmtId="3" fontId="6" fillId="0" borderId="85" xfId="0" applyNumberFormat="1" applyFont="1" applyFill="1" applyBorder="1" applyAlignment="1">
      <alignment horizontal="right" vertical="center"/>
    </xf>
    <xf numFmtId="3" fontId="6" fillId="0" borderId="5" xfId="0" applyNumberFormat="1" applyFont="1" applyFill="1" applyBorder="1" applyAlignment="1">
      <alignment horizontal="right" vertical="center"/>
    </xf>
    <xf numFmtId="2" fontId="5" fillId="0" borderId="73" xfId="15" applyNumberFormat="1" applyFont="1" applyFill="1" applyBorder="1" applyAlignment="1">
      <alignment horizontal="right" vertical="center"/>
    </xf>
    <xf numFmtId="2" fontId="5" fillId="0" borderId="94" xfId="15" applyNumberFormat="1" applyFont="1" applyFill="1" applyBorder="1" applyAlignment="1">
      <alignment horizontal="right" vertical="center"/>
    </xf>
    <xf numFmtId="2" fontId="5" fillId="0" borderId="70" xfId="15" applyNumberFormat="1" applyFont="1" applyFill="1" applyBorder="1" applyAlignment="1">
      <alignment horizontal="right" vertical="center"/>
    </xf>
    <xf numFmtId="3" fontId="5" fillId="0" borderId="27" xfId="0" applyNumberFormat="1" applyFont="1" applyFill="1" applyBorder="1" applyAlignment="1">
      <alignment horizontal="center" vertical="center"/>
    </xf>
    <xf numFmtId="0" fontId="6" fillId="0" borderId="23" xfId="0" applyFont="1" applyFill="1" applyBorder="1" applyAlignment="1">
      <alignment horizontal="left" vertical="center" wrapText="1"/>
    </xf>
    <xf numFmtId="0" fontId="6" fillId="0" borderId="10" xfId="0" applyFont="1" applyFill="1" applyBorder="1" applyAlignment="1">
      <alignment horizontal="left" vertical="center" wrapText="1"/>
    </xf>
    <xf numFmtId="0" fontId="6" fillId="0" borderId="9" xfId="0" applyFont="1" applyFill="1" applyBorder="1" applyAlignment="1">
      <alignment horizontal="left" vertical="center" wrapText="1"/>
    </xf>
    <xf numFmtId="3" fontId="6" fillId="0" borderId="86" xfId="15" applyFont="1" applyFill="1" applyBorder="1" applyAlignment="1">
      <alignment horizontal="left" vertical="center"/>
    </xf>
    <xf numFmtId="3" fontId="6" fillId="0" borderId="87" xfId="15" applyFont="1" applyFill="1" applyBorder="1" applyAlignment="1">
      <alignment horizontal="left" vertical="center"/>
    </xf>
    <xf numFmtId="3" fontId="6" fillId="0" borderId="135" xfId="15" applyFont="1" applyFill="1" applyBorder="1" applyAlignment="1">
      <alignment horizontal="left" vertical="center"/>
    </xf>
    <xf numFmtId="3" fontId="5" fillId="0" borderId="85" xfId="15" applyFont="1" applyFill="1" applyBorder="1" applyAlignment="1">
      <alignment horizontal="right" vertical="center"/>
    </xf>
    <xf numFmtId="3" fontId="5" fillId="0" borderId="5" xfId="15" applyFont="1" applyFill="1" applyBorder="1" applyAlignment="1">
      <alignment horizontal="right" vertical="center"/>
    </xf>
    <xf numFmtId="0" fontId="6" fillId="0" borderId="134" xfId="0" applyFont="1" applyFill="1" applyBorder="1" applyAlignment="1">
      <alignment horizontal="left" vertical="center" wrapText="1"/>
    </xf>
    <xf numFmtId="3" fontId="6" fillId="3" borderId="27" xfId="0" applyNumberFormat="1" applyFont="1" applyFill="1" applyBorder="1" applyAlignment="1">
      <alignment horizontal="right" vertical="center"/>
    </xf>
    <xf numFmtId="4" fontId="6" fillId="0" borderId="25" xfId="0" applyNumberFormat="1" applyFont="1" applyFill="1" applyBorder="1" applyAlignment="1">
      <alignment horizontal="left" vertical="center"/>
    </xf>
    <xf numFmtId="4" fontId="6" fillId="0" borderId="82" xfId="0" applyNumberFormat="1" applyFont="1" applyFill="1" applyBorder="1" applyAlignment="1">
      <alignment horizontal="left" vertical="center"/>
    </xf>
    <xf numFmtId="4" fontId="6" fillId="0" borderId="71" xfId="0" applyNumberFormat="1" applyFont="1" applyFill="1" applyBorder="1" applyAlignment="1">
      <alignment horizontal="left" vertical="center"/>
    </xf>
    <xf numFmtId="3" fontId="6" fillId="0" borderId="71" xfId="15" applyFont="1" applyFill="1" applyBorder="1" applyAlignment="1">
      <alignment horizontal="left" vertical="center" wrapText="1"/>
    </xf>
    <xf numFmtId="3" fontId="7" fillId="0" borderId="81" xfId="15" applyFont="1" applyFill="1" applyBorder="1" applyAlignment="1">
      <alignment horizontal="center" vertical="center"/>
    </xf>
    <xf numFmtId="4" fontId="5" fillId="0" borderId="23" xfId="0" applyNumberFormat="1" applyFont="1" applyFill="1" applyBorder="1" applyAlignment="1">
      <alignment horizontal="right" vertical="center"/>
    </xf>
    <xf numFmtId="4" fontId="5" fillId="0" borderId="10" xfId="0" applyNumberFormat="1" applyFont="1" applyFill="1" applyBorder="1" applyAlignment="1">
      <alignment horizontal="right" vertical="center"/>
    </xf>
    <xf numFmtId="2" fontId="5" fillId="0" borderId="100" xfId="15" applyNumberFormat="1" applyFont="1" applyFill="1" applyBorder="1" applyAlignment="1">
      <alignment horizontal="left" vertical="center"/>
    </xf>
    <xf numFmtId="2" fontId="5" fillId="0" borderId="101" xfId="15" applyNumberFormat="1" applyFont="1" applyFill="1" applyBorder="1" applyAlignment="1">
      <alignment horizontal="left" vertical="center"/>
    </xf>
    <xf numFmtId="2" fontId="5" fillId="0" borderId="102" xfId="15" applyNumberFormat="1" applyFont="1" applyFill="1" applyBorder="1" applyAlignment="1">
      <alignment horizontal="left" vertical="center"/>
    </xf>
    <xf numFmtId="3" fontId="7" fillId="8" borderId="138" xfId="0" applyNumberFormat="1" applyFont="1" applyFill="1" applyBorder="1" applyAlignment="1">
      <alignment horizontal="center" vertical="center" wrapText="1"/>
    </xf>
    <xf numFmtId="3" fontId="7" fillId="8" borderId="83" xfId="0" applyNumberFormat="1" applyFont="1" applyFill="1" applyBorder="1" applyAlignment="1">
      <alignment horizontal="center" vertical="center" wrapText="1"/>
    </xf>
    <xf numFmtId="3" fontId="7" fillId="8" borderId="69" xfId="0" applyNumberFormat="1" applyFont="1" applyFill="1" applyBorder="1" applyAlignment="1">
      <alignment horizontal="center" vertical="center" wrapText="1"/>
    </xf>
    <xf numFmtId="4" fontId="6" fillId="0" borderId="25" xfId="0" applyNumberFormat="1" applyFont="1" applyFill="1" applyBorder="1" applyAlignment="1">
      <alignment horizontal="left" vertical="center" wrapText="1"/>
    </xf>
    <xf numFmtId="4" fontId="6" fillId="0" borderId="82" xfId="0" applyNumberFormat="1" applyFont="1" applyFill="1" applyBorder="1" applyAlignment="1">
      <alignment horizontal="left" vertical="center" wrapText="1"/>
    </xf>
    <xf numFmtId="4" fontId="6" fillId="0" borderId="71" xfId="0" applyNumberFormat="1" applyFont="1" applyFill="1" applyBorder="1" applyAlignment="1">
      <alignment horizontal="left" vertical="center" wrapText="1"/>
    </xf>
    <xf numFmtId="4" fontId="5" fillId="0" borderId="25" xfId="0" applyNumberFormat="1" applyFont="1" applyFill="1" applyBorder="1" applyAlignment="1">
      <alignment horizontal="right" vertical="center"/>
    </xf>
    <xf numFmtId="4" fontId="5" fillId="0" borderId="82" xfId="0" applyNumberFormat="1" applyFont="1" applyFill="1" applyBorder="1" applyAlignment="1">
      <alignment horizontal="right" vertical="center"/>
    </xf>
    <xf numFmtId="4" fontId="5" fillId="0" borderId="71" xfId="0" applyNumberFormat="1" applyFont="1" applyFill="1" applyBorder="1" applyAlignment="1">
      <alignment horizontal="right" vertical="center"/>
    </xf>
    <xf numFmtId="4" fontId="6" fillId="0" borderId="0" xfId="0" applyNumberFormat="1" applyFont="1" applyFill="1" applyAlignment="1">
      <alignment horizontal="center" vertical="center" wrapText="1"/>
    </xf>
    <xf numFmtId="4" fontId="5" fillId="0" borderId="33" xfId="0" applyNumberFormat="1" applyFont="1" applyFill="1" applyBorder="1" applyAlignment="1">
      <alignment horizontal="left" vertical="center" wrapText="1"/>
    </xf>
    <xf numFmtId="4" fontId="5" fillId="0" borderId="32" xfId="0" applyNumberFormat="1" applyFont="1" applyFill="1" applyBorder="1" applyAlignment="1">
      <alignment horizontal="left" vertical="center" wrapText="1"/>
    </xf>
    <xf numFmtId="4" fontId="5" fillId="0" borderId="29" xfId="0" applyNumberFormat="1" applyFont="1" applyFill="1" applyBorder="1" applyAlignment="1">
      <alignment horizontal="left" vertical="center" wrapText="1"/>
    </xf>
    <xf numFmtId="4" fontId="5" fillId="0" borderId="103" xfId="0" applyNumberFormat="1" applyFont="1" applyFill="1" applyBorder="1" applyAlignment="1">
      <alignment horizontal="left" vertical="center" wrapText="1"/>
    </xf>
    <xf numFmtId="4" fontId="5" fillId="0" borderId="44" xfId="0" applyNumberFormat="1" applyFont="1" applyFill="1" applyBorder="1" applyAlignment="1">
      <alignment horizontal="left" vertical="center" wrapText="1"/>
    </xf>
    <xf numFmtId="4" fontId="5" fillId="0" borderId="53" xfId="0" applyNumberFormat="1" applyFont="1" applyFill="1" applyBorder="1" applyAlignment="1">
      <alignment horizontal="left" vertical="center" wrapText="1"/>
    </xf>
    <xf numFmtId="4" fontId="5" fillId="0" borderId="33" xfId="0" applyNumberFormat="1" applyFont="1" applyBorder="1" applyAlignment="1">
      <alignment horizontal="center" vertical="center" wrapText="1"/>
    </xf>
    <xf numFmtId="4" fontId="5" fillId="0" borderId="32" xfId="0" applyNumberFormat="1" applyFont="1" applyBorder="1" applyAlignment="1">
      <alignment horizontal="center" vertical="center" wrapText="1"/>
    </xf>
    <xf numFmtId="4" fontId="5" fillId="0" borderId="29" xfId="0" applyNumberFormat="1" applyFont="1" applyBorder="1" applyAlignment="1">
      <alignment horizontal="center" vertical="center" wrapText="1"/>
    </xf>
    <xf numFmtId="4" fontId="5" fillId="0" borderId="72" xfId="0" applyNumberFormat="1" applyFont="1" applyBorder="1" applyAlignment="1">
      <alignment horizontal="center" vertical="center" wrapText="1"/>
    </xf>
    <xf numFmtId="4" fontId="5" fillId="0" borderId="49" xfId="0" applyNumberFormat="1" applyFont="1" applyBorder="1" applyAlignment="1">
      <alignment horizontal="center" vertical="center" wrapText="1"/>
    </xf>
    <xf numFmtId="4" fontId="5" fillId="0" borderId="50" xfId="0" applyNumberFormat="1" applyFont="1" applyBorder="1" applyAlignment="1">
      <alignment horizontal="center" vertical="center" wrapText="1"/>
    </xf>
    <xf numFmtId="10" fontId="6" fillId="9" borderId="32" xfId="16" applyNumberFormat="1" applyFont="1" applyFill="1" applyBorder="1" applyAlignment="1">
      <alignment horizontal="center" vertical="center"/>
    </xf>
    <xf numFmtId="10" fontId="6" fillId="9" borderId="29" xfId="16" applyNumberFormat="1" applyFont="1" applyFill="1" applyBorder="1" applyAlignment="1">
      <alignment horizontal="center" vertical="center"/>
    </xf>
    <xf numFmtId="4" fontId="5" fillId="9" borderId="33" xfId="0" applyNumberFormat="1" applyFont="1" applyFill="1" applyBorder="1" applyAlignment="1">
      <alignment horizontal="left" vertical="center"/>
    </xf>
    <xf numFmtId="4" fontId="5" fillId="9" borderId="32" xfId="0" applyNumberFormat="1" applyFont="1" applyFill="1" applyBorder="1" applyAlignment="1">
      <alignment horizontal="left" vertical="center"/>
    </xf>
    <xf numFmtId="4" fontId="5" fillId="0" borderId="104" xfId="0" applyNumberFormat="1" applyFont="1" applyBorder="1" applyAlignment="1">
      <alignment horizontal="center" wrapText="1"/>
    </xf>
    <xf numFmtId="4" fontId="5" fillId="0" borderId="47" xfId="0" applyNumberFormat="1" applyFont="1" applyBorder="1" applyAlignment="1">
      <alignment horizontal="center" wrapText="1"/>
    </xf>
    <xf numFmtId="4" fontId="5" fillId="0" borderId="105" xfId="0" applyNumberFormat="1" applyFont="1" applyBorder="1" applyAlignment="1">
      <alignment horizontal="center" wrapText="1"/>
    </xf>
    <xf numFmtId="4" fontId="5" fillId="9" borderId="33" xfId="0" applyNumberFormat="1" applyFont="1" applyFill="1" applyBorder="1" applyAlignment="1">
      <alignment horizontal="left" vertical="center" wrapText="1"/>
    </xf>
    <xf numFmtId="4" fontId="5" fillId="9" borderId="32" xfId="0" applyNumberFormat="1" applyFont="1" applyFill="1" applyBorder="1" applyAlignment="1">
      <alignment horizontal="left" vertical="center" wrapText="1"/>
    </xf>
    <xf numFmtId="4" fontId="6" fillId="9" borderId="32" xfId="28" applyNumberFormat="1" applyFont="1" applyFill="1" applyBorder="1" applyAlignment="1" applyProtection="1">
      <alignment horizontal="center" vertical="center"/>
    </xf>
    <xf numFmtId="4" fontId="6" fillId="9" borderId="29" xfId="28" applyNumberFormat="1" applyFont="1" applyFill="1" applyBorder="1" applyAlignment="1" applyProtection="1">
      <alignment horizontal="center" vertical="center"/>
    </xf>
    <xf numFmtId="4" fontId="6" fillId="9" borderId="32" xfId="16" applyNumberFormat="1" applyFont="1" applyFill="1" applyBorder="1" applyAlignment="1" applyProtection="1">
      <alignment horizontal="center" vertical="center"/>
    </xf>
    <xf numFmtId="4" fontId="6" fillId="9" borderId="29" xfId="16" applyNumberFormat="1" applyFont="1" applyFill="1" applyBorder="1" applyAlignment="1" applyProtection="1">
      <alignment horizontal="center" vertical="center"/>
    </xf>
    <xf numFmtId="0" fontId="25" fillId="0" borderId="10" xfId="0" applyFont="1" applyFill="1" applyBorder="1" applyAlignment="1">
      <alignment horizontal="left" vertical="center"/>
    </xf>
    <xf numFmtId="0" fontId="25" fillId="9" borderId="32" xfId="0" applyFont="1" applyFill="1" applyBorder="1" applyAlignment="1">
      <alignment horizontal="center"/>
    </xf>
    <xf numFmtId="0" fontId="4" fillId="0" borderId="119" xfId="7" applyFont="1" applyBorder="1" applyAlignment="1">
      <alignment horizontal="center" vertical="center" wrapText="1"/>
    </xf>
    <xf numFmtId="0" fontId="4" fillId="0" borderId="108" xfId="7" applyFont="1" applyBorder="1" applyAlignment="1">
      <alignment horizontal="center" vertical="center" wrapText="1"/>
    </xf>
    <xf numFmtId="0" fontId="4" fillId="0" borderId="113" xfId="7" applyFont="1" applyBorder="1" applyAlignment="1">
      <alignment horizontal="center" vertical="center" wrapText="1"/>
    </xf>
    <xf numFmtId="0" fontId="25" fillId="2" borderId="7" xfId="0" applyFont="1" applyFill="1" applyBorder="1" applyAlignment="1">
      <alignment horizontal="center" vertical="center"/>
    </xf>
    <xf numFmtId="0" fontId="25" fillId="2" borderId="8" xfId="0" applyFont="1" applyFill="1" applyBorder="1" applyAlignment="1">
      <alignment horizontal="center" vertical="center"/>
    </xf>
    <xf numFmtId="0" fontId="25" fillId="13" borderId="10" xfId="0" applyFont="1" applyFill="1" applyBorder="1" applyAlignment="1">
      <alignment horizontal="center" vertical="center" wrapText="1"/>
    </xf>
    <xf numFmtId="0" fontId="25" fillId="0" borderId="10" xfId="0" applyFont="1" applyFill="1" applyBorder="1" applyAlignment="1"/>
    <xf numFmtId="0" fontId="35" fillId="0" borderId="94" xfId="30" applyFont="1" applyBorder="1" applyAlignment="1">
      <alignment horizontal="center"/>
    </xf>
    <xf numFmtId="0" fontId="25" fillId="0" borderId="7" xfId="0" applyFont="1" applyBorder="1" applyAlignment="1">
      <alignment horizontal="center"/>
    </xf>
    <xf numFmtId="0" fontId="25" fillId="0" borderId="133" xfId="0" applyFont="1" applyBorder="1" applyAlignment="1">
      <alignment horizontal="center"/>
    </xf>
    <xf numFmtId="0" fontId="34" fillId="0" borderId="94" xfId="0" applyFont="1" applyBorder="1" applyAlignment="1"/>
    <xf numFmtId="0" fontId="25" fillId="0" borderId="122" xfId="0" applyFont="1" applyBorder="1" applyAlignment="1"/>
    <xf numFmtId="0" fontId="7" fillId="10" borderId="12" xfId="3" applyFont="1" applyFill="1" applyBorder="1" applyAlignment="1">
      <alignment horizontal="center" vertical="center"/>
    </xf>
    <xf numFmtId="0" fontId="7" fillId="10" borderId="13" xfId="3" applyFont="1" applyFill="1" applyBorder="1" applyAlignment="1">
      <alignment horizontal="center" vertical="center"/>
    </xf>
    <xf numFmtId="0" fontId="7" fillId="10" borderId="14" xfId="3" applyFont="1" applyFill="1" applyBorder="1" applyAlignment="1">
      <alignment horizontal="center" vertical="center"/>
    </xf>
    <xf numFmtId="0" fontId="15" fillId="0" borderId="68" xfId="3" applyFont="1" applyBorder="1" applyAlignment="1">
      <alignment horizontal="center" vertical="center" wrapText="1"/>
    </xf>
    <xf numFmtId="0" fontId="15" fillId="0" borderId="83" xfId="3" applyFont="1" applyBorder="1" applyAlignment="1">
      <alignment horizontal="center" vertical="center" wrapText="1"/>
    </xf>
    <xf numFmtId="0" fontId="15" fillId="0" borderId="69" xfId="3" applyFont="1" applyBorder="1" applyAlignment="1">
      <alignment horizontal="center" vertical="center" wrapText="1"/>
    </xf>
    <xf numFmtId="0" fontId="5" fillId="0" borderId="68" xfId="3" applyFont="1" applyBorder="1" applyAlignment="1">
      <alignment horizontal="center"/>
    </xf>
    <xf numFmtId="0" fontId="5" fillId="0" borderId="83" xfId="3" applyFont="1" applyBorder="1" applyAlignment="1">
      <alignment horizontal="center"/>
    </xf>
    <xf numFmtId="0" fontId="5" fillId="0" borderId="69" xfId="3" applyFont="1" applyBorder="1" applyAlignment="1">
      <alignment horizontal="center"/>
    </xf>
    <xf numFmtId="0" fontId="28" fillId="0" borderId="41" xfId="0" applyFont="1" applyBorder="1" applyAlignment="1">
      <alignment horizontal="left" vertical="center"/>
    </xf>
    <xf numFmtId="0" fontId="28" fillId="0" borderId="106" xfId="0" applyFont="1" applyBorder="1" applyAlignment="1">
      <alignment horizontal="left" vertical="center"/>
    </xf>
    <xf numFmtId="0" fontId="28" fillId="0" borderId="61" xfId="0" applyFont="1" applyBorder="1" applyAlignment="1">
      <alignment horizontal="left" vertical="center"/>
    </xf>
    <xf numFmtId="0" fontId="28" fillId="0" borderId="39" xfId="0" applyFont="1" applyBorder="1" applyAlignment="1">
      <alignment horizontal="left" vertical="center"/>
    </xf>
    <xf numFmtId="0" fontId="29" fillId="0" borderId="68" xfId="0" applyFont="1" applyBorder="1" applyAlignment="1">
      <alignment horizontal="left" vertical="center"/>
    </xf>
    <xf numFmtId="0" fontId="29" fillId="0" borderId="83" xfId="0" applyFont="1" applyBorder="1" applyAlignment="1">
      <alignment horizontal="left" vertical="center"/>
    </xf>
    <xf numFmtId="0" fontId="29" fillId="0" borderId="59" xfId="0" applyFont="1" applyBorder="1" applyAlignment="1">
      <alignment horizontal="left" vertical="center"/>
    </xf>
    <xf numFmtId="0" fontId="28" fillId="33" borderId="109" xfId="0" applyFont="1" applyFill="1" applyBorder="1" applyAlignment="1">
      <alignment horizontal="left"/>
    </xf>
    <xf numFmtId="0" fontId="28" fillId="33" borderId="110" xfId="0" applyFont="1" applyFill="1" applyBorder="1"/>
    <xf numFmtId="0" fontId="28" fillId="33" borderId="111" xfId="0" applyFont="1" applyFill="1" applyBorder="1"/>
    <xf numFmtId="0" fontId="28" fillId="33" borderId="61" xfId="0" applyFont="1" applyFill="1" applyBorder="1" applyAlignment="1">
      <alignment horizontal="left" vertical="center"/>
    </xf>
    <xf numFmtId="0" fontId="28" fillId="33" borderId="39" xfId="0" applyFont="1" applyFill="1" applyBorder="1" applyAlignment="1">
      <alignment horizontal="left" vertical="center"/>
    </xf>
    <xf numFmtId="0" fontId="28" fillId="11" borderId="61" xfId="0" applyFont="1" applyFill="1" applyBorder="1" applyAlignment="1">
      <alignment horizontal="left" vertical="center"/>
    </xf>
    <xf numFmtId="0" fontId="28" fillId="11" borderId="39" xfId="0" applyFont="1" applyFill="1" applyBorder="1" applyAlignment="1">
      <alignment horizontal="left" vertical="center"/>
    </xf>
    <xf numFmtId="0" fontId="28" fillId="11" borderId="61" xfId="0" applyFont="1" applyFill="1" applyBorder="1" applyAlignment="1">
      <alignment horizontal="left"/>
    </xf>
    <xf numFmtId="0" fontId="28" fillId="11" borderId="39" xfId="0" applyFont="1" applyFill="1" applyBorder="1"/>
    <xf numFmtId="0" fontId="28" fillId="11" borderId="48" xfId="0" applyFont="1" applyFill="1" applyBorder="1"/>
    <xf numFmtId="0" fontId="29" fillId="0" borderId="68" xfId="0" applyFont="1" applyBorder="1" applyAlignment="1">
      <alignment horizontal="left"/>
    </xf>
    <xf numFmtId="0" fontId="29" fillId="0" borderId="83" xfId="0" applyFont="1" applyBorder="1" applyAlignment="1">
      <alignment horizontal="left"/>
    </xf>
    <xf numFmtId="0" fontId="28" fillId="33" borderId="33" xfId="0" applyFont="1" applyFill="1" applyBorder="1" applyAlignment="1">
      <alignment horizontal="left" vertical="center"/>
    </xf>
    <xf numFmtId="0" fontId="28" fillId="33" borderId="32" xfId="0" applyFont="1" applyFill="1" applyBorder="1" applyAlignment="1">
      <alignment horizontal="left" vertical="center"/>
    </xf>
    <xf numFmtId="0" fontId="0" fillId="0" borderId="0" xfId="0" applyBorder="1" applyAlignment="1">
      <alignment horizontal="left"/>
    </xf>
    <xf numFmtId="0" fontId="0" fillId="0" borderId="0" xfId="0" applyBorder="1"/>
    <xf numFmtId="0" fontId="28" fillId="33" borderId="61" xfId="0" applyFont="1" applyFill="1" applyBorder="1" applyAlignment="1">
      <alignment horizontal="left"/>
    </xf>
    <xf numFmtId="0" fontId="28" fillId="33" borderId="39" xfId="0" applyFont="1" applyFill="1" applyBorder="1" applyAlignment="1">
      <alignment horizontal="left"/>
    </xf>
    <xf numFmtId="0" fontId="28" fillId="33" borderId="48" xfId="0" applyFont="1" applyFill="1" applyBorder="1" applyAlignment="1">
      <alignment horizontal="left"/>
    </xf>
    <xf numFmtId="0" fontId="0" fillId="0" borderId="0" xfId="0" applyBorder="1" applyAlignment="1">
      <alignment horizontal="left" wrapText="1"/>
    </xf>
    <xf numFmtId="0" fontId="0" fillId="0" borderId="0" xfId="0" applyBorder="1" applyAlignment="1">
      <alignment wrapText="1"/>
    </xf>
    <xf numFmtId="0" fontId="28" fillId="33" borderId="40" xfId="0" applyFont="1" applyFill="1" applyBorder="1" applyAlignment="1">
      <alignment horizontal="left"/>
    </xf>
    <xf numFmtId="0" fontId="28" fillId="33" borderId="115" xfId="0" applyFont="1" applyFill="1" applyBorder="1"/>
    <xf numFmtId="0" fontId="28" fillId="33" borderId="116" xfId="0" applyFont="1" applyFill="1" applyBorder="1"/>
    <xf numFmtId="0" fontId="29" fillId="0" borderId="17" xfId="0" applyFont="1" applyFill="1" applyBorder="1" applyAlignment="1">
      <alignment horizontal="left" vertical="center"/>
    </xf>
    <xf numFmtId="0" fontId="29" fillId="0" borderId="20" xfId="0" applyFont="1" applyFill="1" applyBorder="1" applyAlignment="1">
      <alignment horizontal="left" vertical="center"/>
    </xf>
    <xf numFmtId="0" fontId="29" fillId="0" borderId="117" xfId="0" applyFont="1" applyFill="1" applyBorder="1" applyAlignment="1">
      <alignment horizontal="left" vertical="center"/>
    </xf>
    <xf numFmtId="0" fontId="29" fillId="0" borderId="68" xfId="0" applyFont="1" applyFill="1" applyBorder="1" applyAlignment="1">
      <alignment horizontal="left" vertical="center"/>
    </xf>
    <xf numFmtId="0" fontId="29" fillId="0" borderId="83" xfId="0" applyFont="1" applyFill="1" applyBorder="1" applyAlignment="1">
      <alignment horizontal="left" vertical="center"/>
    </xf>
    <xf numFmtId="0" fontId="29" fillId="0" borderId="59" xfId="0" applyFont="1" applyFill="1" applyBorder="1" applyAlignment="1">
      <alignment horizontal="left" vertical="center"/>
    </xf>
    <xf numFmtId="0" fontId="28" fillId="33" borderId="32" xfId="0" applyFont="1" applyFill="1" applyBorder="1" applyAlignment="1">
      <alignment horizontal="left"/>
    </xf>
    <xf numFmtId="0" fontId="28" fillId="0" borderId="61" xfId="0" applyFont="1" applyBorder="1" applyAlignment="1">
      <alignment horizontal="left"/>
    </xf>
    <xf numFmtId="0" fontId="28" fillId="0" borderId="39" xfId="0" applyFont="1" applyBorder="1" applyAlignment="1">
      <alignment horizontal="left"/>
    </xf>
    <xf numFmtId="0" fontId="28" fillId="0" borderId="48" xfId="0" applyFont="1" applyBorder="1" applyAlignment="1">
      <alignment horizontal="left"/>
    </xf>
    <xf numFmtId="0" fontId="27" fillId="0" borderId="68" xfId="0" applyFont="1" applyFill="1" applyBorder="1" applyAlignment="1">
      <alignment horizontal="left" vertical="center"/>
    </xf>
    <xf numFmtId="0" fontId="27" fillId="0" borderId="83" xfId="0" applyFont="1" applyFill="1" applyBorder="1" applyAlignment="1">
      <alignment horizontal="left" vertical="center"/>
    </xf>
    <xf numFmtId="0" fontId="28" fillId="0" borderId="61" xfId="0" applyFont="1" applyFill="1" applyBorder="1" applyAlignment="1">
      <alignment horizontal="left"/>
    </xf>
    <xf numFmtId="0" fontId="28" fillId="0" borderId="39" xfId="0" applyFont="1" applyFill="1" applyBorder="1" applyAlignment="1">
      <alignment horizontal="left"/>
    </xf>
    <xf numFmtId="0" fontId="28" fillId="0" borderId="48" xfId="0" applyFont="1" applyFill="1" applyBorder="1" applyAlignment="1">
      <alignment horizontal="left"/>
    </xf>
    <xf numFmtId="0" fontId="28" fillId="33" borderId="39" xfId="0" applyFont="1" applyFill="1" applyBorder="1"/>
    <xf numFmtId="0" fontId="28" fillId="33" borderId="48" xfId="0" applyFont="1" applyFill="1" applyBorder="1"/>
    <xf numFmtId="4" fontId="31" fillId="0" borderId="12" xfId="0" applyNumberFormat="1" applyFont="1" applyBorder="1" applyAlignment="1">
      <alignment horizontal="left" vertical="center" wrapText="1"/>
    </xf>
    <xf numFmtId="4" fontId="31" fillId="0" borderId="13" xfId="0" applyNumberFormat="1" applyFont="1" applyBorder="1" applyAlignment="1">
      <alignment horizontal="left" vertical="center" wrapText="1"/>
    </xf>
    <xf numFmtId="4" fontId="31" fillId="0" borderId="14" xfId="0" applyNumberFormat="1" applyFont="1" applyBorder="1" applyAlignment="1">
      <alignment horizontal="left" vertical="center" wrapText="1"/>
    </xf>
    <xf numFmtId="4" fontId="31" fillId="0" borderId="17" xfId="0" applyNumberFormat="1" applyFont="1" applyBorder="1" applyAlignment="1">
      <alignment horizontal="left" vertical="center" wrapText="1"/>
    </xf>
    <xf numFmtId="4" fontId="31" fillId="0" borderId="20" xfId="0" applyNumberFormat="1" applyFont="1" applyBorder="1" applyAlignment="1">
      <alignment horizontal="left" vertical="center" wrapText="1"/>
    </xf>
    <xf numFmtId="4" fontId="31" fillId="0" borderId="18" xfId="0" applyNumberFormat="1" applyFont="1" applyBorder="1" applyAlignment="1">
      <alignment horizontal="left" vertical="center" wrapText="1"/>
    </xf>
    <xf numFmtId="0" fontId="0" fillId="0" borderId="68" xfId="0" applyBorder="1" applyAlignment="1">
      <alignment horizontal="left" vertical="distributed" wrapText="1"/>
    </xf>
    <xf numFmtId="0" fontId="0" fillId="0" borderId="83" xfId="0" applyBorder="1" applyAlignment="1">
      <alignment horizontal="left" vertical="distributed" wrapText="1"/>
    </xf>
    <xf numFmtId="0" fontId="0" fillId="0" borderId="69" xfId="0" applyBorder="1" applyAlignment="1">
      <alignment horizontal="left" vertical="distributed" wrapText="1"/>
    </xf>
    <xf numFmtId="0" fontId="10" fillId="0" borderId="68" xfId="0" applyFont="1" applyBorder="1" applyAlignment="1">
      <alignment horizontal="center" vertical="distributed" wrapText="1"/>
    </xf>
    <xf numFmtId="0" fontId="10" fillId="0" borderId="69" xfId="0" applyFont="1" applyBorder="1" applyAlignment="1">
      <alignment horizontal="center" vertical="distributed" wrapText="1"/>
    </xf>
    <xf numFmtId="0" fontId="0" fillId="0" borderId="68" xfId="0" applyFill="1" applyBorder="1" applyAlignment="1">
      <alignment horizontal="left" vertical="distributed" wrapText="1"/>
    </xf>
    <xf numFmtId="0" fontId="10" fillId="0" borderId="83" xfId="0" applyFont="1" applyFill="1" applyBorder="1" applyAlignment="1">
      <alignment horizontal="left" vertical="distributed" wrapText="1"/>
    </xf>
    <xf numFmtId="0" fontId="10" fillId="0" borderId="69" xfId="0" applyFont="1" applyFill="1" applyBorder="1" applyAlignment="1">
      <alignment horizontal="left" vertical="distributed" wrapText="1"/>
    </xf>
    <xf numFmtId="0" fontId="0" fillId="12" borderId="114" xfId="0" applyFill="1" applyBorder="1" applyAlignment="1">
      <alignment horizontal="center" vertical="distributed" wrapText="1"/>
    </xf>
    <xf numFmtId="0" fontId="0" fillId="12" borderId="18" xfId="0" applyFont="1" applyFill="1" applyBorder="1" applyAlignment="1">
      <alignment horizontal="center" vertical="distributed" wrapText="1"/>
    </xf>
    <xf numFmtId="0" fontId="25" fillId="0" borderId="12" xfId="0" applyFont="1" applyBorder="1" applyAlignment="1">
      <alignment horizontal="center"/>
    </xf>
    <xf numFmtId="0" fontId="25" fillId="0" borderId="13" xfId="0" applyFont="1" applyBorder="1" applyAlignment="1">
      <alignment horizontal="center"/>
    </xf>
    <xf numFmtId="0" fontId="25" fillId="0" borderId="14" xfId="0" applyFont="1" applyBorder="1" applyAlignment="1">
      <alignment horizontal="center"/>
    </xf>
    <xf numFmtId="4" fontId="8" fillId="0" borderId="12" xfId="0" applyNumberFormat="1" applyFont="1" applyBorder="1" applyAlignment="1">
      <alignment horizontal="center" wrapText="1"/>
    </xf>
    <xf numFmtId="4" fontId="8" fillId="0" borderId="13" xfId="0" applyNumberFormat="1" applyFont="1" applyBorder="1" applyAlignment="1">
      <alignment horizontal="center" wrapText="1"/>
    </xf>
    <xf numFmtId="4" fontId="8" fillId="0" borderId="14" xfId="0" applyNumberFormat="1" applyFont="1" applyBorder="1" applyAlignment="1">
      <alignment horizontal="center" wrapText="1"/>
    </xf>
    <xf numFmtId="4" fontId="8" fillId="0" borderId="17" xfId="0" applyNumberFormat="1" applyFont="1" applyBorder="1" applyAlignment="1">
      <alignment horizontal="center" wrapText="1"/>
    </xf>
    <xf numFmtId="4" fontId="8" fillId="0" borderId="20" xfId="0" applyNumberFormat="1" applyFont="1" applyBorder="1" applyAlignment="1">
      <alignment horizontal="center" wrapText="1"/>
    </xf>
    <xf numFmtId="4" fontId="8" fillId="0" borderId="18" xfId="0" applyNumberFormat="1" applyFont="1" applyBorder="1" applyAlignment="1">
      <alignment horizontal="center" wrapText="1"/>
    </xf>
    <xf numFmtId="0" fontId="27" fillId="0" borderId="68" xfId="0" applyFont="1" applyBorder="1" applyAlignment="1">
      <alignment horizontal="left" vertical="center"/>
    </xf>
    <xf numFmtId="0" fontId="27" fillId="0" borderId="83" xfId="0" applyFont="1" applyBorder="1" applyAlignment="1">
      <alignment horizontal="left" vertical="center"/>
    </xf>
    <xf numFmtId="0" fontId="27" fillId="0" borderId="59" xfId="0" applyFont="1" applyBorder="1" applyAlignment="1">
      <alignment horizontal="left" vertical="center"/>
    </xf>
    <xf numFmtId="0" fontId="27" fillId="0" borderId="68" xfId="0" applyFont="1" applyBorder="1" applyAlignment="1">
      <alignment horizontal="center" vertical="center"/>
    </xf>
    <xf numFmtId="0" fontId="27" fillId="0" borderId="83" xfId="0" applyFont="1" applyBorder="1" applyAlignment="1">
      <alignment horizontal="center" vertical="center"/>
    </xf>
    <xf numFmtId="0" fontId="27" fillId="0" borderId="69" xfId="0" applyFont="1" applyBorder="1" applyAlignment="1">
      <alignment horizontal="center" vertical="center"/>
    </xf>
    <xf numFmtId="0" fontId="0" fillId="0" borderId="15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6" xfId="0" applyBorder="1" applyAlignment="1">
      <alignment horizontal="center"/>
    </xf>
    <xf numFmtId="0" fontId="28" fillId="33" borderId="112" xfId="0" applyFont="1" applyFill="1" applyBorder="1" applyAlignment="1">
      <alignment horizontal="left"/>
    </xf>
    <xf numFmtId="0" fontId="28" fillId="33" borderId="108" xfId="0" applyFont="1" applyFill="1" applyBorder="1" applyAlignment="1">
      <alignment horizontal="left"/>
    </xf>
    <xf numFmtId="0" fontId="27" fillId="0" borderId="59" xfId="0" applyFont="1" applyFill="1" applyBorder="1" applyAlignment="1">
      <alignment horizontal="left" vertical="center"/>
    </xf>
    <xf numFmtId="0" fontId="23" fillId="0" borderId="68" xfId="7" applyFont="1" applyBorder="1" applyAlignment="1">
      <alignment horizontal="center" vertical="center"/>
    </xf>
    <xf numFmtId="0" fontId="23" fillId="0" borderId="83" xfId="7" applyFont="1" applyBorder="1" applyAlignment="1">
      <alignment horizontal="center" vertical="center"/>
    </xf>
    <xf numFmtId="0" fontId="23" fillId="0" borderId="69" xfId="7" applyFont="1" applyBorder="1" applyAlignment="1">
      <alignment horizontal="center" vertical="center"/>
    </xf>
    <xf numFmtId="0" fontId="28" fillId="0" borderId="112" xfId="0" applyFont="1" applyBorder="1" applyAlignment="1">
      <alignment horizontal="left"/>
    </xf>
    <xf numFmtId="0" fontId="28" fillId="0" borderId="108" xfId="0" applyFont="1" applyBorder="1" applyAlignment="1">
      <alignment horizontal="left"/>
    </xf>
    <xf numFmtId="0" fontId="28" fillId="0" borderId="113" xfId="0" applyFont="1" applyBorder="1" applyAlignment="1">
      <alignment horizontal="left"/>
    </xf>
    <xf numFmtId="0" fontId="28" fillId="0" borderId="68" xfId="0" applyFont="1" applyBorder="1" applyAlignment="1">
      <alignment horizontal="center"/>
    </xf>
    <xf numFmtId="0" fontId="28" fillId="0" borderId="83" xfId="0" applyFont="1" applyBorder="1" applyAlignment="1">
      <alignment horizontal="center"/>
    </xf>
    <xf numFmtId="0" fontId="28" fillId="0" borderId="69" xfId="0" applyFont="1" applyBorder="1" applyAlignment="1">
      <alignment horizontal="center"/>
    </xf>
    <xf numFmtId="0" fontId="26" fillId="0" borderId="68" xfId="0" applyFont="1" applyBorder="1" applyAlignment="1">
      <alignment horizontal="left"/>
    </xf>
    <xf numFmtId="0" fontId="26" fillId="0" borderId="83" xfId="0" applyFont="1" applyBorder="1" applyAlignment="1">
      <alignment horizontal="left"/>
    </xf>
    <xf numFmtId="0" fontId="26" fillId="0" borderId="59" xfId="0" applyFont="1" applyBorder="1" applyAlignment="1">
      <alignment horizontal="left"/>
    </xf>
    <xf numFmtId="0" fontId="32" fillId="0" borderId="109" xfId="0" applyFont="1" applyFill="1" applyBorder="1" applyAlignment="1">
      <alignment horizontal="left"/>
    </xf>
    <xf numFmtId="0" fontId="32" fillId="0" borderId="110" xfId="0" applyFont="1" applyFill="1" applyBorder="1"/>
    <xf numFmtId="0" fontId="32" fillId="0" borderId="111" xfId="0" applyFont="1" applyFill="1" applyBorder="1"/>
    <xf numFmtId="0" fontId="29" fillId="0" borderId="68" xfId="0" applyFont="1" applyFill="1" applyBorder="1" applyAlignment="1">
      <alignment horizontal="left"/>
    </xf>
    <xf numFmtId="0" fontId="29" fillId="0" borderId="83" xfId="0" applyFont="1" applyFill="1" applyBorder="1" applyAlignment="1">
      <alignment horizontal="left"/>
    </xf>
    <xf numFmtId="0" fontId="28" fillId="33" borderId="108" xfId="0" applyFont="1" applyFill="1" applyBorder="1"/>
    <xf numFmtId="0" fontId="28" fillId="33" borderId="113" xfId="0" applyFont="1" applyFill="1" applyBorder="1"/>
    <xf numFmtId="0" fontId="28" fillId="0" borderId="39" xfId="0" applyFont="1" applyFill="1" applyBorder="1"/>
    <xf numFmtId="0" fontId="28" fillId="0" borderId="48" xfId="0" applyFont="1" applyFill="1" applyBorder="1"/>
    <xf numFmtId="0" fontId="28" fillId="11" borderId="41" xfId="0" applyFont="1" applyFill="1" applyBorder="1" applyAlignment="1">
      <alignment horizontal="left" wrapText="1"/>
    </xf>
    <xf numFmtId="0" fontId="28" fillId="11" borderId="106" xfId="0" applyFont="1" applyFill="1" applyBorder="1" applyAlignment="1">
      <alignment wrapText="1"/>
    </xf>
    <xf numFmtId="0" fontId="28" fillId="11" borderId="107" xfId="0" applyFont="1" applyFill="1" applyBorder="1" applyAlignment="1">
      <alignment wrapText="1"/>
    </xf>
    <xf numFmtId="0" fontId="28" fillId="0" borderId="41" xfId="0" applyFont="1" applyBorder="1" applyAlignment="1">
      <alignment horizontal="left"/>
    </xf>
    <xf numFmtId="0" fontId="0" fillId="0" borderId="106" xfId="0" applyBorder="1" applyAlignment="1">
      <alignment horizontal="left"/>
    </xf>
    <xf numFmtId="0" fontId="28" fillId="33" borderId="113" xfId="0" applyFont="1" applyFill="1" applyBorder="1" applyAlignment="1">
      <alignment horizontal="left"/>
    </xf>
    <xf numFmtId="0" fontId="28" fillId="33" borderId="41" xfId="0" applyFont="1" applyFill="1" applyBorder="1" applyAlignment="1">
      <alignment horizontal="left" wrapText="1"/>
    </xf>
    <xf numFmtId="0" fontId="28" fillId="33" borderId="106" xfId="0" applyFont="1" applyFill="1" applyBorder="1" applyAlignment="1">
      <alignment wrapText="1"/>
    </xf>
    <xf numFmtId="0" fontId="28" fillId="33" borderId="107" xfId="0" applyFont="1" applyFill="1" applyBorder="1" applyAlignment="1">
      <alignment wrapText="1"/>
    </xf>
    <xf numFmtId="0" fontId="28" fillId="0" borderId="61" xfId="0" applyFont="1" applyBorder="1" applyAlignment="1">
      <alignment horizontal="center"/>
    </xf>
    <xf numFmtId="0" fontId="28" fillId="0" borderId="39" xfId="0" applyFont="1" applyBorder="1" applyAlignment="1">
      <alignment horizontal="center"/>
    </xf>
    <xf numFmtId="0" fontId="28" fillId="0" borderId="108" xfId="0" applyFont="1" applyBorder="1" applyAlignment="1">
      <alignment horizontal="center"/>
    </xf>
    <xf numFmtId="0" fontId="28" fillId="0" borderId="56" xfId="0" applyFont="1" applyBorder="1" applyAlignment="1">
      <alignment horizontal="center"/>
    </xf>
  </cellXfs>
  <cellStyles count="75">
    <cellStyle name="20% - Ênfase1 2" xfId="31"/>
    <cellStyle name="20% - Ênfase2 2" xfId="32"/>
    <cellStyle name="20% - Ênfase3 2" xfId="33"/>
    <cellStyle name="20% - Ênfase4 2" xfId="34"/>
    <cellStyle name="20% - Ênfase5 2" xfId="35"/>
    <cellStyle name="20% - Ênfase6 2" xfId="36"/>
    <cellStyle name="40% - Ênfase1 2" xfId="37"/>
    <cellStyle name="40% - Ênfase2 2" xfId="38"/>
    <cellStyle name="40% - Ênfase3 2" xfId="39"/>
    <cellStyle name="40% - Ênfase4 2" xfId="40"/>
    <cellStyle name="40% - Ênfase5 2" xfId="41"/>
    <cellStyle name="40% - Ênfase6 2" xfId="42"/>
    <cellStyle name="60% - Ênfase1 2" xfId="43"/>
    <cellStyle name="60% - Ênfase2 2" xfId="44"/>
    <cellStyle name="60% - Ênfase3 2" xfId="45"/>
    <cellStyle name="60% - Ênfase4 2" xfId="46"/>
    <cellStyle name="60% - Ênfase5 2" xfId="47"/>
    <cellStyle name="60% - Ênfase6 2" xfId="48"/>
    <cellStyle name="Bom 2" xfId="49"/>
    <cellStyle name="Cálculo 2" xfId="50"/>
    <cellStyle name="Célula de Verificação 2" xfId="51"/>
    <cellStyle name="Célula Vinculada 2" xfId="52"/>
    <cellStyle name="Comma 2" xfId="1"/>
    <cellStyle name="Ênfase1 2" xfId="53"/>
    <cellStyle name="Ênfase2 2" xfId="54"/>
    <cellStyle name="Ênfase3 2" xfId="55"/>
    <cellStyle name="Ênfase4 2" xfId="56"/>
    <cellStyle name="Ênfase5 2" xfId="57"/>
    <cellStyle name="Ênfase6 2" xfId="58"/>
    <cellStyle name="Entrada 2" xfId="59"/>
    <cellStyle name="Euro" xfId="2"/>
    <cellStyle name="Excel Built-in Normal" xfId="3"/>
    <cellStyle name="Excel_BuiltIn_Normal 2" xfId="60"/>
    <cellStyle name="Incorreto 2" xfId="61"/>
    <cellStyle name="Indefinido" xfId="4"/>
    <cellStyle name="Moeda" xfId="5" builtinId="4"/>
    <cellStyle name="Moeda 2" xfId="62"/>
    <cellStyle name="Neutra 2" xfId="63"/>
    <cellStyle name="Normal" xfId="0" builtinId="0"/>
    <cellStyle name="Normal 2" xfId="6"/>
    <cellStyle name="Normal 2 2" xfId="7"/>
    <cellStyle name="Normal 2 3" xfId="64"/>
    <cellStyle name="Normal 2_Material" xfId="8"/>
    <cellStyle name="Normal 3" xfId="9"/>
    <cellStyle name="Normal 3 2" xfId="10"/>
    <cellStyle name="Normal 3 3" xfId="30"/>
    <cellStyle name="Normal 3_Material" xfId="11"/>
    <cellStyle name="Normal 4" xfId="12"/>
    <cellStyle name="Normal 5" xfId="13"/>
    <cellStyle name="Normal 6" xfId="14"/>
    <cellStyle name="Normal_Estrutura_de_preço_-_CODEVASF_versão8" xfId="15"/>
    <cellStyle name="Normal_Pesquisa no referencial 10 de maio de 2013" xfId="29"/>
    <cellStyle name="Nota 2" xfId="65"/>
    <cellStyle name="Porcentagem" xfId="16" builtinId="5"/>
    <cellStyle name="Porcentagem 2" xfId="17"/>
    <cellStyle name="Saída 2" xfId="66"/>
    <cellStyle name="Separador de milhares [0] 2" xfId="18"/>
    <cellStyle name="Separador de milhares [0] 3" xfId="19"/>
    <cellStyle name="Separador de milhares 2" xfId="20"/>
    <cellStyle name="Separador de milhares 2 2" xfId="21"/>
    <cellStyle name="Separador de milhares 3" xfId="22"/>
    <cellStyle name="Separador de milhares 3 2" xfId="23"/>
    <cellStyle name="Separador de milhares 4" xfId="24"/>
    <cellStyle name="Separador de milhares 4 2" xfId="25"/>
    <cellStyle name="Separador de milhares 5" xfId="26"/>
    <cellStyle name="Texto de Aviso 2" xfId="67"/>
    <cellStyle name="Texto Explicativo 2" xfId="68"/>
    <cellStyle name="Título 1 1" xfId="27"/>
    <cellStyle name="Título 1 2" xfId="69"/>
    <cellStyle name="Título 2 2" xfId="70"/>
    <cellStyle name="Título 3 2" xfId="71"/>
    <cellStyle name="Título 4 2" xfId="72"/>
    <cellStyle name="Total 2" xfId="73"/>
    <cellStyle name="Vírgula" xfId="28" builtinId="3"/>
    <cellStyle name="Vírgula 2" xfId="74"/>
  </cellStyles>
  <dxfs count="30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E3E3E3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33CC"/>
      <rgbColor rgb="0033CCCC"/>
      <rgbColor rgb="0099CC00"/>
      <rgbColor rgb="00FFCC00"/>
      <rgbColor rgb="00FF9900"/>
      <rgbColor rgb="00FF6600"/>
      <rgbColor rgb="00996666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5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4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1625600</xdr:colOff>
      <xdr:row>1</xdr:row>
      <xdr:rowOff>107950</xdr:rowOff>
    </xdr:from>
    <xdr:to>
      <xdr:col>6</xdr:col>
      <xdr:colOff>1035050</xdr:colOff>
      <xdr:row>4</xdr:row>
      <xdr:rowOff>177800</xdr:rowOff>
    </xdr:to>
    <xdr:sp macro="" textlink="" fLocksText="0">
      <xdr:nvSpPr>
        <xdr:cNvPr id="5121" name="Text Box 2"/>
        <xdr:cNvSpPr txBox="1">
          <a:spLocks noChangeArrowheads="1"/>
        </xdr:cNvSpPr>
      </xdr:nvSpPr>
      <xdr:spPr bwMode="auto">
        <a:xfrm>
          <a:off x="3238500" y="285750"/>
          <a:ext cx="5353050" cy="565150"/>
        </a:xfrm>
        <a:prstGeom prst="rect">
          <a:avLst/>
        </a:prstGeom>
        <a:noFill/>
        <a:ln w="9525">
          <a:noFill/>
          <a:round/>
          <a:headEnd/>
          <a:tailEnd/>
        </a:ln>
        <a:effectLst/>
      </xdr:spPr>
      <xdr:txBody>
        <a:bodyPr vertOverflow="clip" wrap="square" lIns="27360" tIns="22680" rIns="0" bIns="0" anchor="t" upright="1"/>
        <a:lstStyle/>
        <a:p>
          <a:pPr algn="l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Ministério da Integração Nacional - MI</a:t>
          </a:r>
        </a:p>
        <a:p>
          <a:pPr algn="l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Companhia de Desenvolvimento dos Vales do São Francisco e do Parnaíba </a:t>
          </a:r>
        </a:p>
        <a:p>
          <a:pPr algn="l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3ª GRD/UEP -  3ª Superintendência Regional</a:t>
          </a:r>
        </a:p>
      </xdr:txBody>
    </xdr:sp>
    <xdr:clientData/>
  </xdr:twoCellAnchor>
  <xdr:twoCellAnchor>
    <xdr:from>
      <xdr:col>1</xdr:col>
      <xdr:colOff>152400</xdr:colOff>
      <xdr:row>1</xdr:row>
      <xdr:rowOff>133350</xdr:rowOff>
    </xdr:from>
    <xdr:to>
      <xdr:col>2</xdr:col>
      <xdr:colOff>1552575</xdr:colOff>
      <xdr:row>4</xdr:row>
      <xdr:rowOff>142875</xdr:rowOff>
    </xdr:to>
    <xdr:pic>
      <xdr:nvPicPr>
        <xdr:cNvPr id="95931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6700" y="219075"/>
          <a:ext cx="2590800" cy="495300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3385705</xdr:colOff>
      <xdr:row>1</xdr:row>
      <xdr:rowOff>107950</xdr:rowOff>
    </xdr:from>
    <xdr:to>
      <xdr:col>8</xdr:col>
      <xdr:colOff>606137</xdr:colOff>
      <xdr:row>4</xdr:row>
      <xdr:rowOff>177800</xdr:rowOff>
    </xdr:to>
    <xdr:sp macro="" textlink="" fLocksText="0">
      <xdr:nvSpPr>
        <xdr:cNvPr id="2" name="Text Box 2"/>
        <xdr:cNvSpPr txBox="1">
          <a:spLocks noChangeArrowheads="1"/>
        </xdr:cNvSpPr>
      </xdr:nvSpPr>
      <xdr:spPr bwMode="auto">
        <a:xfrm>
          <a:off x="3498273" y="272473"/>
          <a:ext cx="5230091" cy="563418"/>
        </a:xfrm>
        <a:prstGeom prst="rect">
          <a:avLst/>
        </a:prstGeom>
        <a:noFill/>
        <a:ln w="9525">
          <a:noFill/>
          <a:round/>
          <a:headEnd/>
          <a:tailEnd/>
        </a:ln>
        <a:effectLst/>
      </xdr:spPr>
      <xdr:txBody>
        <a:bodyPr vertOverflow="clip" wrap="square" lIns="27360" tIns="22680" rIns="0" bIns="0" anchor="t" upright="1"/>
        <a:lstStyle/>
        <a:p>
          <a:pPr algn="l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Ministério da Integração Nacional - MI</a:t>
          </a:r>
        </a:p>
        <a:p>
          <a:pPr algn="l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Companhia de Desenvolvimento dos Vales do São Francisco e do Parnaíba </a:t>
          </a:r>
        </a:p>
        <a:p>
          <a:pPr algn="l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3ª GRD/UEP - 3ª Superintendência Regional</a:t>
          </a:r>
        </a:p>
      </xdr:txBody>
    </xdr:sp>
    <xdr:clientData/>
  </xdr:twoCellAnchor>
  <xdr:twoCellAnchor>
    <xdr:from>
      <xdr:col>1</xdr:col>
      <xdr:colOff>152400</xdr:colOff>
      <xdr:row>1</xdr:row>
      <xdr:rowOff>133350</xdr:rowOff>
    </xdr:from>
    <xdr:to>
      <xdr:col>1</xdr:col>
      <xdr:colOff>3067050</xdr:colOff>
      <xdr:row>4</xdr:row>
      <xdr:rowOff>142875</xdr:rowOff>
    </xdr:to>
    <xdr:pic>
      <xdr:nvPicPr>
        <xdr:cNvPr id="220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6700" y="304800"/>
          <a:ext cx="2914650" cy="495300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1853047</xdr:colOff>
      <xdr:row>1</xdr:row>
      <xdr:rowOff>81973</xdr:rowOff>
    </xdr:from>
    <xdr:to>
      <xdr:col>6</xdr:col>
      <xdr:colOff>43296</xdr:colOff>
      <xdr:row>4</xdr:row>
      <xdr:rowOff>151823</xdr:rowOff>
    </xdr:to>
    <xdr:sp macro="" textlink="" fLocksText="0">
      <xdr:nvSpPr>
        <xdr:cNvPr id="2" name="Text Box 2"/>
        <xdr:cNvSpPr txBox="1">
          <a:spLocks noChangeArrowheads="1"/>
        </xdr:cNvSpPr>
      </xdr:nvSpPr>
      <xdr:spPr bwMode="auto">
        <a:xfrm>
          <a:off x="1965615" y="194541"/>
          <a:ext cx="4675908" cy="563418"/>
        </a:xfrm>
        <a:prstGeom prst="rect">
          <a:avLst/>
        </a:prstGeom>
        <a:noFill/>
        <a:ln w="9525">
          <a:noFill/>
          <a:round/>
          <a:headEnd/>
          <a:tailEnd/>
        </a:ln>
        <a:effectLst/>
      </xdr:spPr>
      <xdr:txBody>
        <a:bodyPr vertOverflow="clip" wrap="square" lIns="27360" tIns="22680" rIns="0" bIns="0" anchor="t" upright="1"/>
        <a:lstStyle/>
        <a:p>
          <a:pPr algn="l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Ministério da Integração Nacional - MI</a:t>
          </a:r>
        </a:p>
        <a:p>
          <a:pPr algn="l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Companhia de Desenvolvimento dos Vales do São Francisco e do Parnaíba </a:t>
          </a:r>
        </a:p>
        <a:p>
          <a:pPr algn="l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3ª GRD/UEP - 3ª Superintendência Regional</a:t>
          </a:r>
        </a:p>
      </xdr:txBody>
    </xdr:sp>
    <xdr:clientData/>
  </xdr:twoCellAnchor>
  <xdr:twoCellAnchor>
    <xdr:from>
      <xdr:col>1</xdr:col>
      <xdr:colOff>152400</xdr:colOff>
      <xdr:row>1</xdr:row>
      <xdr:rowOff>133350</xdr:rowOff>
    </xdr:from>
    <xdr:to>
      <xdr:col>1</xdr:col>
      <xdr:colOff>1790700</xdr:colOff>
      <xdr:row>4</xdr:row>
      <xdr:rowOff>142875</xdr:rowOff>
    </xdr:to>
    <xdr:pic>
      <xdr:nvPicPr>
        <xdr:cNvPr id="629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6700" y="247650"/>
          <a:ext cx="1638300" cy="495300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23812</xdr:colOff>
      <xdr:row>1</xdr:row>
      <xdr:rowOff>23811</xdr:rowOff>
    </xdr:from>
    <xdr:to>
      <xdr:col>2</xdr:col>
      <xdr:colOff>1638384</xdr:colOff>
      <xdr:row>5</xdr:row>
      <xdr:rowOff>166686</xdr:rowOff>
    </xdr:to>
    <xdr:pic>
      <xdr:nvPicPr>
        <xdr:cNvPr id="2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33412" y="195261"/>
          <a:ext cx="2233697" cy="790575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  <xdr:twoCellAnchor>
    <xdr:from>
      <xdr:col>2</xdr:col>
      <xdr:colOff>1690690</xdr:colOff>
      <xdr:row>1</xdr:row>
      <xdr:rowOff>119063</xdr:rowOff>
    </xdr:from>
    <xdr:to>
      <xdr:col>11</xdr:col>
      <xdr:colOff>547687</xdr:colOff>
      <xdr:row>5</xdr:row>
      <xdr:rowOff>119063</xdr:rowOff>
    </xdr:to>
    <xdr:sp macro="" textlink="" fLocksText="0">
      <xdr:nvSpPr>
        <xdr:cNvPr id="3" name="Text Box 5"/>
        <xdr:cNvSpPr txBox="1">
          <a:spLocks noChangeArrowheads="1"/>
        </xdr:cNvSpPr>
      </xdr:nvSpPr>
      <xdr:spPr bwMode="auto">
        <a:xfrm>
          <a:off x="2919415" y="290513"/>
          <a:ext cx="6429372" cy="647700"/>
        </a:xfrm>
        <a:prstGeom prst="rect">
          <a:avLst/>
        </a:prstGeom>
        <a:noFill/>
        <a:ln w="9525">
          <a:noFill/>
          <a:round/>
          <a:headEnd/>
          <a:tailEnd/>
        </a:ln>
        <a:effectLst/>
      </xdr:spPr>
      <xdr:txBody>
        <a:bodyPr vertOverflow="clip" wrap="square" lIns="20160" tIns="20160" rIns="20160" bIns="20160" anchor="t" upright="1"/>
        <a:lstStyle/>
        <a:p>
          <a:pPr algn="l" rtl="0">
            <a:defRPr sz="1000"/>
          </a:pPr>
          <a:r>
            <a:rPr lang="pt-BR" sz="1200" b="1" i="0" strike="noStrike">
              <a:solidFill>
                <a:srgbClr val="000000"/>
              </a:solidFill>
              <a:latin typeface="Times New Roman"/>
              <a:cs typeface="Times New Roman"/>
            </a:rPr>
            <a:t>Ministério da Integração Nacional</a:t>
          </a:r>
        </a:p>
        <a:p>
          <a:pPr algn="l" rtl="0">
            <a:defRPr sz="1000"/>
          </a:pPr>
          <a:r>
            <a:rPr lang="pt-BR" sz="1200" b="1" i="0" strike="noStrike">
              <a:solidFill>
                <a:srgbClr val="000000"/>
              </a:solidFill>
              <a:latin typeface="Times New Roman"/>
              <a:cs typeface="Times New Roman"/>
            </a:rPr>
            <a:t>Companhia de Desenvolvimento dos Vales do São Francisco e do Parnaíba </a:t>
          </a:r>
        </a:p>
        <a:p>
          <a:pPr algn="l" rtl="0">
            <a:defRPr sz="1000"/>
          </a:pPr>
          <a:r>
            <a:rPr lang="pt-BR" sz="1200" b="1" i="0" strike="noStrike">
              <a:solidFill>
                <a:srgbClr val="000000"/>
              </a:solidFill>
              <a:latin typeface="Times New Roman"/>
              <a:cs typeface="Times New Roman"/>
            </a:rPr>
            <a:t>3ª GRD/UEP - 3ª Superintendência Regional 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0</xdr:row>
      <xdr:rowOff>28575</xdr:rowOff>
    </xdr:from>
    <xdr:to>
      <xdr:col>2</xdr:col>
      <xdr:colOff>1190625</xdr:colOff>
      <xdr:row>1</xdr:row>
      <xdr:rowOff>161925</xdr:rowOff>
    </xdr:to>
    <xdr:pic>
      <xdr:nvPicPr>
        <xdr:cNvPr id="100865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6675" y="28575"/>
          <a:ext cx="3057525" cy="552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IPATE/Desktop/CODEVASF%20-%20diversos/Quadra%20Poliesportiva%20-%20Ilha%20de%20Massangano/OR&#199;AMENTO%20-%20QUADRA%20POLIESPORTIVA%20DA%20COMUNIDADE%20ILHA%20MASSANGANO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arquivos\Santana%20do%20Piau&#237;\Pt-2006\funasa2006\SAA%20135%20mil\rev01\SAA-Santana-Or&#231;amentoREV01_DM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GIULIA~1.COD/CONFIG~1/Temp/Rar$DI00.344/Barragens/1%20Barragem%20da%20&#193;gua%20Fria/Or&#231;amento%20Barragem%20da%20&#193;gua%20Fri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ictor.martin/Documents/Diversos/PARECER%20DE%20CUSTOS/P&#193;TIO%20DE%20EVENTOS%20MULTIPLO%20USO%20-%20SERROTE%20PELADO/Orcamento%20Serrote%20Pelado%20-%20Parecer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ictor.martin/Documents/Diversos/SISTEMA%20DE%20REGISTRO%20DE%20PRE&#199;OS%20-%20PO&#199;OS%20TUBULARES/SRP%20PO&#199;OS/3&#170;%20SL/PLANILHA%20E%20COMPOSI&#199;&#195;O%20DE%20PRE&#199;O%20G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rviços"/>
      <sheetName val="CPU"/>
      <sheetName val="Insumos"/>
      <sheetName val="BDI"/>
      <sheetName val="Mem. Cálc."/>
      <sheetName val="Horista"/>
      <sheetName val="Mensalista"/>
      <sheetName val="Veiculo"/>
      <sheetName val="PO - I"/>
    </sheetNames>
    <sheetDataSet>
      <sheetData sheetId="0" refreshError="1"/>
      <sheetData sheetId="1"/>
      <sheetData sheetId="2">
        <row r="81">
          <cell r="D81">
            <v>3.8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oGeral"/>
      <sheetName val="SAA"/>
      <sheetName val="Lavanderia"/>
      <sheetName val="Lavanderia (2)"/>
      <sheetName val="CBomba5,29"/>
      <sheetName val="LIGAÇÃO"/>
      <sheetName val="CBomba9,31"/>
      <sheetName val="Composições"/>
      <sheetName val="MemCálculo"/>
      <sheetName val="Cronograma"/>
      <sheetName val="Equipamentos(nãoimprimir)"/>
      <sheetName val="Insumos"/>
      <sheetName val="SAA-Santana-OrçamentoREV01_D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>
        <row r="5">
          <cell r="D5">
            <v>0.25</v>
          </cell>
        </row>
      </sheetData>
      <sheetData sheetId="1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çamento"/>
      <sheetName val="CPU"/>
      <sheetName val="Insumos"/>
      <sheetName val="Veiculo"/>
      <sheetName val="Veículo Fiscalização"/>
    </sheetNames>
    <sheetDataSet>
      <sheetData sheetId="0" refreshError="1"/>
      <sheetData sheetId="1"/>
      <sheetData sheetId="2" refreshError="1"/>
      <sheetData sheetId="3"/>
      <sheetData sheetId="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rviços"/>
      <sheetName val="CPU"/>
      <sheetName val="Insumos"/>
      <sheetName val="BDI"/>
      <sheetName val="Veiculo"/>
      <sheetName val="Mem. Cálc."/>
    </sheetNames>
    <sheetDataSet>
      <sheetData sheetId="0"/>
      <sheetData sheetId="1"/>
      <sheetData sheetId="2">
        <row r="23">
          <cell r="D23">
            <v>8.59</v>
          </cell>
        </row>
        <row r="37">
          <cell r="D37">
            <v>0.4</v>
          </cell>
        </row>
        <row r="41">
          <cell r="D41">
            <v>50</v>
          </cell>
        </row>
        <row r="58">
          <cell r="D58">
            <v>57.98</v>
          </cell>
        </row>
      </sheetData>
      <sheetData sheetId="3">
        <row r="36">
          <cell r="C36">
            <v>27.5</v>
          </cell>
        </row>
      </sheetData>
      <sheetData sheetId="4"/>
      <sheetData sheetId="5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ilha Orçamentária"/>
      <sheetName val="CPU POÇOS"/>
      <sheetName val="INSUMOS"/>
      <sheetName val="BDI"/>
      <sheetName val="Veículo Fiscalização"/>
      <sheetName val="Veiculo"/>
      <sheetName val="Cotações"/>
    </sheetNames>
    <sheetDataSet>
      <sheetData sheetId="0"/>
      <sheetData sheetId="1"/>
      <sheetData sheetId="2">
        <row r="29">
          <cell r="E29">
            <v>13.5</v>
          </cell>
        </row>
      </sheetData>
      <sheetData sheetId="3">
        <row r="36">
          <cell r="C36">
            <v>27.5</v>
          </cell>
        </row>
      </sheetData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B1:S55"/>
  <sheetViews>
    <sheetView view="pageBreakPreview" zoomScale="90" zoomScaleNormal="100" zoomScaleSheetLayoutView="90" workbookViewId="0">
      <selection activeCell="L6" sqref="L6"/>
    </sheetView>
  </sheetViews>
  <sheetFormatPr defaultColWidth="11.140625" defaultRowHeight="12.75" x14ac:dyDescent="0.2"/>
  <cols>
    <col min="1" max="1" width="1.7109375" style="75" customWidth="1"/>
    <col min="2" max="2" width="7.7109375" style="88" customWidth="1"/>
    <col min="3" max="3" width="50.85546875" style="89" customWidth="1"/>
    <col min="4" max="4" width="7.42578125" style="88" customWidth="1"/>
    <col min="5" max="5" width="10.7109375" style="90" customWidth="1"/>
    <col min="6" max="6" width="14" style="90" customWidth="1"/>
    <col min="7" max="7" width="15.85546875" style="91" customWidth="1"/>
    <col min="8" max="8" width="2.42578125" style="382" customWidth="1"/>
    <col min="9" max="12" width="11.140625" style="75"/>
    <col min="13" max="13" width="16.42578125" style="75" customWidth="1"/>
    <col min="14" max="16384" width="11.140625" style="75"/>
  </cols>
  <sheetData>
    <row r="1" spans="2:17" ht="6.75" customHeight="1" thickBot="1" x14ac:dyDescent="0.25">
      <c r="B1" s="75"/>
      <c r="C1" s="75"/>
      <c r="D1" s="75"/>
      <c r="E1" s="75"/>
      <c r="F1" s="75"/>
      <c r="G1" s="75"/>
    </row>
    <row r="2" spans="2:17" x14ac:dyDescent="0.2">
      <c r="B2" s="618"/>
      <c r="C2" s="619"/>
      <c r="D2" s="619"/>
      <c r="E2" s="619"/>
      <c r="F2" s="619"/>
      <c r="G2" s="620"/>
    </row>
    <row r="3" spans="2:17" x14ac:dyDescent="0.2">
      <c r="B3" s="621"/>
      <c r="C3" s="622"/>
      <c r="D3" s="622"/>
      <c r="E3" s="622"/>
      <c r="F3" s="622"/>
      <c r="G3" s="623"/>
    </row>
    <row r="4" spans="2:17" x14ac:dyDescent="0.2">
      <c r="B4" s="621"/>
      <c r="C4" s="622"/>
      <c r="D4" s="622"/>
      <c r="E4" s="622"/>
      <c r="F4" s="622"/>
      <c r="G4" s="623"/>
    </row>
    <row r="5" spans="2:17" ht="18.75" customHeight="1" thickBot="1" x14ac:dyDescent="0.25">
      <c r="B5" s="624"/>
      <c r="C5" s="625"/>
      <c r="D5" s="625"/>
      <c r="E5" s="625"/>
      <c r="F5" s="625"/>
      <c r="G5" s="626"/>
    </row>
    <row r="6" spans="2:17" ht="48.75" customHeight="1" x14ac:dyDescent="0.2">
      <c r="B6" s="634" t="s">
        <v>660</v>
      </c>
      <c r="C6" s="635"/>
      <c r="D6" s="635"/>
      <c r="E6" s="635"/>
      <c r="F6" s="635"/>
      <c r="G6" s="636"/>
    </row>
    <row r="7" spans="2:17" ht="26.25" customHeight="1" x14ac:dyDescent="0.2">
      <c r="B7" s="613" t="s">
        <v>566</v>
      </c>
      <c r="C7" s="614"/>
      <c r="D7" s="614"/>
      <c r="E7" s="614"/>
      <c r="F7" s="614"/>
      <c r="G7" s="615"/>
    </row>
    <row r="8" spans="2:17" ht="33" customHeight="1" thickBot="1" x14ac:dyDescent="0.25">
      <c r="B8" s="641" t="s">
        <v>104</v>
      </c>
      <c r="C8" s="642"/>
      <c r="D8" s="642"/>
      <c r="E8" s="642"/>
      <c r="F8" s="642"/>
      <c r="G8" s="643"/>
    </row>
    <row r="9" spans="2:17" ht="30.75" customHeight="1" thickBot="1" x14ac:dyDescent="0.25">
      <c r="B9" s="631" t="s">
        <v>105</v>
      </c>
      <c r="C9" s="632"/>
      <c r="D9" s="632"/>
      <c r="E9" s="632"/>
      <c r="F9" s="633"/>
      <c r="G9" s="573">
        <f>G13+G19</f>
        <v>131404.71</v>
      </c>
      <c r="I9" s="76"/>
    </row>
    <row r="10" spans="2:17" ht="6" customHeight="1" x14ac:dyDescent="0.2">
      <c r="B10" s="644"/>
      <c r="C10" s="645"/>
      <c r="D10" s="645"/>
      <c r="E10" s="645"/>
      <c r="F10" s="645"/>
      <c r="G10" s="646"/>
    </row>
    <row r="11" spans="2:17" ht="26.25" customHeight="1" x14ac:dyDescent="0.2">
      <c r="B11" s="627" t="s">
        <v>106</v>
      </c>
      <c r="C11" s="629" t="s">
        <v>107</v>
      </c>
      <c r="D11" s="616" t="s">
        <v>100</v>
      </c>
      <c r="E11" s="637" t="s">
        <v>38</v>
      </c>
      <c r="F11" s="639" t="s">
        <v>108</v>
      </c>
      <c r="G11" s="640"/>
    </row>
    <row r="12" spans="2:17" ht="34.5" customHeight="1" thickBot="1" x14ac:dyDescent="0.25">
      <c r="B12" s="628"/>
      <c r="C12" s="630"/>
      <c r="D12" s="617"/>
      <c r="E12" s="638"/>
      <c r="F12" s="330" t="s">
        <v>109</v>
      </c>
      <c r="G12" s="331" t="s">
        <v>101</v>
      </c>
    </row>
    <row r="13" spans="2:17" ht="31.5" customHeight="1" thickBot="1" x14ac:dyDescent="0.25">
      <c r="B13" s="333" t="s">
        <v>110</v>
      </c>
      <c r="C13" s="647" t="s">
        <v>111</v>
      </c>
      <c r="D13" s="647"/>
      <c r="E13" s="647"/>
      <c r="F13" s="648"/>
      <c r="G13" s="574">
        <f>SUM(G14:G18)</f>
        <v>15074.42</v>
      </c>
      <c r="M13" s="77"/>
      <c r="N13" s="655"/>
      <c r="O13" s="655"/>
      <c r="P13" s="655"/>
      <c r="Q13" s="655"/>
    </row>
    <row r="14" spans="2:17" ht="37.5" customHeight="1" x14ac:dyDescent="0.2">
      <c r="B14" s="168" t="s">
        <v>7</v>
      </c>
      <c r="C14" s="332" t="s">
        <v>450</v>
      </c>
      <c r="D14" s="170" t="s">
        <v>49</v>
      </c>
      <c r="E14" s="171">
        <v>1</v>
      </c>
      <c r="F14" s="171">
        <f>CPU!I30</f>
        <v>289.04000000000002</v>
      </c>
      <c r="G14" s="575">
        <f>F14*E14</f>
        <v>289.04000000000002</v>
      </c>
    </row>
    <row r="15" spans="2:17" ht="45.75" customHeight="1" x14ac:dyDescent="0.2">
      <c r="B15" s="78" t="s">
        <v>9</v>
      </c>
      <c r="C15" s="81" t="s">
        <v>551</v>
      </c>
      <c r="D15" s="82" t="s">
        <v>67</v>
      </c>
      <c r="E15" s="80">
        <f>3*2</f>
        <v>6</v>
      </c>
      <c r="F15" s="80">
        <f>CPU!I60</f>
        <v>301.47000000000003</v>
      </c>
      <c r="G15" s="576">
        <f>F15*E15</f>
        <v>1808.82</v>
      </c>
    </row>
    <row r="16" spans="2:17" ht="40.5" customHeight="1" x14ac:dyDescent="0.2">
      <c r="B16" s="78" t="s">
        <v>11</v>
      </c>
      <c r="C16" s="81" t="s">
        <v>451</v>
      </c>
      <c r="D16" s="83" t="s">
        <v>49</v>
      </c>
      <c r="E16" s="80">
        <v>1</v>
      </c>
      <c r="F16" s="80">
        <f>CPU!I114</f>
        <v>289.04000000000002</v>
      </c>
      <c r="G16" s="576">
        <f>F16*E16</f>
        <v>289.04000000000002</v>
      </c>
    </row>
    <row r="17" spans="2:17" ht="48" customHeight="1" x14ac:dyDescent="0.2">
      <c r="B17" s="78" t="s">
        <v>113</v>
      </c>
      <c r="C17" s="81" t="s">
        <v>452</v>
      </c>
      <c r="D17" s="83" t="s">
        <v>49</v>
      </c>
      <c r="E17" s="80">
        <v>1</v>
      </c>
      <c r="F17" s="80">
        <f>CPU!I156</f>
        <v>3389.08</v>
      </c>
      <c r="G17" s="576">
        <f>F17*E17</f>
        <v>3389.08</v>
      </c>
      <c r="J17" s="535">
        <f>G18/G9</f>
        <v>7.0800000000000002E-2</v>
      </c>
    </row>
    <row r="18" spans="2:17" ht="47.25" customHeight="1" thickBot="1" x14ac:dyDescent="0.25">
      <c r="B18" s="326" t="s">
        <v>249</v>
      </c>
      <c r="C18" s="327" t="s">
        <v>453</v>
      </c>
      <c r="D18" s="83" t="s">
        <v>49</v>
      </c>
      <c r="E18" s="253">
        <v>1</v>
      </c>
      <c r="F18" s="253">
        <f>CPU!I187</f>
        <v>9298.44</v>
      </c>
      <c r="G18" s="577">
        <f>F18*E18</f>
        <v>9298.44</v>
      </c>
    </row>
    <row r="19" spans="2:17" ht="30" customHeight="1" thickBot="1" x14ac:dyDescent="0.25">
      <c r="B19" s="536"/>
      <c r="C19" s="649" t="s">
        <v>167</v>
      </c>
      <c r="D19" s="649"/>
      <c r="E19" s="649"/>
      <c r="F19" s="650"/>
      <c r="G19" s="578">
        <f>G20+G40+G47</f>
        <v>116330.29</v>
      </c>
    </row>
    <row r="20" spans="2:17" ht="32.25" customHeight="1" thickBot="1" x14ac:dyDescent="0.25">
      <c r="B20" s="325" t="s">
        <v>114</v>
      </c>
      <c r="C20" s="651" t="s">
        <v>250</v>
      </c>
      <c r="D20" s="651"/>
      <c r="E20" s="651"/>
      <c r="F20" s="652"/>
      <c r="G20" s="574">
        <f>SUM(G21:G39)</f>
        <v>78121.41</v>
      </c>
    </row>
    <row r="21" spans="2:17" ht="37.5" customHeight="1" x14ac:dyDescent="0.2">
      <c r="B21" s="168" t="s">
        <v>518</v>
      </c>
      <c r="C21" s="169" t="s">
        <v>638</v>
      </c>
      <c r="D21" s="170" t="s">
        <v>67</v>
      </c>
      <c r="E21" s="171">
        <f>'Mem. Cálc.'!J9</f>
        <v>699.04</v>
      </c>
      <c r="F21" s="171">
        <f>CPU!I211</f>
        <v>1.98</v>
      </c>
      <c r="G21" s="575">
        <f>F21*E21</f>
        <v>1384.1</v>
      </c>
    </row>
    <row r="22" spans="2:17" ht="40.5" customHeight="1" x14ac:dyDescent="0.2">
      <c r="B22" s="168" t="s">
        <v>519</v>
      </c>
      <c r="C22" s="169" t="s">
        <v>459</v>
      </c>
      <c r="D22" s="170" t="s">
        <v>67</v>
      </c>
      <c r="E22" s="171">
        <f>E21</f>
        <v>699.04</v>
      </c>
      <c r="F22" s="171">
        <f>CPU!I242</f>
        <v>3.06</v>
      </c>
      <c r="G22" s="575">
        <f>F22*E22</f>
        <v>2139.06</v>
      </c>
    </row>
    <row r="23" spans="2:17" ht="38.25" customHeight="1" x14ac:dyDescent="0.2">
      <c r="B23" s="168" t="s">
        <v>520</v>
      </c>
      <c r="C23" s="169" t="s">
        <v>517</v>
      </c>
      <c r="D23" s="170" t="s">
        <v>73</v>
      </c>
      <c r="E23" s="171">
        <f>'Mem. Cálc.'!J18</f>
        <v>35.53</v>
      </c>
      <c r="F23" s="171">
        <f>CPU!I270</f>
        <v>24.1</v>
      </c>
      <c r="G23" s="575">
        <f t="shared" ref="G23:G43" si="0">F23*E23</f>
        <v>856.27</v>
      </c>
      <c r="K23" s="85"/>
      <c r="M23" s="86"/>
      <c r="N23" s="86"/>
      <c r="O23" s="86"/>
      <c r="P23" s="86"/>
      <c r="Q23" s="86"/>
    </row>
    <row r="24" spans="2:17" ht="44.25" customHeight="1" x14ac:dyDescent="0.2">
      <c r="B24" s="545" t="s">
        <v>649</v>
      </c>
      <c r="C24" s="546" t="s">
        <v>650</v>
      </c>
      <c r="D24" s="170" t="s">
        <v>73</v>
      </c>
      <c r="E24" s="555">
        <f>'Mem. Cálc.'!J22</f>
        <v>62.54</v>
      </c>
      <c r="F24" s="171">
        <f>CPU!I1206</f>
        <v>38.340000000000003</v>
      </c>
      <c r="G24" s="575">
        <f>E24*F24</f>
        <v>2397.7800000000002</v>
      </c>
      <c r="K24" s="85"/>
      <c r="M24" s="86"/>
      <c r="N24" s="86"/>
      <c r="O24" s="86"/>
      <c r="P24" s="86"/>
      <c r="Q24" s="86"/>
    </row>
    <row r="25" spans="2:17" ht="24" customHeight="1" x14ac:dyDescent="0.2">
      <c r="B25" s="168" t="s">
        <v>522</v>
      </c>
      <c r="C25" s="84" t="s">
        <v>454</v>
      </c>
      <c r="D25" s="83" t="s">
        <v>73</v>
      </c>
      <c r="E25" s="555">
        <f>'Mem. Cálc.'!J23</f>
        <v>17.46</v>
      </c>
      <c r="F25" s="80">
        <f>CPU!I295</f>
        <v>21.9</v>
      </c>
      <c r="G25" s="576">
        <f>F25*E25</f>
        <v>382.37</v>
      </c>
      <c r="J25" s="658"/>
      <c r="K25" s="658"/>
      <c r="L25" s="658"/>
      <c r="M25" s="658"/>
      <c r="N25" s="658"/>
      <c r="O25" s="86"/>
      <c r="P25" s="86"/>
      <c r="Q25" s="86"/>
    </row>
    <row r="26" spans="2:17" ht="43.5" customHeight="1" x14ac:dyDescent="0.2">
      <c r="B26" s="545" t="s">
        <v>651</v>
      </c>
      <c r="C26" s="84" t="s">
        <v>652</v>
      </c>
      <c r="D26" s="83" t="s">
        <v>73</v>
      </c>
      <c r="E26" s="171">
        <f>'Mem. Cálc.'!J86</f>
        <v>16.27</v>
      </c>
      <c r="F26" s="80">
        <f>CPU!I1234</f>
        <v>331.08</v>
      </c>
      <c r="G26" s="576">
        <f>E26*F26</f>
        <v>5386.67</v>
      </c>
      <c r="J26" s="539"/>
      <c r="K26" s="539"/>
      <c r="L26" s="539"/>
      <c r="M26" s="539"/>
      <c r="N26" s="539"/>
      <c r="O26" s="86"/>
      <c r="P26" s="86"/>
      <c r="Q26" s="86"/>
    </row>
    <row r="27" spans="2:17" ht="51" customHeight="1" x14ac:dyDescent="0.2">
      <c r="B27" s="168" t="s">
        <v>524</v>
      </c>
      <c r="C27" s="84" t="s">
        <v>553</v>
      </c>
      <c r="D27" s="83" t="s">
        <v>67</v>
      </c>
      <c r="E27" s="171">
        <f>'Mem. Cálc.'!J31</f>
        <v>147.85</v>
      </c>
      <c r="F27" s="80">
        <f>CPU!I498</f>
        <v>33.58</v>
      </c>
      <c r="G27" s="576">
        <f t="shared" si="0"/>
        <v>4964.8</v>
      </c>
      <c r="J27" s="656"/>
      <c r="K27" s="656"/>
      <c r="L27" s="656"/>
      <c r="M27" s="252"/>
      <c r="N27" s="252"/>
      <c r="O27" s="86"/>
      <c r="P27" s="86"/>
      <c r="Q27" s="87"/>
    </row>
    <row r="28" spans="2:17" ht="45" x14ac:dyDescent="0.2">
      <c r="B28" s="168" t="s">
        <v>525</v>
      </c>
      <c r="C28" s="84" t="s">
        <v>455</v>
      </c>
      <c r="D28" s="83" t="s">
        <v>67</v>
      </c>
      <c r="E28" s="171">
        <f>'Mem. Cálc.'!J44</f>
        <v>368.24</v>
      </c>
      <c r="F28" s="80">
        <f>CPU!I323</f>
        <v>4.54</v>
      </c>
      <c r="G28" s="576">
        <f t="shared" si="0"/>
        <v>1671.81</v>
      </c>
      <c r="J28" s="658"/>
      <c r="K28" s="658"/>
      <c r="L28" s="658"/>
      <c r="M28" s="658"/>
      <c r="N28" s="658"/>
      <c r="O28" s="86"/>
      <c r="P28" s="86"/>
      <c r="Q28" s="87"/>
    </row>
    <row r="29" spans="2:17" ht="58.5" customHeight="1" x14ac:dyDescent="0.2">
      <c r="B29" s="168" t="s">
        <v>526</v>
      </c>
      <c r="C29" s="79" t="s">
        <v>460</v>
      </c>
      <c r="D29" s="83" t="s">
        <v>67</v>
      </c>
      <c r="E29" s="171">
        <f>'Mem. Cálc.'!J52</f>
        <v>284.16000000000003</v>
      </c>
      <c r="F29" s="80">
        <f>CPU!I552</f>
        <v>14.79</v>
      </c>
      <c r="G29" s="576">
        <f t="shared" si="0"/>
        <v>4202.7299999999996</v>
      </c>
      <c r="J29" s="659"/>
      <c r="K29" s="659"/>
      <c r="L29" s="659"/>
      <c r="M29" s="659"/>
      <c r="N29" s="659"/>
      <c r="O29" s="86"/>
      <c r="P29" s="86"/>
      <c r="Q29" s="86"/>
    </row>
    <row r="30" spans="2:17" ht="66" customHeight="1" x14ac:dyDescent="0.2">
      <c r="B30" s="168" t="s">
        <v>527</v>
      </c>
      <c r="C30" s="84" t="s">
        <v>461</v>
      </c>
      <c r="D30" s="83" t="s">
        <v>73</v>
      </c>
      <c r="E30" s="171">
        <f>'Mem. Cálc.'!J55</f>
        <v>23.93</v>
      </c>
      <c r="F30" s="80">
        <f>CPU!I605</f>
        <v>99.53</v>
      </c>
      <c r="G30" s="576">
        <f t="shared" si="0"/>
        <v>2381.75</v>
      </c>
      <c r="J30" s="252"/>
      <c r="K30" s="252"/>
      <c r="L30" s="252"/>
      <c r="M30" s="252"/>
      <c r="N30" s="252"/>
      <c r="O30" s="86"/>
      <c r="P30" s="86"/>
      <c r="Q30" s="86"/>
    </row>
    <row r="31" spans="2:17" ht="51" customHeight="1" x14ac:dyDescent="0.2">
      <c r="B31" s="168" t="s">
        <v>528</v>
      </c>
      <c r="C31" s="84" t="s">
        <v>462</v>
      </c>
      <c r="D31" s="83" t="str">
        <f>D30</f>
        <v>m³</v>
      </c>
      <c r="E31" s="171">
        <f>'Mem. Cálc.'!J63</f>
        <v>2.9</v>
      </c>
      <c r="F31" s="80">
        <f>CPU!I380</f>
        <v>252.11</v>
      </c>
      <c r="G31" s="576">
        <f>F31*E31</f>
        <v>731.12</v>
      </c>
      <c r="J31" s="252"/>
      <c r="K31" s="252"/>
      <c r="L31" s="252"/>
      <c r="M31" s="252"/>
      <c r="N31" s="252"/>
      <c r="O31" s="86"/>
      <c r="P31" s="86"/>
      <c r="Q31" s="86"/>
    </row>
    <row r="32" spans="2:17" ht="90" x14ac:dyDescent="0.2">
      <c r="B32" s="168" t="s">
        <v>529</v>
      </c>
      <c r="C32" s="250" t="s">
        <v>516</v>
      </c>
      <c r="D32" s="83" t="s">
        <v>67</v>
      </c>
      <c r="E32" s="171">
        <f>'Mem. Cálc.'!J67</f>
        <v>478.5</v>
      </c>
      <c r="F32" s="80">
        <f>CPU!I408</f>
        <v>52.28</v>
      </c>
      <c r="G32" s="576">
        <f>F32*E32</f>
        <v>25015.98</v>
      </c>
      <c r="J32" s="243"/>
      <c r="K32" s="243"/>
      <c r="L32" s="243"/>
      <c r="M32" s="243"/>
      <c r="N32" s="243"/>
      <c r="O32" s="86"/>
      <c r="P32" s="86"/>
      <c r="Q32" s="86"/>
    </row>
    <row r="33" spans="2:19" ht="60" x14ac:dyDescent="0.2">
      <c r="B33" s="168" t="s">
        <v>530</v>
      </c>
      <c r="C33" s="250" t="s">
        <v>515</v>
      </c>
      <c r="D33" s="83" t="s">
        <v>67</v>
      </c>
      <c r="E33" s="171">
        <f>'Mem. Cálc.'!J71</f>
        <v>478.5</v>
      </c>
      <c r="F33" s="80">
        <f>CPU!I434</f>
        <v>15.81</v>
      </c>
      <c r="G33" s="576">
        <f>F33*E33</f>
        <v>7565.09</v>
      </c>
      <c r="J33" s="243"/>
      <c r="K33" s="243"/>
      <c r="L33" s="243"/>
      <c r="M33" s="243"/>
      <c r="N33" s="243"/>
      <c r="O33" s="86"/>
      <c r="P33" s="86"/>
      <c r="Q33" s="86"/>
    </row>
    <row r="34" spans="2:19" ht="45" x14ac:dyDescent="0.2">
      <c r="B34" s="168" t="s">
        <v>531</v>
      </c>
      <c r="C34" s="250" t="s">
        <v>456</v>
      </c>
      <c r="D34" s="83" t="s">
        <v>73</v>
      </c>
      <c r="E34" s="171">
        <f>'Mem. Cálc.'!J81</f>
        <v>15.17</v>
      </c>
      <c r="F34" s="80">
        <f>CPU!I471</f>
        <v>569.20000000000005</v>
      </c>
      <c r="G34" s="576">
        <f>F34*E34</f>
        <v>8634.76</v>
      </c>
      <c r="J34" s="252"/>
      <c r="K34" s="252"/>
      <c r="L34" s="252"/>
      <c r="M34" s="252"/>
      <c r="N34" s="252"/>
      <c r="O34" s="86"/>
      <c r="P34" s="657" t="s">
        <v>168</v>
      </c>
      <c r="Q34" s="657"/>
      <c r="R34" s="657"/>
      <c r="S34" s="657"/>
    </row>
    <row r="35" spans="2:19" ht="55.5" customHeight="1" x14ac:dyDescent="0.2">
      <c r="B35" s="168" t="s">
        <v>532</v>
      </c>
      <c r="C35" s="250" t="s">
        <v>514</v>
      </c>
      <c r="D35" s="83" t="s">
        <v>73</v>
      </c>
      <c r="E35" s="171">
        <f>'Mem. Cálc.'!J84</f>
        <v>7.02</v>
      </c>
      <c r="F35" s="80">
        <f>CPU!I380</f>
        <v>252.11</v>
      </c>
      <c r="G35" s="576">
        <f>F35*E35</f>
        <v>1769.81</v>
      </c>
      <c r="J35" s="252"/>
      <c r="K35" s="252"/>
      <c r="L35" s="252"/>
      <c r="M35" s="252"/>
      <c r="N35" s="252"/>
      <c r="O35" s="86"/>
      <c r="P35" s="86"/>
      <c r="Q35" s="86"/>
    </row>
    <row r="36" spans="2:19" ht="120" x14ac:dyDescent="0.2">
      <c r="B36" s="168" t="s">
        <v>533</v>
      </c>
      <c r="C36" s="84" t="s">
        <v>513</v>
      </c>
      <c r="D36" s="83" t="s">
        <v>67</v>
      </c>
      <c r="E36" s="171">
        <f>'Mem. Cálc.'!J89</f>
        <v>33</v>
      </c>
      <c r="F36" s="80">
        <f>CPU!I639</f>
        <v>75.39</v>
      </c>
      <c r="G36" s="576">
        <f t="shared" si="0"/>
        <v>2487.87</v>
      </c>
      <c r="J36" s="252"/>
      <c r="K36" s="252"/>
      <c r="L36" s="252"/>
      <c r="M36" s="252"/>
      <c r="N36" s="252"/>
      <c r="O36" s="86"/>
      <c r="P36" s="86"/>
      <c r="Q36" s="86"/>
    </row>
    <row r="37" spans="2:19" ht="53.25" customHeight="1" x14ac:dyDescent="0.2">
      <c r="B37" s="168" t="s">
        <v>534</v>
      </c>
      <c r="C37" s="84" t="s">
        <v>465</v>
      </c>
      <c r="D37" s="83" t="s">
        <v>67</v>
      </c>
      <c r="E37" s="171">
        <f>'Mem. Cálc.'!J97</f>
        <v>257.16000000000003</v>
      </c>
      <c r="F37" s="80">
        <f>CPU!I702</f>
        <v>15.54</v>
      </c>
      <c r="G37" s="576">
        <f>F37*E37</f>
        <v>3996.27</v>
      </c>
      <c r="J37" s="252"/>
      <c r="K37" s="252"/>
      <c r="L37" s="252"/>
      <c r="M37" s="252"/>
      <c r="N37" s="252"/>
      <c r="O37" s="86"/>
      <c r="P37" s="86"/>
      <c r="Q37" s="86"/>
    </row>
    <row r="38" spans="2:19" ht="41.25" customHeight="1" x14ac:dyDescent="0.2">
      <c r="B38" s="168" t="s">
        <v>655</v>
      </c>
      <c r="C38" s="84" t="s">
        <v>466</v>
      </c>
      <c r="D38" s="83" t="s">
        <v>67</v>
      </c>
      <c r="E38" s="324">
        <f>'Mem. Cálc.'!J102</f>
        <v>5.28</v>
      </c>
      <c r="F38" s="253">
        <f>CPU!I816</f>
        <v>9.93</v>
      </c>
      <c r="G38" s="576">
        <f>F38*E38</f>
        <v>52.43</v>
      </c>
      <c r="J38" s="252"/>
      <c r="K38" s="252"/>
      <c r="L38" s="252"/>
      <c r="M38" s="252"/>
      <c r="N38" s="252"/>
      <c r="O38" s="86"/>
      <c r="P38" s="86"/>
      <c r="Q38" s="86"/>
    </row>
    <row r="39" spans="2:19" ht="60.75" thickBot="1" x14ac:dyDescent="0.25">
      <c r="B39" s="468" t="s">
        <v>656</v>
      </c>
      <c r="C39" s="264" t="s">
        <v>467</v>
      </c>
      <c r="D39" s="265" t="s">
        <v>60</v>
      </c>
      <c r="E39" s="266">
        <f>'Mem. Cálc.'!J108</f>
        <v>328.24</v>
      </c>
      <c r="F39" s="253">
        <f>CPU!I731</f>
        <v>6.4</v>
      </c>
      <c r="G39" s="577">
        <f t="shared" si="0"/>
        <v>2100.7399999999998</v>
      </c>
      <c r="M39" s="86"/>
      <c r="N39" s="86"/>
      <c r="O39" s="86"/>
      <c r="P39" s="86"/>
      <c r="Q39" s="86"/>
    </row>
    <row r="40" spans="2:19" ht="37.5" customHeight="1" thickBot="1" x14ac:dyDescent="0.25">
      <c r="B40" s="537" t="s">
        <v>382</v>
      </c>
      <c r="C40" s="653" t="s">
        <v>463</v>
      </c>
      <c r="D40" s="653"/>
      <c r="E40" s="653"/>
      <c r="F40" s="654"/>
      <c r="G40" s="579">
        <f>SUM(G41:G46)</f>
        <v>28935.06</v>
      </c>
      <c r="M40" s="86"/>
      <c r="N40" s="86"/>
      <c r="O40" s="86"/>
      <c r="P40" s="86"/>
      <c r="Q40" s="86"/>
    </row>
    <row r="41" spans="2:19" ht="84.75" customHeight="1" x14ac:dyDescent="0.2">
      <c r="B41" s="168" t="s">
        <v>13</v>
      </c>
      <c r="C41" s="169" t="s">
        <v>512</v>
      </c>
      <c r="D41" s="170" t="s">
        <v>67</v>
      </c>
      <c r="E41" s="171">
        <f>'Mem. Cálc.'!J114</f>
        <v>199.4</v>
      </c>
      <c r="F41" s="171">
        <f>CPU!I761</f>
        <v>111.93</v>
      </c>
      <c r="G41" s="575">
        <f t="shared" si="0"/>
        <v>22318.84</v>
      </c>
      <c r="M41" s="86"/>
      <c r="N41" s="86"/>
      <c r="O41" s="86"/>
      <c r="P41" s="86"/>
      <c r="Q41" s="86"/>
    </row>
    <row r="42" spans="2:19" ht="51.75" customHeight="1" x14ac:dyDescent="0.2">
      <c r="B42" s="168" t="s">
        <v>15</v>
      </c>
      <c r="C42" s="84" t="s">
        <v>457</v>
      </c>
      <c r="D42" s="83" t="s">
        <v>60</v>
      </c>
      <c r="E42" s="171">
        <f>'Mem. Cálc.'!F117</f>
        <v>32.58</v>
      </c>
      <c r="F42" s="80">
        <f>CPU!I789</f>
        <v>72.34</v>
      </c>
      <c r="G42" s="576">
        <f t="shared" si="0"/>
        <v>2356.84</v>
      </c>
      <c r="M42" s="86"/>
      <c r="N42" s="86"/>
      <c r="O42" s="86"/>
      <c r="P42" s="86"/>
      <c r="Q42" s="86"/>
    </row>
    <row r="43" spans="2:19" ht="60" x14ac:dyDescent="0.2">
      <c r="B43" s="168" t="s">
        <v>17</v>
      </c>
      <c r="C43" s="84" t="s">
        <v>468</v>
      </c>
      <c r="D43" s="83" t="s">
        <v>67</v>
      </c>
      <c r="E43" s="171">
        <f>'Mem. Cálc.'!F120</f>
        <v>16.29</v>
      </c>
      <c r="F43" s="80">
        <f>CPU!I847</f>
        <v>28.29</v>
      </c>
      <c r="G43" s="576">
        <f t="shared" si="0"/>
        <v>460.84</v>
      </c>
      <c r="M43" s="86"/>
      <c r="N43" s="86"/>
      <c r="O43" s="86"/>
      <c r="P43" s="86"/>
      <c r="Q43" s="86"/>
    </row>
    <row r="44" spans="2:19" ht="75" x14ac:dyDescent="0.2">
      <c r="B44" s="168" t="s">
        <v>19</v>
      </c>
      <c r="C44" s="84" t="s">
        <v>511</v>
      </c>
      <c r="D44" s="83" t="s">
        <v>504</v>
      </c>
      <c r="E44" s="80">
        <v>1</v>
      </c>
      <c r="F44" s="80">
        <f>CPU!I882</f>
        <v>2064.52</v>
      </c>
      <c r="G44" s="576">
        <f>F44*E44</f>
        <v>2064.52</v>
      </c>
      <c r="M44" s="86"/>
      <c r="N44" s="86"/>
      <c r="O44" s="86"/>
      <c r="P44" s="86"/>
      <c r="Q44" s="86"/>
    </row>
    <row r="45" spans="2:19" ht="75" x14ac:dyDescent="0.2">
      <c r="B45" s="168" t="s">
        <v>383</v>
      </c>
      <c r="C45" s="84" t="s">
        <v>469</v>
      </c>
      <c r="D45" s="83" t="s">
        <v>504</v>
      </c>
      <c r="E45" s="80">
        <v>1</v>
      </c>
      <c r="F45" s="80">
        <f>CPU!I908</f>
        <v>1022.24</v>
      </c>
      <c r="G45" s="576">
        <f>F45*E45</f>
        <v>1022.24</v>
      </c>
      <c r="M45" s="86"/>
      <c r="N45" s="86"/>
      <c r="O45" s="86"/>
      <c r="P45" s="86"/>
      <c r="Q45" s="86"/>
    </row>
    <row r="46" spans="2:19" ht="60.75" thickBot="1" x14ac:dyDescent="0.25">
      <c r="B46" s="168" t="s">
        <v>384</v>
      </c>
      <c r="C46" s="328" t="s">
        <v>554</v>
      </c>
      <c r="D46" s="265" t="s">
        <v>504</v>
      </c>
      <c r="E46" s="253">
        <v>1</v>
      </c>
      <c r="F46" s="253">
        <f>CPU!I943</f>
        <v>711.78</v>
      </c>
      <c r="G46" s="577">
        <f>F46*E46</f>
        <v>711.78</v>
      </c>
      <c r="M46" s="86"/>
      <c r="N46" s="86"/>
      <c r="O46" s="86"/>
      <c r="P46" s="86"/>
      <c r="Q46" s="86"/>
    </row>
    <row r="47" spans="2:19" ht="27" customHeight="1" thickBot="1" x14ac:dyDescent="0.25">
      <c r="B47" s="329" t="s">
        <v>385</v>
      </c>
      <c r="C47" s="653" t="s">
        <v>641</v>
      </c>
      <c r="D47" s="653"/>
      <c r="E47" s="653"/>
      <c r="F47" s="654"/>
      <c r="G47" s="579">
        <f>SUM(G48:G55)</f>
        <v>9273.82</v>
      </c>
      <c r="M47" s="86"/>
      <c r="N47" s="86"/>
      <c r="O47" s="86"/>
      <c r="P47" s="86"/>
      <c r="Q47" s="86"/>
    </row>
    <row r="48" spans="2:19" ht="51" customHeight="1" x14ac:dyDescent="0.2">
      <c r="B48" s="168" t="s">
        <v>388</v>
      </c>
      <c r="C48" s="328" t="s">
        <v>470</v>
      </c>
      <c r="D48" s="383" t="s">
        <v>49</v>
      </c>
      <c r="E48" s="384">
        <f>8</f>
        <v>8</v>
      </c>
      <c r="F48" s="253">
        <f>CPU!I1141</f>
        <v>295.77</v>
      </c>
      <c r="G48" s="575">
        <f t="shared" ref="G48:G55" si="1">F48*E48</f>
        <v>2366.16</v>
      </c>
      <c r="M48" s="86"/>
      <c r="N48" s="86"/>
      <c r="O48" s="86"/>
      <c r="P48" s="86"/>
      <c r="Q48" s="86"/>
    </row>
    <row r="49" spans="2:17" ht="39.75" customHeight="1" x14ac:dyDescent="0.2">
      <c r="B49" s="168" t="s">
        <v>389</v>
      </c>
      <c r="C49" s="328" t="s">
        <v>458</v>
      </c>
      <c r="D49" s="385" t="s">
        <v>60</v>
      </c>
      <c r="E49" s="386">
        <f>200</f>
        <v>200</v>
      </c>
      <c r="F49" s="253">
        <f>CPU!I971</f>
        <v>5.18</v>
      </c>
      <c r="G49" s="576">
        <f t="shared" si="1"/>
        <v>1036</v>
      </c>
      <c r="M49" s="86"/>
      <c r="N49" s="86"/>
      <c r="O49" s="86"/>
      <c r="P49" s="86"/>
      <c r="Q49" s="86"/>
    </row>
    <row r="50" spans="2:17" ht="38.25" customHeight="1" x14ac:dyDescent="0.2">
      <c r="B50" s="168" t="s">
        <v>390</v>
      </c>
      <c r="C50" s="328" t="s">
        <v>464</v>
      </c>
      <c r="D50" s="385" t="s">
        <v>60</v>
      </c>
      <c r="E50" s="386">
        <f>120</f>
        <v>120</v>
      </c>
      <c r="F50" s="253">
        <f>CPU!I998</f>
        <v>14.85</v>
      </c>
      <c r="G50" s="576">
        <f t="shared" si="1"/>
        <v>1782</v>
      </c>
      <c r="M50" s="86"/>
      <c r="N50" s="86"/>
      <c r="O50" s="86"/>
      <c r="P50" s="86"/>
      <c r="Q50" s="86"/>
    </row>
    <row r="51" spans="2:17" ht="57" customHeight="1" x14ac:dyDescent="0.2">
      <c r="B51" s="168" t="s">
        <v>391</v>
      </c>
      <c r="C51" s="328" t="s">
        <v>507</v>
      </c>
      <c r="D51" s="385" t="s">
        <v>49</v>
      </c>
      <c r="E51" s="386">
        <f>2</f>
        <v>2</v>
      </c>
      <c r="F51" s="253">
        <f>CPU!I1111</f>
        <v>60.41</v>
      </c>
      <c r="G51" s="576">
        <f t="shared" si="1"/>
        <v>120.82</v>
      </c>
      <c r="M51" s="86"/>
      <c r="N51" s="86"/>
      <c r="O51" s="86"/>
      <c r="P51" s="86"/>
      <c r="Q51" s="86"/>
    </row>
    <row r="52" spans="2:17" ht="75" customHeight="1" x14ac:dyDescent="0.2">
      <c r="B52" s="168" t="s">
        <v>392</v>
      </c>
      <c r="C52" s="328" t="s">
        <v>510</v>
      </c>
      <c r="D52" s="385" t="s">
        <v>49</v>
      </c>
      <c r="E52" s="386">
        <f>1</f>
        <v>1</v>
      </c>
      <c r="F52" s="253">
        <f>CPU!I1025</f>
        <v>86.67</v>
      </c>
      <c r="G52" s="576">
        <f t="shared" si="1"/>
        <v>86.67</v>
      </c>
      <c r="M52" s="86"/>
      <c r="N52" s="86"/>
      <c r="O52" s="86"/>
      <c r="P52" s="86"/>
      <c r="Q52" s="86"/>
    </row>
    <row r="53" spans="2:17" ht="42.75" customHeight="1" x14ac:dyDescent="0.2">
      <c r="B53" s="168" t="s">
        <v>447</v>
      </c>
      <c r="C53" s="328" t="s">
        <v>508</v>
      </c>
      <c r="D53" s="387" t="s">
        <v>49</v>
      </c>
      <c r="E53" s="386">
        <f>4</f>
        <v>4</v>
      </c>
      <c r="F53" s="253">
        <f>CPU!I1054</f>
        <v>155.32</v>
      </c>
      <c r="G53" s="576">
        <f t="shared" si="1"/>
        <v>621.28</v>
      </c>
      <c r="M53" s="86"/>
      <c r="N53" s="86"/>
      <c r="O53" s="86"/>
      <c r="P53" s="86"/>
      <c r="Q53" s="86"/>
    </row>
    <row r="54" spans="2:17" ht="48.75" customHeight="1" x14ac:dyDescent="0.2">
      <c r="B54" s="468" t="s">
        <v>449</v>
      </c>
      <c r="C54" s="328" t="s">
        <v>509</v>
      </c>
      <c r="D54" s="469" t="s">
        <v>49</v>
      </c>
      <c r="E54" s="470">
        <f>4</f>
        <v>4</v>
      </c>
      <c r="F54" s="253">
        <f>CPU!I1083</f>
        <v>512.33000000000004</v>
      </c>
      <c r="G54" s="577">
        <f t="shared" si="1"/>
        <v>2049.3200000000002</v>
      </c>
      <c r="M54" s="86"/>
      <c r="N54" s="86"/>
      <c r="O54" s="86"/>
      <c r="P54" s="86"/>
      <c r="Q54" s="86"/>
    </row>
    <row r="55" spans="2:17" ht="41.25" customHeight="1" thickBot="1" x14ac:dyDescent="0.25">
      <c r="B55" s="606" t="s">
        <v>640</v>
      </c>
      <c r="C55" s="607" t="s">
        <v>596</v>
      </c>
      <c r="D55" s="608" t="s">
        <v>49</v>
      </c>
      <c r="E55" s="609">
        <v>1</v>
      </c>
      <c r="F55" s="609">
        <f>CPU!I1182</f>
        <v>1211.57</v>
      </c>
      <c r="G55" s="610">
        <f t="shared" si="1"/>
        <v>1211.57</v>
      </c>
    </row>
  </sheetData>
  <sheetProtection selectLockedCells="1" selectUnlockedCells="1"/>
  <mergeCells count="22">
    <mergeCell ref="N13:Q13"/>
    <mergeCell ref="J27:L27"/>
    <mergeCell ref="P34:S34"/>
    <mergeCell ref="J25:N25"/>
    <mergeCell ref="J29:N29"/>
    <mergeCell ref="J28:N28"/>
    <mergeCell ref="C13:F13"/>
    <mergeCell ref="C19:F19"/>
    <mergeCell ref="C20:F20"/>
    <mergeCell ref="C40:F40"/>
    <mergeCell ref="C47:F47"/>
    <mergeCell ref="B7:G7"/>
    <mergeCell ref="D11:D12"/>
    <mergeCell ref="B2:G5"/>
    <mergeCell ref="B11:B12"/>
    <mergeCell ref="C11:C12"/>
    <mergeCell ref="B9:F9"/>
    <mergeCell ref="B6:G6"/>
    <mergeCell ref="E11:E12"/>
    <mergeCell ref="F11:G11"/>
    <mergeCell ref="B8:G8"/>
    <mergeCell ref="B10:G10"/>
  </mergeCells>
  <phoneticPr fontId="8" type="noConversion"/>
  <printOptions horizontalCentered="1"/>
  <pageMargins left="0.39370078740157483" right="0.39370078740157483" top="0.39370078740157483" bottom="0.39370078740157483" header="0.51181102362204722" footer="0.51181102362204722"/>
  <pageSetup paperSize="9" scale="70" firstPageNumber="0" fitToWidth="0" fitToHeight="0" orientation="portrait" r:id="rId1"/>
  <headerFooter alignWithMargins="0">
    <oddFooter>&amp;CPágina &amp;P de &amp;N</oddFooter>
  </headerFooter>
  <rowBreaks count="2" manualBreakCount="2">
    <brk id="31" min="1" max="6" man="1"/>
    <brk id="39" min="1" max="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B1:S1260"/>
  <sheetViews>
    <sheetView tabSelected="1" view="pageBreakPreview" topLeftCell="A143" zoomScale="70" zoomScaleNormal="100" zoomScaleSheetLayoutView="70" workbookViewId="0">
      <selection activeCell="A117" sqref="A117:J158"/>
    </sheetView>
  </sheetViews>
  <sheetFormatPr defaultRowHeight="12.75" x14ac:dyDescent="0.2"/>
  <cols>
    <col min="1" max="1" width="1.7109375" style="27" customWidth="1"/>
    <col min="2" max="2" width="54.7109375" style="27" customWidth="1"/>
    <col min="3" max="3" width="14.140625" style="30" customWidth="1"/>
    <col min="4" max="4" width="12.28515625" style="106" customWidth="1"/>
    <col min="5" max="5" width="7.85546875" style="27" customWidth="1"/>
    <col min="6" max="6" width="9.28515625" style="27" customWidth="1"/>
    <col min="7" max="7" width="11.42578125" style="27" customWidth="1"/>
    <col min="8" max="8" width="10.28515625" style="27" customWidth="1"/>
    <col min="9" max="9" width="11.42578125" style="31" customWidth="1"/>
    <col min="10" max="10" width="1.85546875" style="103" customWidth="1"/>
    <col min="11" max="11" width="15.140625" style="27" customWidth="1"/>
    <col min="12" max="12" width="12.28515625" style="27" customWidth="1"/>
    <col min="13" max="13" width="11.28515625" style="27" customWidth="1"/>
    <col min="14" max="16384" width="9.140625" style="27"/>
  </cols>
  <sheetData>
    <row r="1" spans="2:10" ht="13.5" thickBot="1" x14ac:dyDescent="0.25"/>
    <row r="2" spans="2:10" s="75" customFormat="1" x14ac:dyDescent="0.2">
      <c r="B2" s="618"/>
      <c r="C2" s="619"/>
      <c r="D2" s="619"/>
      <c r="E2" s="619"/>
      <c r="F2" s="619"/>
      <c r="G2" s="619"/>
      <c r="H2" s="619"/>
      <c r="I2" s="620"/>
    </row>
    <row r="3" spans="2:10" s="75" customFormat="1" x14ac:dyDescent="0.2">
      <c r="B3" s="621"/>
      <c r="C3" s="622"/>
      <c r="D3" s="622"/>
      <c r="E3" s="622"/>
      <c r="F3" s="622"/>
      <c r="G3" s="622"/>
      <c r="H3" s="622"/>
      <c r="I3" s="623"/>
    </row>
    <row r="4" spans="2:10" s="75" customFormat="1" x14ac:dyDescent="0.2">
      <c r="B4" s="621"/>
      <c r="C4" s="622"/>
      <c r="D4" s="622"/>
      <c r="E4" s="622"/>
      <c r="F4" s="622"/>
      <c r="G4" s="622"/>
      <c r="H4" s="622"/>
      <c r="I4" s="623"/>
    </row>
    <row r="5" spans="2:10" s="75" customFormat="1" ht="35.25" customHeight="1" thickBot="1" x14ac:dyDescent="0.25">
      <c r="B5" s="624"/>
      <c r="C5" s="625"/>
      <c r="D5" s="625"/>
      <c r="E5" s="625"/>
      <c r="F5" s="625"/>
      <c r="G5" s="625"/>
      <c r="H5" s="625"/>
      <c r="I5" s="626"/>
    </row>
    <row r="6" spans="2:10" ht="30" customHeight="1" thickBot="1" x14ac:dyDescent="0.25">
      <c r="B6" s="393" t="s">
        <v>34</v>
      </c>
      <c r="C6" s="393" t="s">
        <v>7</v>
      </c>
      <c r="D6" s="707" t="s">
        <v>35</v>
      </c>
      <c r="E6" s="707"/>
      <c r="F6" s="707"/>
      <c r="G6" s="707"/>
      <c r="H6" s="707"/>
      <c r="I6" s="708"/>
      <c r="J6" s="97"/>
    </row>
    <row r="7" spans="2:10" ht="39.950000000000003" customHeight="1" x14ac:dyDescent="0.2">
      <c r="B7" s="675" t="s">
        <v>550</v>
      </c>
      <c r="C7" s="676"/>
      <c r="D7" s="676"/>
      <c r="E7" s="676"/>
      <c r="F7" s="676"/>
      <c r="G7" s="677"/>
      <c r="H7" s="678" t="s">
        <v>567</v>
      </c>
      <c r="I7" s="679"/>
      <c r="J7" s="2"/>
    </row>
    <row r="8" spans="2:10" ht="30" customHeight="1" x14ac:dyDescent="0.2">
      <c r="B8" s="745" t="s">
        <v>169</v>
      </c>
      <c r="C8" s="746"/>
      <c r="D8" s="746"/>
      <c r="E8" s="746"/>
      <c r="F8" s="746"/>
      <c r="G8" s="778"/>
      <c r="H8" s="4" t="s">
        <v>55</v>
      </c>
      <c r="I8" s="295" t="s">
        <v>49</v>
      </c>
      <c r="J8" s="2"/>
    </row>
    <row r="9" spans="2:10" ht="30" customHeight="1" x14ac:dyDescent="0.2">
      <c r="B9" s="738" t="s">
        <v>36</v>
      </c>
      <c r="C9" s="739"/>
      <c r="D9" s="739"/>
      <c r="E9" s="739"/>
      <c r="F9" s="739"/>
      <c r="G9" s="739"/>
      <c r="H9" s="739"/>
      <c r="I9" s="779"/>
      <c r="J9" s="66"/>
    </row>
    <row r="10" spans="2:10" s="28" customFormat="1" ht="28.5" customHeight="1" x14ac:dyDescent="0.2">
      <c r="B10" s="135" t="s">
        <v>47</v>
      </c>
      <c r="C10" s="117" t="s">
        <v>37</v>
      </c>
      <c r="D10" s="118" t="s">
        <v>38</v>
      </c>
      <c r="E10" s="118" t="s">
        <v>39</v>
      </c>
      <c r="F10" s="118" t="s">
        <v>40</v>
      </c>
      <c r="G10" s="119" t="s">
        <v>41</v>
      </c>
      <c r="H10" s="120" t="s">
        <v>42</v>
      </c>
      <c r="I10" s="297" t="s">
        <v>43</v>
      </c>
      <c r="J10" s="98"/>
    </row>
    <row r="11" spans="2:10" ht="40.5" customHeight="1" x14ac:dyDescent="0.2">
      <c r="B11" s="381" t="s">
        <v>170</v>
      </c>
      <c r="C11" s="121" t="s">
        <v>44</v>
      </c>
      <c r="D11" s="33">
        <v>2</v>
      </c>
      <c r="E11" s="122"/>
      <c r="F11" s="123"/>
      <c r="G11" s="33">
        <f>Insumos!D50</f>
        <v>73.349999999999994</v>
      </c>
      <c r="H11" s="33"/>
      <c r="I11" s="96">
        <f>G11*D11</f>
        <v>146.69999999999999</v>
      </c>
      <c r="J11" s="2"/>
    </row>
    <row r="12" spans="2:10" s="344" customFormat="1" ht="30" customHeight="1" x14ac:dyDescent="0.2">
      <c r="B12" s="741" t="s">
        <v>45</v>
      </c>
      <c r="C12" s="742"/>
      <c r="D12" s="742"/>
      <c r="E12" s="742"/>
      <c r="F12" s="742"/>
      <c r="G12" s="742"/>
      <c r="H12" s="742"/>
      <c r="I12" s="96">
        <f>SUM(I11:I11)</f>
        <v>146.69999999999999</v>
      </c>
      <c r="J12" s="2"/>
    </row>
    <row r="13" spans="2:10" s="344" customFormat="1" ht="30" customHeight="1" x14ac:dyDescent="0.2">
      <c r="B13" s="738" t="s">
        <v>46</v>
      </c>
      <c r="C13" s="739"/>
      <c r="D13" s="739"/>
      <c r="E13" s="739"/>
      <c r="F13" s="739"/>
      <c r="G13" s="739"/>
      <c r="H13" s="739"/>
      <c r="I13" s="740"/>
      <c r="J13" s="66"/>
    </row>
    <row r="14" spans="2:10" s="344" customFormat="1" ht="30" customHeight="1" x14ac:dyDescent="0.2">
      <c r="B14" s="136" t="s">
        <v>47</v>
      </c>
      <c r="C14" s="121" t="s">
        <v>37</v>
      </c>
      <c r="D14" s="123" t="s">
        <v>38</v>
      </c>
      <c r="E14" s="378"/>
      <c r="F14" s="378"/>
      <c r="G14" s="378"/>
      <c r="H14" s="128" t="s">
        <v>48</v>
      </c>
      <c r="I14" s="295" t="s">
        <v>43</v>
      </c>
      <c r="J14" s="2"/>
    </row>
    <row r="15" spans="2:10" s="344" customFormat="1" ht="30" customHeight="1" x14ac:dyDescent="0.2">
      <c r="B15" s="461" t="s">
        <v>500</v>
      </c>
      <c r="C15" s="121" t="s">
        <v>49</v>
      </c>
      <c r="D15" s="33">
        <v>16</v>
      </c>
      <c r="E15" s="378"/>
      <c r="F15" s="378"/>
      <c r="G15" s="378"/>
      <c r="H15" s="121">
        <v>5</v>
      </c>
      <c r="I15" s="96">
        <f>D15*H15</f>
        <v>80</v>
      </c>
      <c r="J15" s="2"/>
    </row>
    <row r="16" spans="2:10" s="344" customFormat="1" ht="30" customHeight="1" x14ac:dyDescent="0.2">
      <c r="B16" s="461"/>
      <c r="C16" s="121"/>
      <c r="D16" s="33"/>
      <c r="E16" s="378"/>
      <c r="F16" s="378"/>
      <c r="G16" s="378"/>
      <c r="H16" s="121"/>
      <c r="I16" s="96"/>
      <c r="J16" s="2"/>
    </row>
    <row r="17" spans="2:10" s="344" customFormat="1" ht="30" customHeight="1" x14ac:dyDescent="0.2">
      <c r="B17" s="741" t="s">
        <v>45</v>
      </c>
      <c r="C17" s="742"/>
      <c r="D17" s="742"/>
      <c r="E17" s="742"/>
      <c r="F17" s="742"/>
      <c r="G17" s="742"/>
      <c r="H17" s="742"/>
      <c r="I17" s="96">
        <f>SUM(I15:I16)</f>
        <v>80</v>
      </c>
      <c r="J17" s="2"/>
    </row>
    <row r="18" spans="2:10" s="344" customFormat="1" ht="30" customHeight="1" x14ac:dyDescent="0.2">
      <c r="B18" s="738" t="s">
        <v>50</v>
      </c>
      <c r="C18" s="739"/>
      <c r="D18" s="739"/>
      <c r="E18" s="739"/>
      <c r="F18" s="739"/>
      <c r="G18" s="739"/>
      <c r="H18" s="739"/>
      <c r="I18" s="740"/>
      <c r="J18" s="66"/>
    </row>
    <row r="19" spans="2:10" s="344" customFormat="1" ht="30" customHeight="1" x14ac:dyDescent="0.2">
      <c r="B19" s="136" t="s">
        <v>47</v>
      </c>
      <c r="C19" s="7" t="s">
        <v>37</v>
      </c>
      <c r="D19" s="128" t="s">
        <v>38</v>
      </c>
      <c r="E19" s="124"/>
      <c r="F19" s="124"/>
      <c r="G19" s="124"/>
      <c r="H19" s="128" t="s">
        <v>48</v>
      </c>
      <c r="I19" s="295" t="s">
        <v>43</v>
      </c>
      <c r="J19" s="2"/>
    </row>
    <row r="20" spans="2:10" s="344" customFormat="1" ht="30" customHeight="1" x14ac:dyDescent="0.2">
      <c r="B20" s="462"/>
      <c r="C20" s="121"/>
      <c r="D20" s="129"/>
      <c r="E20" s="124"/>
      <c r="F20" s="124"/>
      <c r="G20" s="124"/>
      <c r="H20" s="121"/>
      <c r="I20" s="96"/>
      <c r="J20" s="2"/>
    </row>
    <row r="21" spans="2:10" s="344" customFormat="1" ht="30" customHeight="1" x14ac:dyDescent="0.2">
      <c r="B21" s="741" t="s">
        <v>45</v>
      </c>
      <c r="C21" s="742"/>
      <c r="D21" s="742"/>
      <c r="E21" s="742"/>
      <c r="F21" s="742"/>
      <c r="G21" s="742"/>
      <c r="H21" s="742"/>
      <c r="I21" s="96"/>
      <c r="J21" s="2"/>
    </row>
    <row r="22" spans="2:10" s="344" customFormat="1" ht="30" customHeight="1" x14ac:dyDescent="0.2">
      <c r="B22" s="738" t="s">
        <v>51</v>
      </c>
      <c r="C22" s="739"/>
      <c r="D22" s="739"/>
      <c r="E22" s="739"/>
      <c r="F22" s="739"/>
      <c r="G22" s="739"/>
      <c r="H22" s="739"/>
      <c r="I22" s="740"/>
      <c r="J22" s="66"/>
    </row>
    <row r="23" spans="2:10" s="344" customFormat="1" ht="30" customHeight="1" x14ac:dyDescent="0.2">
      <c r="B23" s="136" t="s">
        <v>47</v>
      </c>
      <c r="C23" s="121" t="s">
        <v>37</v>
      </c>
      <c r="D23" s="123" t="s">
        <v>38</v>
      </c>
      <c r="E23" s="378"/>
      <c r="F23" s="378"/>
      <c r="G23" s="378"/>
      <c r="H23" s="128" t="s">
        <v>48</v>
      </c>
      <c r="I23" s="295" t="s">
        <v>43</v>
      </c>
      <c r="J23" s="2"/>
    </row>
    <row r="24" spans="2:10" s="344" customFormat="1" ht="30" customHeight="1" x14ac:dyDescent="0.2">
      <c r="B24" s="461"/>
      <c r="C24" s="121"/>
      <c r="D24" s="122"/>
      <c r="E24" s="378"/>
      <c r="F24" s="378"/>
      <c r="G24" s="378"/>
      <c r="H24" s="121"/>
      <c r="I24" s="96"/>
      <c r="J24" s="2"/>
    </row>
    <row r="25" spans="2:10" s="344" customFormat="1" ht="30" customHeight="1" x14ac:dyDescent="0.2">
      <c r="B25" s="461"/>
      <c r="C25" s="121"/>
      <c r="D25" s="122"/>
      <c r="E25" s="378"/>
      <c r="F25" s="378"/>
      <c r="G25" s="378"/>
      <c r="H25" s="121"/>
      <c r="I25" s="96"/>
      <c r="J25" s="2"/>
    </row>
    <row r="26" spans="2:10" s="344" customFormat="1" ht="30" customHeight="1" x14ac:dyDescent="0.2">
      <c r="B26" s="663" t="s">
        <v>45</v>
      </c>
      <c r="C26" s="664"/>
      <c r="D26" s="664"/>
      <c r="E26" s="664"/>
      <c r="F26" s="664"/>
      <c r="G26" s="664"/>
      <c r="H26" s="664"/>
      <c r="I26" s="92"/>
      <c r="J26" s="11"/>
    </row>
    <row r="27" spans="2:10" s="344" customFormat="1" ht="30" customHeight="1" x14ac:dyDescent="0.2">
      <c r="B27" s="34" t="s">
        <v>52</v>
      </c>
      <c r="C27" s="5">
        <v>1</v>
      </c>
      <c r="D27" s="664" t="s">
        <v>53</v>
      </c>
      <c r="E27" s="664"/>
      <c r="F27" s="664"/>
      <c r="G27" s="664"/>
      <c r="H27" s="664"/>
      <c r="I27" s="92">
        <f>I26+I21+I17+I12</f>
        <v>226.7</v>
      </c>
      <c r="J27" s="11"/>
    </row>
    <row r="28" spans="2:10" s="344" customFormat="1" ht="30" customHeight="1" x14ac:dyDescent="0.2">
      <c r="B28" s="668" t="s">
        <v>66</v>
      </c>
      <c r="C28" s="660"/>
      <c r="D28" s="660"/>
      <c r="E28" s="660"/>
      <c r="F28" s="660"/>
      <c r="G28" s="660"/>
      <c r="H28" s="660"/>
      <c r="I28" s="35">
        <f>I27/C27</f>
        <v>226.7</v>
      </c>
      <c r="J28" s="11"/>
    </row>
    <row r="29" spans="2:10" s="344" customFormat="1" ht="30" customHeight="1" x14ac:dyDescent="0.2">
      <c r="B29" s="36" t="s">
        <v>97</v>
      </c>
      <c r="C29" s="63">
        <f>BDI!C$36</f>
        <v>27.5</v>
      </c>
      <c r="D29" s="669" t="s">
        <v>3</v>
      </c>
      <c r="E29" s="669"/>
      <c r="F29" s="669"/>
      <c r="G29" s="669"/>
      <c r="H29" s="669"/>
      <c r="I29" s="585">
        <f>C29/100*I28</f>
        <v>62.34</v>
      </c>
      <c r="J29" s="11"/>
    </row>
    <row r="30" spans="2:10" s="344" customFormat="1" ht="30" customHeight="1" thickBot="1" x14ac:dyDescent="0.25">
      <c r="B30" s="670" t="s">
        <v>54</v>
      </c>
      <c r="C30" s="671"/>
      <c r="D30" s="671"/>
      <c r="E30" s="671"/>
      <c r="F30" s="671"/>
      <c r="G30" s="671"/>
      <c r="H30" s="671"/>
      <c r="I30" s="586">
        <f>I29+I28</f>
        <v>289.04000000000002</v>
      </c>
      <c r="J30" s="2"/>
    </row>
    <row r="31" spans="2:10" s="29" customFormat="1" x14ac:dyDescent="0.2">
      <c r="B31" s="1"/>
      <c r="C31" s="1"/>
      <c r="D31" s="104"/>
      <c r="E31" s="1"/>
      <c r="F31" s="1"/>
      <c r="G31" s="1"/>
      <c r="H31" s="1"/>
      <c r="I31" s="2"/>
      <c r="J31" s="2"/>
    </row>
    <row r="32" spans="2:10" s="29" customFormat="1" x14ac:dyDescent="0.2">
      <c r="B32" s="1"/>
      <c r="C32" s="1"/>
      <c r="D32" s="104"/>
      <c r="E32" s="1"/>
      <c r="F32" s="1"/>
      <c r="G32" s="1"/>
      <c r="H32" s="1"/>
      <c r="I32" s="2"/>
      <c r="J32" s="2"/>
    </row>
    <row r="33" spans="2:10" s="29" customFormat="1" x14ac:dyDescent="0.2">
      <c r="B33" s="1"/>
      <c r="C33" s="1"/>
      <c r="D33" s="104"/>
      <c r="E33" s="1"/>
      <c r="F33" s="1"/>
      <c r="G33" s="1"/>
      <c r="H33" s="1"/>
      <c r="I33" s="2"/>
      <c r="J33" s="2"/>
    </row>
    <row r="34" spans="2:10" s="29" customFormat="1" ht="13.5" thickBot="1" x14ac:dyDescent="0.25">
      <c r="B34" s="1"/>
      <c r="C34" s="1"/>
      <c r="D34" s="104"/>
      <c r="E34" s="1"/>
      <c r="F34" s="1"/>
      <c r="G34" s="1"/>
      <c r="H34" s="1"/>
      <c r="I34" s="2"/>
      <c r="J34" s="2"/>
    </row>
    <row r="35" spans="2:10" s="29" customFormat="1" ht="30" customHeight="1" thickBot="1" x14ac:dyDescent="0.25">
      <c r="B35" s="393" t="s">
        <v>34</v>
      </c>
      <c r="C35" s="393" t="s">
        <v>9</v>
      </c>
      <c r="D35" s="707" t="s">
        <v>35</v>
      </c>
      <c r="E35" s="707"/>
      <c r="F35" s="707"/>
      <c r="G35" s="707"/>
      <c r="H35" s="707"/>
      <c r="I35" s="708"/>
      <c r="J35" s="97"/>
    </row>
    <row r="36" spans="2:10" s="29" customFormat="1" ht="39.950000000000003" customHeight="1" x14ac:dyDescent="0.2">
      <c r="B36" s="675" t="s">
        <v>550</v>
      </c>
      <c r="C36" s="676"/>
      <c r="D36" s="676"/>
      <c r="E36" s="676"/>
      <c r="F36" s="676"/>
      <c r="G36" s="677"/>
      <c r="H36" s="678" t="s">
        <v>567</v>
      </c>
      <c r="I36" s="679"/>
      <c r="J36" s="2"/>
    </row>
    <row r="37" spans="2:10" s="29" customFormat="1" ht="30" customHeight="1" x14ac:dyDescent="0.2">
      <c r="B37" s="775" t="s">
        <v>484</v>
      </c>
      <c r="C37" s="776"/>
      <c r="D37" s="776"/>
      <c r="E37" s="776"/>
      <c r="F37" s="776"/>
      <c r="G37" s="777"/>
      <c r="H37" s="4" t="s">
        <v>55</v>
      </c>
      <c r="I37" s="115" t="s">
        <v>56</v>
      </c>
      <c r="J37" s="99"/>
    </row>
    <row r="38" spans="2:10" s="29" customFormat="1" ht="30" customHeight="1" x14ac:dyDescent="0.2">
      <c r="B38" s="732" t="s">
        <v>36</v>
      </c>
      <c r="C38" s="733"/>
      <c r="D38" s="733"/>
      <c r="E38" s="733"/>
      <c r="F38" s="733"/>
      <c r="G38" s="733"/>
      <c r="H38" s="733"/>
      <c r="I38" s="734"/>
      <c r="J38" s="100"/>
    </row>
    <row r="39" spans="2:10" s="40" customFormat="1" ht="30" customHeight="1" x14ac:dyDescent="0.2">
      <c r="B39" s="131" t="s">
        <v>47</v>
      </c>
      <c r="C39" s="9" t="s">
        <v>57</v>
      </c>
      <c r="D39" s="9" t="s">
        <v>38</v>
      </c>
      <c r="E39" s="9" t="s">
        <v>39</v>
      </c>
      <c r="F39" s="9" t="s">
        <v>40</v>
      </c>
      <c r="G39" s="53" t="s">
        <v>41</v>
      </c>
      <c r="H39" s="48" t="s">
        <v>42</v>
      </c>
      <c r="I39" s="115" t="s">
        <v>43</v>
      </c>
      <c r="J39" s="380"/>
    </row>
    <row r="40" spans="2:10" s="40" customFormat="1" ht="30" customHeight="1" x14ac:dyDescent="0.2">
      <c r="B40" s="456"/>
      <c r="C40" s="457"/>
      <c r="D40" s="458"/>
      <c r="E40" s="457"/>
      <c r="F40" s="457"/>
      <c r="G40" s="457"/>
      <c r="H40" s="459"/>
      <c r="I40" s="409"/>
      <c r="J40" s="380"/>
    </row>
    <row r="41" spans="2:10" s="40" customFormat="1" ht="30" customHeight="1" x14ac:dyDescent="0.2">
      <c r="B41" s="732" t="s">
        <v>46</v>
      </c>
      <c r="C41" s="733"/>
      <c r="D41" s="733"/>
      <c r="E41" s="733"/>
      <c r="F41" s="733"/>
      <c r="G41" s="733"/>
      <c r="H41" s="733"/>
      <c r="I41" s="734"/>
      <c r="J41" s="100"/>
    </row>
    <row r="42" spans="2:10" s="40" customFormat="1" ht="30" customHeight="1" x14ac:dyDescent="0.2">
      <c r="B42" s="131" t="s">
        <v>47</v>
      </c>
      <c r="C42" s="9" t="s">
        <v>57</v>
      </c>
      <c r="D42" s="9" t="s">
        <v>38</v>
      </c>
      <c r="E42" s="9"/>
      <c r="F42" s="9"/>
      <c r="G42" s="9"/>
      <c r="H42" s="4" t="s">
        <v>48</v>
      </c>
      <c r="I42" s="115" t="s">
        <v>43</v>
      </c>
      <c r="J42" s="380"/>
    </row>
    <row r="43" spans="2:10" s="40" customFormat="1" ht="30" customHeight="1" x14ac:dyDescent="0.2">
      <c r="B43" s="460" t="s">
        <v>58</v>
      </c>
      <c r="C43" s="9" t="s">
        <v>67</v>
      </c>
      <c r="D43" s="587">
        <v>1</v>
      </c>
      <c r="E43" s="9"/>
      <c r="F43" s="9"/>
      <c r="G43" s="9"/>
      <c r="H43" s="4">
        <f>Insumos!D86</f>
        <v>180</v>
      </c>
      <c r="I43" s="35">
        <f>D43*H43</f>
        <v>180</v>
      </c>
      <c r="J43" s="101"/>
    </row>
    <row r="44" spans="2:10" s="40" customFormat="1" ht="30" customHeight="1" x14ac:dyDescent="0.2">
      <c r="B44" s="460" t="s">
        <v>59</v>
      </c>
      <c r="C44" s="9" t="s">
        <v>60</v>
      </c>
      <c r="D44" s="587">
        <v>1</v>
      </c>
      <c r="E44" s="9"/>
      <c r="F44" s="9"/>
      <c r="G44" s="9"/>
      <c r="H44" s="4">
        <f>Insumos!D87</f>
        <v>4.72</v>
      </c>
      <c r="I44" s="35">
        <f>D44*H44</f>
        <v>4.72</v>
      </c>
      <c r="J44" s="101"/>
    </row>
    <row r="45" spans="2:10" s="40" customFormat="1" ht="30" customHeight="1" x14ac:dyDescent="0.2">
      <c r="B45" s="460" t="s">
        <v>61</v>
      </c>
      <c r="C45" s="9" t="s">
        <v>60</v>
      </c>
      <c r="D45" s="587">
        <v>4</v>
      </c>
      <c r="E45" s="9"/>
      <c r="F45" s="9"/>
      <c r="G45" s="9"/>
      <c r="H45" s="4">
        <f>Insumos!D88</f>
        <v>5.05</v>
      </c>
      <c r="I45" s="35">
        <f>D45*H45</f>
        <v>20.2</v>
      </c>
      <c r="J45" s="101"/>
    </row>
    <row r="46" spans="2:10" s="40" customFormat="1" ht="30" customHeight="1" x14ac:dyDescent="0.2">
      <c r="B46" s="460" t="s">
        <v>62</v>
      </c>
      <c r="C46" s="9" t="s">
        <v>63</v>
      </c>
      <c r="D46" s="587">
        <v>0.11</v>
      </c>
      <c r="E46" s="9"/>
      <c r="F46" s="9"/>
      <c r="G46" s="9"/>
      <c r="H46" s="4">
        <f>Insumos!D52</f>
        <v>9.2100000000000009</v>
      </c>
      <c r="I46" s="35">
        <f>D46*H46</f>
        <v>1.01</v>
      </c>
      <c r="J46" s="101"/>
    </row>
    <row r="47" spans="2:10" s="40" customFormat="1" ht="30" customHeight="1" x14ac:dyDescent="0.2">
      <c r="B47" s="780" t="s">
        <v>45</v>
      </c>
      <c r="C47" s="781"/>
      <c r="D47" s="781"/>
      <c r="E47" s="781"/>
      <c r="F47" s="781"/>
      <c r="G47" s="781"/>
      <c r="H47" s="781"/>
      <c r="I47" s="93">
        <f>SUM(I43:I46)</f>
        <v>205.93</v>
      </c>
      <c r="J47" s="74"/>
    </row>
    <row r="48" spans="2:10" s="40" customFormat="1" ht="30" customHeight="1" x14ac:dyDescent="0.2">
      <c r="B48" s="732" t="s">
        <v>50</v>
      </c>
      <c r="C48" s="733"/>
      <c r="D48" s="733"/>
      <c r="E48" s="733"/>
      <c r="F48" s="733"/>
      <c r="G48" s="733"/>
      <c r="H48" s="733"/>
      <c r="I48" s="734"/>
      <c r="J48" s="100"/>
    </row>
    <row r="49" spans="2:10" s="40" customFormat="1" ht="30" customHeight="1" x14ac:dyDescent="0.2">
      <c r="B49" s="131" t="s">
        <v>47</v>
      </c>
      <c r="C49" s="9" t="s">
        <v>57</v>
      </c>
      <c r="D49" s="9" t="s">
        <v>38</v>
      </c>
      <c r="E49" s="379"/>
      <c r="F49" s="379"/>
      <c r="G49" s="379"/>
      <c r="H49" s="4" t="s">
        <v>48</v>
      </c>
      <c r="I49" s="115" t="s">
        <v>43</v>
      </c>
      <c r="J49" s="380"/>
    </row>
    <row r="50" spans="2:10" s="40" customFormat="1" ht="30" customHeight="1" x14ac:dyDescent="0.2">
      <c r="B50" s="570" t="s">
        <v>677</v>
      </c>
      <c r="C50" s="9" t="s">
        <v>73</v>
      </c>
      <c r="D50" s="9">
        <v>0.01</v>
      </c>
      <c r="E50" s="379"/>
      <c r="F50" s="379"/>
      <c r="G50" s="379"/>
      <c r="H50" s="5">
        <f>I85</f>
        <v>193.57</v>
      </c>
      <c r="I50" s="93">
        <f>H50*D50</f>
        <v>1.94</v>
      </c>
      <c r="J50" s="380"/>
    </row>
    <row r="51" spans="2:10" s="40" customFormat="1" ht="30" customHeight="1" x14ac:dyDescent="0.2">
      <c r="B51" s="460" t="s">
        <v>45</v>
      </c>
      <c r="C51" s="379"/>
      <c r="D51" s="9"/>
      <c r="E51" s="379"/>
      <c r="F51" s="379"/>
      <c r="G51" s="379"/>
      <c r="H51" s="5"/>
      <c r="I51" s="93">
        <f>I50</f>
        <v>1.94</v>
      </c>
      <c r="J51" s="380"/>
    </row>
    <row r="52" spans="2:10" s="40" customFormat="1" ht="30" customHeight="1" x14ac:dyDescent="0.2">
      <c r="B52" s="732" t="s">
        <v>51</v>
      </c>
      <c r="C52" s="733"/>
      <c r="D52" s="733"/>
      <c r="E52" s="733"/>
      <c r="F52" s="733"/>
      <c r="G52" s="733"/>
      <c r="H52" s="733"/>
      <c r="I52" s="734"/>
      <c r="J52" s="100"/>
    </row>
    <row r="53" spans="2:10" s="40" customFormat="1" ht="30" customHeight="1" x14ac:dyDescent="0.2">
      <c r="B53" s="131" t="s">
        <v>47</v>
      </c>
      <c r="C53" s="9" t="s">
        <v>57</v>
      </c>
      <c r="D53" s="9" t="s">
        <v>38</v>
      </c>
      <c r="E53" s="379"/>
      <c r="F53" s="379"/>
      <c r="G53" s="379"/>
      <c r="H53" s="4" t="s">
        <v>48</v>
      </c>
      <c r="I53" s="115" t="s">
        <v>43</v>
      </c>
      <c r="J53" s="380"/>
    </row>
    <row r="54" spans="2:10" s="40" customFormat="1" ht="30" customHeight="1" x14ac:dyDescent="0.2">
      <c r="B54" s="460" t="s">
        <v>64</v>
      </c>
      <c r="C54" s="9" t="s">
        <v>44</v>
      </c>
      <c r="D54" s="6">
        <v>1</v>
      </c>
      <c r="E54" s="9"/>
      <c r="F54" s="9"/>
      <c r="G54" s="9"/>
      <c r="H54" s="4">
        <f>Insumos!D19</f>
        <v>11.4</v>
      </c>
      <c r="I54" s="35">
        <f>D54*H54</f>
        <v>11.4</v>
      </c>
      <c r="J54" s="101"/>
    </row>
    <row r="55" spans="2:10" s="40" customFormat="1" ht="30" customHeight="1" x14ac:dyDescent="0.2">
      <c r="B55" s="460" t="s">
        <v>65</v>
      </c>
      <c r="C55" s="9" t="s">
        <v>44</v>
      </c>
      <c r="D55" s="6">
        <v>2</v>
      </c>
      <c r="E55" s="9"/>
      <c r="F55" s="9"/>
      <c r="G55" s="9"/>
      <c r="H55" s="4">
        <f>Insumos!D23</f>
        <v>8.59</v>
      </c>
      <c r="I55" s="35">
        <f>D55*H55</f>
        <v>17.18</v>
      </c>
      <c r="J55" s="101"/>
    </row>
    <row r="56" spans="2:10" s="40" customFormat="1" ht="30" customHeight="1" x14ac:dyDescent="0.2">
      <c r="B56" s="753" t="s">
        <v>45</v>
      </c>
      <c r="C56" s="754"/>
      <c r="D56" s="754"/>
      <c r="E56" s="754"/>
      <c r="F56" s="754"/>
      <c r="G56" s="754"/>
      <c r="H56" s="755"/>
      <c r="I56" s="92">
        <f>SUM(I54:I55)</f>
        <v>28.58</v>
      </c>
      <c r="J56" s="11"/>
    </row>
    <row r="57" spans="2:10" s="40" customFormat="1" ht="30" customHeight="1" x14ac:dyDescent="0.2">
      <c r="B57" s="34" t="s">
        <v>52</v>
      </c>
      <c r="C57" s="5">
        <v>1</v>
      </c>
      <c r="D57" s="756" t="s">
        <v>53</v>
      </c>
      <c r="E57" s="710"/>
      <c r="F57" s="710"/>
      <c r="G57" s="710"/>
      <c r="H57" s="711"/>
      <c r="I57" s="92">
        <f>I56+I51+I47</f>
        <v>236.45</v>
      </c>
      <c r="J57" s="11"/>
    </row>
    <row r="58" spans="2:10" s="40" customFormat="1" ht="30" customHeight="1" x14ac:dyDescent="0.2">
      <c r="B58" s="757" t="s">
        <v>66</v>
      </c>
      <c r="C58" s="719"/>
      <c r="D58" s="719"/>
      <c r="E58" s="719"/>
      <c r="F58" s="719"/>
      <c r="G58" s="719"/>
      <c r="H58" s="720"/>
      <c r="I58" s="35">
        <f>I57/C57</f>
        <v>236.45</v>
      </c>
      <c r="J58" s="11"/>
    </row>
    <row r="59" spans="2:10" s="40" customFormat="1" ht="30" customHeight="1" x14ac:dyDescent="0.2">
      <c r="B59" s="36" t="s">
        <v>97</v>
      </c>
      <c r="C59" s="63">
        <f>BDI!C$36</f>
        <v>27.5</v>
      </c>
      <c r="D59" s="758" t="s">
        <v>3</v>
      </c>
      <c r="E59" s="719"/>
      <c r="F59" s="719"/>
      <c r="G59" s="719"/>
      <c r="H59" s="720"/>
      <c r="I59" s="585">
        <f>C59/100*I58</f>
        <v>65.02</v>
      </c>
      <c r="J59" s="11"/>
    </row>
    <row r="60" spans="2:10" s="40" customFormat="1" ht="30" customHeight="1" thickBot="1" x14ac:dyDescent="0.25">
      <c r="B60" s="782" t="s">
        <v>54</v>
      </c>
      <c r="C60" s="783"/>
      <c r="D60" s="783"/>
      <c r="E60" s="783"/>
      <c r="F60" s="783"/>
      <c r="G60" s="783"/>
      <c r="H60" s="784"/>
      <c r="I60" s="586">
        <f>I59+I58</f>
        <v>301.47000000000003</v>
      </c>
      <c r="J60" s="2"/>
    </row>
    <row r="61" spans="2:10" s="29" customFormat="1" x14ac:dyDescent="0.2">
      <c r="B61" s="1"/>
      <c r="C61" s="1"/>
      <c r="D61" s="104"/>
      <c r="E61" s="1"/>
      <c r="F61" s="1"/>
      <c r="G61" s="1"/>
      <c r="H61" s="1"/>
      <c r="I61" s="2"/>
      <c r="J61" s="2"/>
    </row>
    <row r="62" spans="2:10" s="29" customFormat="1" ht="13.5" thickBot="1" x14ac:dyDescent="0.25">
      <c r="B62" s="1"/>
      <c r="C62" s="1"/>
      <c r="D62" s="104"/>
      <c r="E62" s="1"/>
      <c r="F62" s="1"/>
      <c r="G62" s="1"/>
      <c r="H62" s="1"/>
      <c r="I62" s="2"/>
      <c r="J62" s="2"/>
    </row>
    <row r="63" spans="2:10" s="29" customFormat="1" ht="16.5" thickBot="1" x14ac:dyDescent="0.25">
      <c r="B63" s="393" t="s">
        <v>34</v>
      </c>
      <c r="C63" s="393" t="s">
        <v>678</v>
      </c>
      <c r="D63" s="785" t="s">
        <v>35</v>
      </c>
      <c r="E63" s="786"/>
      <c r="F63" s="786"/>
      <c r="G63" s="786"/>
      <c r="H63" s="786"/>
      <c r="I63" s="787"/>
      <c r="J63" s="2"/>
    </row>
    <row r="64" spans="2:10" s="29" customFormat="1" x14ac:dyDescent="0.2">
      <c r="B64" s="768" t="s">
        <v>550</v>
      </c>
      <c r="C64" s="769"/>
      <c r="D64" s="769"/>
      <c r="E64" s="769"/>
      <c r="F64" s="769"/>
      <c r="G64" s="770"/>
      <c r="H64" s="678" t="s">
        <v>567</v>
      </c>
      <c r="I64" s="679"/>
      <c r="J64" s="2"/>
    </row>
    <row r="65" spans="2:10" s="29" customFormat="1" ht="31.5" customHeight="1" x14ac:dyDescent="0.2">
      <c r="B65" s="788" t="s">
        <v>679</v>
      </c>
      <c r="C65" s="789"/>
      <c r="D65" s="789"/>
      <c r="E65" s="789"/>
      <c r="F65" s="789"/>
      <c r="G65" s="790"/>
      <c r="H65" s="4" t="s">
        <v>55</v>
      </c>
      <c r="I65" s="115" t="s">
        <v>56</v>
      </c>
      <c r="J65" s="2"/>
    </row>
    <row r="66" spans="2:10" s="29" customFormat="1" ht="15.75" x14ac:dyDescent="0.2">
      <c r="B66" s="732" t="s">
        <v>36</v>
      </c>
      <c r="C66" s="733"/>
      <c r="D66" s="733"/>
      <c r="E66" s="733"/>
      <c r="F66" s="733"/>
      <c r="G66" s="733"/>
      <c r="H66" s="733"/>
      <c r="I66" s="734"/>
      <c r="J66" s="2"/>
    </row>
    <row r="67" spans="2:10" s="29" customFormat="1" ht="25.5" x14ac:dyDescent="0.2">
      <c r="B67" s="131" t="s">
        <v>47</v>
      </c>
      <c r="C67" s="363" t="s">
        <v>57</v>
      </c>
      <c r="D67" s="363" t="s">
        <v>38</v>
      </c>
      <c r="E67" s="363" t="s">
        <v>39</v>
      </c>
      <c r="F67" s="363" t="s">
        <v>40</v>
      </c>
      <c r="G67" s="567" t="s">
        <v>41</v>
      </c>
      <c r="H67" s="568" t="s">
        <v>42</v>
      </c>
      <c r="I67" s="569" t="s">
        <v>43</v>
      </c>
      <c r="J67" s="2"/>
    </row>
    <row r="68" spans="2:10" s="29" customFormat="1" ht="33.75" x14ac:dyDescent="0.2">
      <c r="B68" s="570" t="s">
        <v>670</v>
      </c>
      <c r="C68" s="154" t="s">
        <v>680</v>
      </c>
      <c r="D68" s="154">
        <v>0.65</v>
      </c>
      <c r="E68" s="154"/>
      <c r="F68" s="154"/>
      <c r="G68" s="588">
        <v>1.0900000000000001</v>
      </c>
      <c r="H68" s="152"/>
      <c r="I68" s="589">
        <f>G68*D68</f>
        <v>0.71</v>
      </c>
      <c r="J68" s="2"/>
    </row>
    <row r="69" spans="2:10" s="29" customFormat="1" x14ac:dyDescent="0.2">
      <c r="B69" s="791" t="s">
        <v>45</v>
      </c>
      <c r="C69" s="792"/>
      <c r="D69" s="792"/>
      <c r="E69" s="792"/>
      <c r="F69" s="792"/>
      <c r="G69" s="792"/>
      <c r="H69" s="793"/>
      <c r="I69" s="590">
        <f>I68</f>
        <v>0.71</v>
      </c>
      <c r="J69" s="2"/>
    </row>
    <row r="70" spans="2:10" s="29" customFormat="1" ht="15.75" x14ac:dyDescent="0.2">
      <c r="B70" s="732" t="s">
        <v>46</v>
      </c>
      <c r="C70" s="733"/>
      <c r="D70" s="733"/>
      <c r="E70" s="733"/>
      <c r="F70" s="733"/>
      <c r="G70" s="733"/>
      <c r="H70" s="733"/>
      <c r="I70" s="734"/>
      <c r="J70" s="2"/>
    </row>
    <row r="71" spans="2:10" s="29" customFormat="1" x14ac:dyDescent="0.2">
      <c r="B71" s="131" t="s">
        <v>47</v>
      </c>
      <c r="C71" s="9" t="s">
        <v>57</v>
      </c>
      <c r="D71" s="9" t="s">
        <v>38</v>
      </c>
      <c r="E71" s="9"/>
      <c r="F71" s="9"/>
      <c r="G71" s="9"/>
      <c r="H71" s="4" t="s">
        <v>48</v>
      </c>
      <c r="I71" s="115" t="s">
        <v>43</v>
      </c>
      <c r="J71" s="2"/>
    </row>
    <row r="72" spans="2:10" s="29" customFormat="1" x14ac:dyDescent="0.2">
      <c r="B72" s="570" t="s">
        <v>681</v>
      </c>
      <c r="C72" s="9" t="s">
        <v>73</v>
      </c>
      <c r="D72" s="6">
        <v>0.49</v>
      </c>
      <c r="E72" s="9"/>
      <c r="F72" s="9"/>
      <c r="G72" s="9"/>
      <c r="H72" s="4">
        <f>[4]Insumos!D41</f>
        <v>50</v>
      </c>
      <c r="I72" s="35">
        <f>D72*H72</f>
        <v>24.5</v>
      </c>
      <c r="J72" s="2"/>
    </row>
    <row r="73" spans="2:10" s="29" customFormat="1" x14ac:dyDescent="0.2">
      <c r="B73" s="570" t="s">
        <v>675</v>
      </c>
      <c r="C73" s="9" t="s">
        <v>63</v>
      </c>
      <c r="D73" s="6">
        <v>150</v>
      </c>
      <c r="E73" s="9"/>
      <c r="F73" s="9"/>
      <c r="G73" s="9"/>
      <c r="H73" s="4">
        <f>[4]Insumos!D37</f>
        <v>0.4</v>
      </c>
      <c r="I73" s="35">
        <f>D73*H73</f>
        <v>60</v>
      </c>
      <c r="J73" s="2"/>
    </row>
    <row r="74" spans="2:10" s="29" customFormat="1" ht="22.5" x14ac:dyDescent="0.2">
      <c r="B74" s="570" t="s">
        <v>682</v>
      </c>
      <c r="C74" s="9" t="s">
        <v>73</v>
      </c>
      <c r="D74" s="6">
        <v>0.98</v>
      </c>
      <c r="E74" s="9"/>
      <c r="F74" s="9"/>
      <c r="G74" s="9"/>
      <c r="H74" s="4">
        <f>[4]Insumos!D58</f>
        <v>57.98</v>
      </c>
      <c r="I74" s="35">
        <f>D74*H74</f>
        <v>56.82</v>
      </c>
      <c r="J74" s="2"/>
    </row>
    <row r="75" spans="2:10" s="29" customFormat="1" x14ac:dyDescent="0.2">
      <c r="B75" s="791" t="s">
        <v>45</v>
      </c>
      <c r="C75" s="792"/>
      <c r="D75" s="792"/>
      <c r="E75" s="792"/>
      <c r="F75" s="792"/>
      <c r="G75" s="792"/>
      <c r="H75" s="793"/>
      <c r="I75" s="93">
        <f>SUM(I72:I74)</f>
        <v>141.32</v>
      </c>
      <c r="J75" s="2"/>
    </row>
    <row r="76" spans="2:10" s="29" customFormat="1" ht="15.75" x14ac:dyDescent="0.2">
      <c r="B76" s="732" t="s">
        <v>50</v>
      </c>
      <c r="C76" s="733"/>
      <c r="D76" s="733"/>
      <c r="E76" s="733"/>
      <c r="F76" s="733"/>
      <c r="G76" s="733"/>
      <c r="H76" s="733"/>
      <c r="I76" s="734"/>
      <c r="J76" s="2"/>
    </row>
    <row r="77" spans="2:10" s="29" customFormat="1" x14ac:dyDescent="0.2">
      <c r="B77" s="131" t="s">
        <v>47</v>
      </c>
      <c r="C77" s="9" t="s">
        <v>57</v>
      </c>
      <c r="D77" s="9" t="s">
        <v>38</v>
      </c>
      <c r="E77" s="379"/>
      <c r="F77" s="379"/>
      <c r="G77" s="379"/>
      <c r="H77" s="4" t="s">
        <v>48</v>
      </c>
      <c r="I77" s="115" t="s">
        <v>43</v>
      </c>
      <c r="J77" s="2"/>
    </row>
    <row r="78" spans="2:10" s="29" customFormat="1" x14ac:dyDescent="0.2">
      <c r="B78" s="570"/>
      <c r="C78" s="9"/>
      <c r="D78" s="9"/>
      <c r="E78" s="379"/>
      <c r="F78" s="379"/>
      <c r="G78" s="379"/>
      <c r="H78" s="5"/>
      <c r="I78" s="93"/>
      <c r="J78" s="2"/>
    </row>
    <row r="79" spans="2:10" s="29" customFormat="1" x14ac:dyDescent="0.2">
      <c r="B79" s="460" t="s">
        <v>45</v>
      </c>
      <c r="C79" s="379"/>
      <c r="D79" s="9"/>
      <c r="E79" s="379"/>
      <c r="F79" s="379"/>
      <c r="G79" s="379"/>
      <c r="H79" s="5"/>
      <c r="I79" s="93"/>
      <c r="J79" s="2"/>
    </row>
    <row r="80" spans="2:10" s="29" customFormat="1" ht="15.75" x14ac:dyDescent="0.2">
      <c r="B80" s="732" t="s">
        <v>51</v>
      </c>
      <c r="C80" s="733"/>
      <c r="D80" s="733"/>
      <c r="E80" s="733"/>
      <c r="F80" s="733"/>
      <c r="G80" s="733"/>
      <c r="H80" s="733"/>
      <c r="I80" s="734"/>
      <c r="J80" s="2"/>
    </row>
    <row r="81" spans="2:10" s="29" customFormat="1" x14ac:dyDescent="0.2">
      <c r="B81" s="131" t="s">
        <v>47</v>
      </c>
      <c r="C81" s="9" t="s">
        <v>57</v>
      </c>
      <c r="D81" s="9" t="s">
        <v>38</v>
      </c>
      <c r="E81" s="379"/>
      <c r="F81" s="379"/>
      <c r="G81" s="379"/>
      <c r="H81" s="4" t="s">
        <v>48</v>
      </c>
      <c r="I81" s="115" t="s">
        <v>43</v>
      </c>
      <c r="J81" s="2"/>
    </row>
    <row r="82" spans="2:10" s="29" customFormat="1" x14ac:dyDescent="0.2">
      <c r="B82" s="460" t="s">
        <v>65</v>
      </c>
      <c r="C82" s="9" t="s">
        <v>44</v>
      </c>
      <c r="D82" s="6">
        <v>6</v>
      </c>
      <c r="E82" s="9"/>
      <c r="F82" s="9"/>
      <c r="G82" s="9"/>
      <c r="H82" s="4">
        <f>[4]Insumos!D23</f>
        <v>8.59</v>
      </c>
      <c r="I82" s="35">
        <f>D82*H82</f>
        <v>51.54</v>
      </c>
      <c r="J82" s="2"/>
    </row>
    <row r="83" spans="2:10" s="29" customFormat="1" x14ac:dyDescent="0.2">
      <c r="B83" s="709" t="s">
        <v>45</v>
      </c>
      <c r="C83" s="710"/>
      <c r="D83" s="710"/>
      <c r="E83" s="710"/>
      <c r="F83" s="710"/>
      <c r="G83" s="710"/>
      <c r="H83" s="711"/>
      <c r="I83" s="92">
        <f>SUM(I82:I82)</f>
        <v>51.54</v>
      </c>
      <c r="J83" s="2"/>
    </row>
    <row r="84" spans="2:10" s="29" customFormat="1" x14ac:dyDescent="0.2">
      <c r="B84" s="34" t="s">
        <v>52</v>
      </c>
      <c r="C84" s="5">
        <v>1</v>
      </c>
      <c r="D84" s="756" t="s">
        <v>53</v>
      </c>
      <c r="E84" s="710"/>
      <c r="F84" s="710"/>
      <c r="G84" s="710"/>
      <c r="H84" s="711"/>
      <c r="I84" s="92">
        <f>I83+I79+I75+I69</f>
        <v>193.57</v>
      </c>
      <c r="J84" s="2"/>
    </row>
    <row r="85" spans="2:10" s="29" customFormat="1" x14ac:dyDescent="0.2">
      <c r="B85" s="757" t="s">
        <v>66</v>
      </c>
      <c r="C85" s="719"/>
      <c r="D85" s="719"/>
      <c r="E85" s="719"/>
      <c r="F85" s="719"/>
      <c r="G85" s="719"/>
      <c r="H85" s="720"/>
      <c r="I85" s="35">
        <f>I84/C84</f>
        <v>193.57</v>
      </c>
      <c r="J85" s="2"/>
    </row>
    <row r="86" spans="2:10" s="29" customFormat="1" x14ac:dyDescent="0.2">
      <c r="B86" s="36" t="s">
        <v>97</v>
      </c>
      <c r="C86" s="63">
        <f>[4]BDI!C$36</f>
        <v>27.5</v>
      </c>
      <c r="D86" s="758" t="s">
        <v>3</v>
      </c>
      <c r="E86" s="719"/>
      <c r="F86" s="719"/>
      <c r="G86" s="719"/>
      <c r="H86" s="720"/>
      <c r="I86" s="585">
        <f>C86/100*I85</f>
        <v>53.23</v>
      </c>
      <c r="J86" s="2"/>
    </row>
    <row r="87" spans="2:10" s="29" customFormat="1" ht="16.5" thickBot="1" x14ac:dyDescent="0.25">
      <c r="B87" s="782" t="s">
        <v>54</v>
      </c>
      <c r="C87" s="783"/>
      <c r="D87" s="783"/>
      <c r="E87" s="783"/>
      <c r="F87" s="783"/>
      <c r="G87" s="783"/>
      <c r="H87" s="784"/>
      <c r="I87" s="586">
        <f>I86+I85</f>
        <v>246.8</v>
      </c>
      <c r="J87" s="2"/>
    </row>
    <row r="88" spans="2:10" s="29" customFormat="1" x14ac:dyDescent="0.2">
      <c r="B88" s="1"/>
      <c r="C88" s="1"/>
      <c r="D88" s="104"/>
      <c r="E88" s="1"/>
      <c r="F88" s="1"/>
      <c r="G88" s="1"/>
      <c r="H88" s="1"/>
      <c r="I88" s="2"/>
      <c r="J88" s="2"/>
    </row>
    <row r="89" spans="2:10" s="29" customFormat="1" ht="13.5" thickBot="1" x14ac:dyDescent="0.25">
      <c r="B89" s="1"/>
      <c r="C89" s="1"/>
      <c r="D89" s="104"/>
      <c r="E89" s="1"/>
      <c r="F89" s="1"/>
      <c r="G89" s="1"/>
      <c r="H89" s="1"/>
      <c r="I89" s="2"/>
      <c r="J89" s="2"/>
    </row>
    <row r="90" spans="2:10" ht="30" customHeight="1" thickBot="1" x14ac:dyDescent="0.25">
      <c r="B90" s="393" t="s">
        <v>34</v>
      </c>
      <c r="C90" s="393" t="s">
        <v>11</v>
      </c>
      <c r="D90" s="707" t="s">
        <v>35</v>
      </c>
      <c r="E90" s="707"/>
      <c r="F90" s="707"/>
      <c r="G90" s="707"/>
      <c r="H90" s="707"/>
      <c r="I90" s="708"/>
      <c r="J90" s="97"/>
    </row>
    <row r="91" spans="2:10" ht="39.950000000000003" customHeight="1" x14ac:dyDescent="0.2">
      <c r="B91" s="675" t="s">
        <v>550</v>
      </c>
      <c r="C91" s="676"/>
      <c r="D91" s="676"/>
      <c r="E91" s="676"/>
      <c r="F91" s="676"/>
      <c r="G91" s="677"/>
      <c r="H91" s="678" t="s">
        <v>567</v>
      </c>
      <c r="I91" s="679"/>
      <c r="J91" s="2"/>
    </row>
    <row r="92" spans="2:10" ht="30" customHeight="1" x14ac:dyDescent="0.2">
      <c r="B92" s="745" t="s">
        <v>171</v>
      </c>
      <c r="C92" s="746"/>
      <c r="D92" s="746"/>
      <c r="E92" s="746"/>
      <c r="F92" s="746"/>
      <c r="G92" s="778"/>
      <c r="H92" s="4" t="s">
        <v>55</v>
      </c>
      <c r="I92" s="295" t="s">
        <v>49</v>
      </c>
      <c r="J92" s="2"/>
    </row>
    <row r="93" spans="2:10" ht="30" customHeight="1" x14ac:dyDescent="0.2">
      <c r="B93" s="738" t="s">
        <v>36</v>
      </c>
      <c r="C93" s="739"/>
      <c r="D93" s="739"/>
      <c r="E93" s="739"/>
      <c r="F93" s="739"/>
      <c r="G93" s="739"/>
      <c r="H93" s="739"/>
      <c r="I93" s="779"/>
      <c r="J93" s="66"/>
    </row>
    <row r="94" spans="2:10" ht="30" customHeight="1" x14ac:dyDescent="0.2">
      <c r="B94" s="135" t="s">
        <v>47</v>
      </c>
      <c r="C94" s="117" t="s">
        <v>37</v>
      </c>
      <c r="D94" s="118" t="s">
        <v>38</v>
      </c>
      <c r="E94" s="118" t="s">
        <v>39</v>
      </c>
      <c r="F94" s="118" t="s">
        <v>40</v>
      </c>
      <c r="G94" s="119" t="s">
        <v>41</v>
      </c>
      <c r="H94" s="120" t="s">
        <v>42</v>
      </c>
      <c r="I94" s="297" t="s">
        <v>43</v>
      </c>
      <c r="J94" s="98"/>
    </row>
    <row r="95" spans="2:10" ht="40.5" customHeight="1" x14ac:dyDescent="0.2">
      <c r="B95" s="381" t="s">
        <v>170</v>
      </c>
      <c r="C95" s="121" t="s">
        <v>44</v>
      </c>
      <c r="D95" s="33">
        <v>2</v>
      </c>
      <c r="E95" s="122"/>
      <c r="F95" s="123"/>
      <c r="G95" s="33">
        <f>Insumos!D50</f>
        <v>73.349999999999994</v>
      </c>
      <c r="H95" s="33"/>
      <c r="I95" s="96">
        <f>G95*D95</f>
        <v>146.69999999999999</v>
      </c>
      <c r="J95" s="2"/>
    </row>
    <row r="96" spans="2:10" ht="30" customHeight="1" x14ac:dyDescent="0.2">
      <c r="B96" s="741" t="s">
        <v>45</v>
      </c>
      <c r="C96" s="742"/>
      <c r="D96" s="742"/>
      <c r="E96" s="742"/>
      <c r="F96" s="742"/>
      <c r="G96" s="742"/>
      <c r="H96" s="742"/>
      <c r="I96" s="96">
        <f>SUM(I95:I95)</f>
        <v>146.69999999999999</v>
      </c>
      <c r="J96" s="67"/>
    </row>
    <row r="97" spans="2:10" ht="30" customHeight="1" x14ac:dyDescent="0.2">
      <c r="B97" s="738" t="s">
        <v>46</v>
      </c>
      <c r="C97" s="739"/>
      <c r="D97" s="739"/>
      <c r="E97" s="739"/>
      <c r="F97" s="739"/>
      <c r="G97" s="739"/>
      <c r="H97" s="739"/>
      <c r="I97" s="740"/>
      <c r="J97" s="66"/>
    </row>
    <row r="98" spans="2:10" s="344" customFormat="1" ht="30" customHeight="1" x14ac:dyDescent="0.2">
      <c r="B98" s="136" t="s">
        <v>47</v>
      </c>
      <c r="C98" s="121" t="s">
        <v>37</v>
      </c>
      <c r="D98" s="123" t="s">
        <v>38</v>
      </c>
      <c r="E98" s="378"/>
      <c r="F98" s="378"/>
      <c r="G98" s="378"/>
      <c r="H98" s="128" t="s">
        <v>48</v>
      </c>
      <c r="I98" s="295" t="s">
        <v>43</v>
      </c>
      <c r="J98" s="2"/>
    </row>
    <row r="99" spans="2:10" s="344" customFormat="1" ht="30" customHeight="1" x14ac:dyDescent="0.2">
      <c r="B99" s="461" t="s">
        <v>483</v>
      </c>
      <c r="C99" s="121" t="s">
        <v>49</v>
      </c>
      <c r="D99" s="33">
        <v>16</v>
      </c>
      <c r="E99" s="378"/>
      <c r="F99" s="378"/>
      <c r="G99" s="378"/>
      <c r="H99" s="121">
        <v>5</v>
      </c>
      <c r="I99" s="96">
        <f>D99*H99</f>
        <v>80</v>
      </c>
      <c r="J99" s="2"/>
    </row>
    <row r="100" spans="2:10" ht="30" customHeight="1" x14ac:dyDescent="0.2">
      <c r="B100" s="296"/>
      <c r="C100" s="125"/>
      <c r="D100" s="127"/>
      <c r="E100" s="126"/>
      <c r="F100" s="126"/>
      <c r="G100" s="126"/>
      <c r="H100" s="125"/>
      <c r="I100" s="38"/>
      <c r="J100" s="67"/>
    </row>
    <row r="101" spans="2:10" ht="30" customHeight="1" x14ac:dyDescent="0.2">
      <c r="B101" s="741" t="s">
        <v>45</v>
      </c>
      <c r="C101" s="742"/>
      <c r="D101" s="742"/>
      <c r="E101" s="742"/>
      <c r="F101" s="742"/>
      <c r="G101" s="742"/>
      <c r="H101" s="742"/>
      <c r="I101" s="96">
        <f>SUM(I99:I100)</f>
        <v>80</v>
      </c>
      <c r="J101" s="67"/>
    </row>
    <row r="102" spans="2:10" ht="30" customHeight="1" x14ac:dyDescent="0.2">
      <c r="B102" s="738" t="s">
        <v>50</v>
      </c>
      <c r="C102" s="739"/>
      <c r="D102" s="739"/>
      <c r="E102" s="739"/>
      <c r="F102" s="739"/>
      <c r="G102" s="739"/>
      <c r="H102" s="739"/>
      <c r="I102" s="740"/>
      <c r="J102" s="66"/>
    </row>
    <row r="103" spans="2:10" s="344" customFormat="1" ht="30" customHeight="1" x14ac:dyDescent="0.2">
      <c r="B103" s="136" t="s">
        <v>47</v>
      </c>
      <c r="C103" s="121" t="s">
        <v>37</v>
      </c>
      <c r="D103" s="128" t="s">
        <v>38</v>
      </c>
      <c r="E103" s="565"/>
      <c r="F103" s="565"/>
      <c r="G103" s="565"/>
      <c r="H103" s="128" t="s">
        <v>48</v>
      </c>
      <c r="I103" s="295" t="s">
        <v>43</v>
      </c>
      <c r="J103" s="2"/>
    </row>
    <row r="104" spans="2:10" ht="30" customHeight="1" x14ac:dyDescent="0.2">
      <c r="B104" s="39"/>
      <c r="C104" s="121"/>
      <c r="D104" s="129"/>
      <c r="E104" s="565"/>
      <c r="F104" s="565"/>
      <c r="G104" s="565"/>
      <c r="H104" s="121"/>
      <c r="I104" s="38"/>
      <c r="J104" s="67"/>
    </row>
    <row r="105" spans="2:10" ht="30" customHeight="1" x14ac:dyDescent="0.2">
      <c r="B105" s="741" t="s">
        <v>45</v>
      </c>
      <c r="C105" s="742"/>
      <c r="D105" s="742"/>
      <c r="E105" s="742"/>
      <c r="F105" s="742"/>
      <c r="G105" s="742"/>
      <c r="H105" s="742"/>
      <c r="I105" s="38"/>
      <c r="J105" s="67"/>
    </row>
    <row r="106" spans="2:10" ht="30" customHeight="1" x14ac:dyDescent="0.2">
      <c r="B106" s="738" t="s">
        <v>51</v>
      </c>
      <c r="C106" s="739"/>
      <c r="D106" s="739"/>
      <c r="E106" s="739"/>
      <c r="F106" s="739"/>
      <c r="G106" s="739"/>
      <c r="H106" s="739"/>
      <c r="I106" s="740"/>
      <c r="J106" s="66"/>
    </row>
    <row r="107" spans="2:10" s="344" customFormat="1" ht="30" customHeight="1" x14ac:dyDescent="0.2">
      <c r="B107" s="136" t="s">
        <v>47</v>
      </c>
      <c r="C107" s="121" t="s">
        <v>37</v>
      </c>
      <c r="D107" s="123" t="s">
        <v>38</v>
      </c>
      <c r="E107" s="378"/>
      <c r="F107" s="378"/>
      <c r="G107" s="378"/>
      <c r="H107" s="128" t="s">
        <v>48</v>
      </c>
      <c r="I107" s="295" t="s">
        <v>43</v>
      </c>
      <c r="J107" s="2"/>
    </row>
    <row r="108" spans="2:10" ht="30" customHeight="1" x14ac:dyDescent="0.2">
      <c r="B108" s="296"/>
      <c r="C108" s="125"/>
      <c r="D108" s="130"/>
      <c r="E108" s="126"/>
      <c r="F108" s="126"/>
      <c r="G108" s="126"/>
      <c r="H108" s="125"/>
      <c r="I108" s="38"/>
      <c r="J108" s="67"/>
    </row>
    <row r="109" spans="2:10" ht="30" customHeight="1" x14ac:dyDescent="0.2">
      <c r="B109" s="296"/>
      <c r="C109" s="125"/>
      <c r="D109" s="130"/>
      <c r="E109" s="126"/>
      <c r="F109" s="126"/>
      <c r="G109" s="126"/>
      <c r="H109" s="125"/>
      <c r="I109" s="38"/>
      <c r="J109" s="67"/>
    </row>
    <row r="110" spans="2:10" s="344" customFormat="1" ht="30" customHeight="1" x14ac:dyDescent="0.2">
      <c r="B110" s="663" t="s">
        <v>45</v>
      </c>
      <c r="C110" s="664"/>
      <c r="D110" s="664"/>
      <c r="E110" s="664"/>
      <c r="F110" s="664"/>
      <c r="G110" s="664"/>
      <c r="H110" s="664"/>
      <c r="I110" s="92"/>
      <c r="J110" s="11"/>
    </row>
    <row r="111" spans="2:10" s="344" customFormat="1" ht="30" customHeight="1" x14ac:dyDescent="0.2">
      <c r="B111" s="34" t="s">
        <v>52</v>
      </c>
      <c r="C111" s="5">
        <v>1</v>
      </c>
      <c r="D111" s="664" t="s">
        <v>53</v>
      </c>
      <c r="E111" s="664"/>
      <c r="F111" s="664"/>
      <c r="G111" s="664"/>
      <c r="H111" s="664"/>
      <c r="I111" s="92">
        <f>I110+I105+I101+I96</f>
        <v>226.7</v>
      </c>
      <c r="J111" s="11"/>
    </row>
    <row r="112" spans="2:10" s="344" customFormat="1" ht="30" customHeight="1" x14ac:dyDescent="0.2">
      <c r="B112" s="668" t="s">
        <v>66</v>
      </c>
      <c r="C112" s="660"/>
      <c r="D112" s="660"/>
      <c r="E112" s="660"/>
      <c r="F112" s="660"/>
      <c r="G112" s="660"/>
      <c r="H112" s="660"/>
      <c r="I112" s="35">
        <f>I111/C111</f>
        <v>226.7</v>
      </c>
      <c r="J112" s="11"/>
    </row>
    <row r="113" spans="2:10" s="344" customFormat="1" ht="30" customHeight="1" x14ac:dyDescent="0.2">
      <c r="B113" s="36" t="s">
        <v>97</v>
      </c>
      <c r="C113" s="63">
        <f>BDI!C$36</f>
        <v>27.5</v>
      </c>
      <c r="D113" s="669" t="s">
        <v>3</v>
      </c>
      <c r="E113" s="669"/>
      <c r="F113" s="669"/>
      <c r="G113" s="669"/>
      <c r="H113" s="669"/>
      <c r="I113" s="585">
        <f>C113/100*I112</f>
        <v>62.34</v>
      </c>
      <c r="J113" s="11"/>
    </row>
    <row r="114" spans="2:10" s="40" customFormat="1" ht="30" customHeight="1" thickBot="1" x14ac:dyDescent="0.25">
      <c r="B114" s="670" t="s">
        <v>54</v>
      </c>
      <c r="C114" s="671"/>
      <c r="D114" s="671"/>
      <c r="E114" s="671"/>
      <c r="F114" s="671"/>
      <c r="G114" s="671"/>
      <c r="H114" s="671"/>
      <c r="I114" s="586">
        <f>I113+I112</f>
        <v>289.04000000000002</v>
      </c>
      <c r="J114" s="2"/>
    </row>
    <row r="115" spans="2:10" s="29" customFormat="1" x14ac:dyDescent="0.2">
      <c r="B115" s="1"/>
      <c r="C115" s="1"/>
      <c r="D115" s="104"/>
      <c r="E115" s="1"/>
      <c r="F115" s="1"/>
      <c r="G115" s="1"/>
      <c r="H115" s="1"/>
      <c r="I115" s="2"/>
      <c r="J115" s="2"/>
    </row>
    <row r="116" spans="2:10" s="29" customFormat="1" ht="13.5" thickBot="1" x14ac:dyDescent="0.25">
      <c r="B116" s="1"/>
      <c r="C116" s="1"/>
      <c r="D116" s="104"/>
      <c r="E116" s="1"/>
      <c r="F116" s="1"/>
      <c r="G116" s="1"/>
      <c r="H116" s="1"/>
      <c r="I116" s="2"/>
      <c r="J116" s="2"/>
    </row>
    <row r="117" spans="2:10" s="29" customFormat="1" ht="30" customHeight="1" thickBot="1" x14ac:dyDescent="0.25">
      <c r="B117" s="393" t="s">
        <v>34</v>
      </c>
      <c r="C117" s="393" t="s">
        <v>113</v>
      </c>
      <c r="D117" s="707" t="s">
        <v>35</v>
      </c>
      <c r="E117" s="707"/>
      <c r="F117" s="707"/>
      <c r="G117" s="707"/>
      <c r="H117" s="707"/>
      <c r="I117" s="708"/>
      <c r="J117" s="97"/>
    </row>
    <row r="118" spans="2:10" s="29" customFormat="1" ht="39.950000000000003" customHeight="1" x14ac:dyDescent="0.2">
      <c r="B118" s="675" t="s">
        <v>550</v>
      </c>
      <c r="C118" s="676"/>
      <c r="D118" s="676"/>
      <c r="E118" s="676"/>
      <c r="F118" s="676"/>
      <c r="G118" s="677"/>
      <c r="H118" s="678" t="s">
        <v>567</v>
      </c>
      <c r="I118" s="679"/>
      <c r="J118" s="2"/>
    </row>
    <row r="119" spans="2:10" s="29" customFormat="1" ht="30" customHeight="1" x14ac:dyDescent="0.2">
      <c r="B119" s="745" t="s">
        <v>247</v>
      </c>
      <c r="C119" s="746"/>
      <c r="D119" s="746"/>
      <c r="E119" s="746"/>
      <c r="F119" s="746"/>
      <c r="G119" s="746"/>
      <c r="H119" s="392" t="s">
        <v>55</v>
      </c>
      <c r="I119" s="132" t="s">
        <v>49</v>
      </c>
      <c r="J119" s="102"/>
    </row>
    <row r="120" spans="2:10" s="29" customFormat="1" ht="30" customHeight="1" x14ac:dyDescent="0.2">
      <c r="B120" s="738" t="s">
        <v>36</v>
      </c>
      <c r="C120" s="739"/>
      <c r="D120" s="739"/>
      <c r="E120" s="739"/>
      <c r="F120" s="739"/>
      <c r="G120" s="739"/>
      <c r="H120" s="747"/>
      <c r="I120" s="740"/>
      <c r="J120" s="66"/>
    </row>
    <row r="121" spans="2:10" s="37" customFormat="1" ht="30" customHeight="1" x14ac:dyDescent="0.2">
      <c r="B121" s="133" t="s">
        <v>47</v>
      </c>
      <c r="C121" s="117" t="s">
        <v>57</v>
      </c>
      <c r="D121" s="118" t="s">
        <v>38</v>
      </c>
      <c r="E121" s="118" t="s">
        <v>39</v>
      </c>
      <c r="F121" s="118" t="s">
        <v>40</v>
      </c>
      <c r="G121" s="119" t="s">
        <v>41</v>
      </c>
      <c r="H121" s="119" t="s">
        <v>42</v>
      </c>
      <c r="I121" s="134" t="s">
        <v>43</v>
      </c>
      <c r="J121" s="98"/>
    </row>
    <row r="122" spans="2:10" s="40" customFormat="1" ht="30" customHeight="1" x14ac:dyDescent="0.2">
      <c r="B122" s="465"/>
      <c r="C122" s="94"/>
      <c r="D122" s="95"/>
      <c r="E122" s="122"/>
      <c r="F122" s="122"/>
      <c r="G122" s="33"/>
      <c r="H122" s="33"/>
      <c r="I122" s="96"/>
      <c r="J122" s="2"/>
    </row>
    <row r="123" spans="2:10" s="40" customFormat="1" ht="30" customHeight="1" x14ac:dyDescent="0.2">
      <c r="B123" s="748" t="s">
        <v>45</v>
      </c>
      <c r="C123" s="749"/>
      <c r="D123" s="749"/>
      <c r="E123" s="749"/>
      <c r="F123" s="749"/>
      <c r="G123" s="749"/>
      <c r="H123" s="750"/>
      <c r="I123" s="534"/>
      <c r="J123" s="2"/>
    </row>
    <row r="124" spans="2:10" s="40" customFormat="1" ht="30" customHeight="1" x14ac:dyDescent="0.2">
      <c r="B124" s="738" t="s">
        <v>46</v>
      </c>
      <c r="C124" s="739"/>
      <c r="D124" s="739"/>
      <c r="E124" s="739"/>
      <c r="F124" s="739"/>
      <c r="G124" s="739"/>
      <c r="H124" s="739"/>
      <c r="I124" s="740"/>
      <c r="J124" s="66"/>
    </row>
    <row r="125" spans="2:10" s="40" customFormat="1" ht="30" customHeight="1" x14ac:dyDescent="0.2">
      <c r="B125" s="133" t="s">
        <v>47</v>
      </c>
      <c r="C125" s="121" t="s">
        <v>57</v>
      </c>
      <c r="D125" s="123" t="s">
        <v>38</v>
      </c>
      <c r="E125" s="378"/>
      <c r="F125" s="378"/>
      <c r="G125" s="378"/>
      <c r="H125" s="128" t="s">
        <v>48</v>
      </c>
      <c r="I125" s="295" t="s">
        <v>43</v>
      </c>
      <c r="J125" s="2"/>
    </row>
    <row r="126" spans="2:10" s="40" customFormat="1" ht="30" customHeight="1" x14ac:dyDescent="0.2">
      <c r="B126" s="465" t="s">
        <v>68</v>
      </c>
      <c r="C126" s="121" t="s">
        <v>49</v>
      </c>
      <c r="D126" s="33">
        <v>2</v>
      </c>
      <c r="E126" s="378"/>
      <c r="F126" s="378"/>
      <c r="G126" s="378"/>
      <c r="H126" s="121">
        <f>Insumos!D54</f>
        <v>18.23</v>
      </c>
      <c r="I126" s="96">
        <f t="shared" ref="I126:I142" si="0">D126*H126</f>
        <v>36.46</v>
      </c>
      <c r="J126" s="2"/>
    </row>
    <row r="127" spans="2:10" s="40" customFormat="1" ht="30" customHeight="1" x14ac:dyDescent="0.2">
      <c r="B127" s="465" t="s">
        <v>62</v>
      </c>
      <c r="C127" s="121" t="s">
        <v>63</v>
      </c>
      <c r="D127" s="33">
        <v>1</v>
      </c>
      <c r="E127" s="378"/>
      <c r="F127" s="378"/>
      <c r="G127" s="378"/>
      <c r="H127" s="121">
        <f>Insumos!D52</f>
        <v>9.2100000000000009</v>
      </c>
      <c r="I127" s="96">
        <f t="shared" si="0"/>
        <v>9.2100000000000009</v>
      </c>
      <c r="J127" s="2"/>
    </row>
    <row r="128" spans="2:10" s="40" customFormat="1" ht="30" customHeight="1" x14ac:dyDescent="0.2">
      <c r="B128" s="465" t="s">
        <v>69</v>
      </c>
      <c r="C128" s="121" t="s">
        <v>60</v>
      </c>
      <c r="D128" s="33">
        <v>6</v>
      </c>
      <c r="E128" s="378"/>
      <c r="F128" s="378"/>
      <c r="G128" s="378"/>
      <c r="H128" s="121">
        <f>Insumos!D51</f>
        <v>18.010000000000002</v>
      </c>
      <c r="I128" s="96">
        <f t="shared" si="0"/>
        <v>108.06</v>
      </c>
      <c r="J128" s="2"/>
    </row>
    <row r="129" spans="2:10" s="40" customFormat="1" ht="30" customHeight="1" x14ac:dyDescent="0.2">
      <c r="B129" s="465" t="s">
        <v>70</v>
      </c>
      <c r="C129" s="121" t="s">
        <v>60</v>
      </c>
      <c r="D129" s="33">
        <v>6</v>
      </c>
      <c r="E129" s="378"/>
      <c r="F129" s="378"/>
      <c r="G129" s="378"/>
      <c r="H129" s="121">
        <f>Insumos!D55</f>
        <v>8.2200000000000006</v>
      </c>
      <c r="I129" s="96">
        <f t="shared" si="0"/>
        <v>49.32</v>
      </c>
      <c r="J129" s="2"/>
    </row>
    <row r="130" spans="2:10" s="40" customFormat="1" ht="30" customHeight="1" x14ac:dyDescent="0.2">
      <c r="B130" s="465" t="s">
        <v>71</v>
      </c>
      <c r="C130" s="121" t="s">
        <v>49</v>
      </c>
      <c r="D130" s="33">
        <v>6</v>
      </c>
      <c r="E130" s="378"/>
      <c r="F130" s="378"/>
      <c r="G130" s="378"/>
      <c r="H130" s="121">
        <f>Insumos!D56</f>
        <v>6.15</v>
      </c>
      <c r="I130" s="96">
        <f t="shared" si="0"/>
        <v>36.9</v>
      </c>
      <c r="J130" s="2"/>
    </row>
    <row r="131" spans="2:10" s="40" customFormat="1" ht="30" customHeight="1" x14ac:dyDescent="0.2">
      <c r="B131" s="465" t="s">
        <v>72</v>
      </c>
      <c r="C131" s="121" t="s">
        <v>49</v>
      </c>
      <c r="D131" s="33">
        <v>3</v>
      </c>
      <c r="E131" s="378"/>
      <c r="F131" s="378"/>
      <c r="G131" s="378"/>
      <c r="H131" s="121">
        <f>Insumos!D57</f>
        <v>11.85</v>
      </c>
      <c r="I131" s="96">
        <f t="shared" si="0"/>
        <v>35.549999999999997</v>
      </c>
      <c r="J131" s="2"/>
    </row>
    <row r="132" spans="2:10" s="40" customFormat="1" ht="30" customHeight="1" x14ac:dyDescent="0.2">
      <c r="B132" s="465" t="s">
        <v>75</v>
      </c>
      <c r="C132" s="121" t="s">
        <v>49</v>
      </c>
      <c r="D132" s="33">
        <v>1</v>
      </c>
      <c r="E132" s="378"/>
      <c r="F132" s="378"/>
      <c r="G132" s="378"/>
      <c r="H132" s="121">
        <f>Insumos!D61</f>
        <v>74.77</v>
      </c>
      <c r="I132" s="96">
        <f t="shared" si="0"/>
        <v>74.77</v>
      </c>
      <c r="J132" s="2"/>
    </row>
    <row r="133" spans="2:10" s="40" customFormat="1" ht="30" customHeight="1" x14ac:dyDescent="0.2">
      <c r="B133" s="465" t="s">
        <v>76</v>
      </c>
      <c r="C133" s="121" t="s">
        <v>49</v>
      </c>
      <c r="D133" s="33">
        <v>2</v>
      </c>
      <c r="E133" s="378"/>
      <c r="F133" s="378"/>
      <c r="G133" s="378"/>
      <c r="H133" s="121">
        <f>Insumos!D62</f>
        <v>9</v>
      </c>
      <c r="I133" s="96">
        <f t="shared" si="0"/>
        <v>18</v>
      </c>
      <c r="J133" s="2"/>
    </row>
    <row r="134" spans="2:10" s="40" customFormat="1" ht="30" customHeight="1" x14ac:dyDescent="0.2">
      <c r="B134" s="465" t="s">
        <v>77</v>
      </c>
      <c r="C134" s="121" t="s">
        <v>49</v>
      </c>
      <c r="D134" s="33">
        <v>1</v>
      </c>
      <c r="E134" s="378"/>
      <c r="F134" s="378"/>
      <c r="G134" s="378"/>
      <c r="H134" s="121">
        <f>Insumos!D63</f>
        <v>280</v>
      </c>
      <c r="I134" s="96">
        <f t="shared" si="0"/>
        <v>280</v>
      </c>
      <c r="J134" s="2"/>
    </row>
    <row r="135" spans="2:10" s="40" customFormat="1" ht="30" customHeight="1" x14ac:dyDescent="0.2">
      <c r="B135" s="465" t="s">
        <v>79</v>
      </c>
      <c r="C135" s="121" t="s">
        <v>49</v>
      </c>
      <c r="D135" s="33">
        <v>2</v>
      </c>
      <c r="E135" s="378"/>
      <c r="F135" s="378"/>
      <c r="G135" s="378"/>
      <c r="H135" s="121">
        <f>Insumos!D64</f>
        <v>4.3499999999999996</v>
      </c>
      <c r="I135" s="96">
        <f t="shared" si="0"/>
        <v>8.6999999999999993</v>
      </c>
      <c r="J135" s="2"/>
    </row>
    <row r="136" spans="2:10" s="40" customFormat="1" ht="30" customHeight="1" x14ac:dyDescent="0.2">
      <c r="B136" s="465" t="s">
        <v>80</v>
      </c>
      <c r="C136" s="121" t="s">
        <v>49</v>
      </c>
      <c r="D136" s="33">
        <v>2</v>
      </c>
      <c r="E136" s="378"/>
      <c r="F136" s="378"/>
      <c r="G136" s="378"/>
      <c r="H136" s="121">
        <f>Insumos!D65</f>
        <v>5.0599999999999996</v>
      </c>
      <c r="I136" s="96">
        <f t="shared" si="0"/>
        <v>10.119999999999999</v>
      </c>
      <c r="J136" s="2"/>
    </row>
    <row r="137" spans="2:10" s="40" customFormat="1" ht="30" customHeight="1" x14ac:dyDescent="0.2">
      <c r="B137" s="566" t="s">
        <v>81</v>
      </c>
      <c r="C137" s="121" t="s">
        <v>49</v>
      </c>
      <c r="D137" s="33">
        <v>4</v>
      </c>
      <c r="E137" s="378"/>
      <c r="F137" s="378"/>
      <c r="G137" s="378"/>
      <c r="H137" s="121">
        <f>Insumos!D66</f>
        <v>9.8000000000000007</v>
      </c>
      <c r="I137" s="96">
        <f t="shared" si="0"/>
        <v>39.200000000000003</v>
      </c>
      <c r="J137" s="2"/>
    </row>
    <row r="138" spans="2:10" s="40" customFormat="1" ht="30" customHeight="1" x14ac:dyDescent="0.2">
      <c r="B138" s="566" t="s">
        <v>82</v>
      </c>
      <c r="C138" s="121" t="s">
        <v>49</v>
      </c>
      <c r="D138" s="33">
        <v>4</v>
      </c>
      <c r="E138" s="378"/>
      <c r="F138" s="378"/>
      <c r="G138" s="378"/>
      <c r="H138" s="121">
        <f>Insumos!D67</f>
        <v>9.2100000000000009</v>
      </c>
      <c r="I138" s="96">
        <f t="shared" si="0"/>
        <v>36.840000000000003</v>
      </c>
      <c r="J138" s="2"/>
    </row>
    <row r="139" spans="2:10" s="40" customFormat="1" ht="30" customHeight="1" x14ac:dyDescent="0.2">
      <c r="B139" s="566" t="s">
        <v>83</v>
      </c>
      <c r="C139" s="121" t="s">
        <v>49</v>
      </c>
      <c r="D139" s="33">
        <v>4</v>
      </c>
      <c r="E139" s="378"/>
      <c r="F139" s="378"/>
      <c r="G139" s="378"/>
      <c r="H139" s="121">
        <f>Insumos!D68</f>
        <v>3.53</v>
      </c>
      <c r="I139" s="96">
        <f t="shared" si="0"/>
        <v>14.12</v>
      </c>
      <c r="J139" s="2"/>
    </row>
    <row r="140" spans="2:10" s="40" customFormat="1" ht="30" customHeight="1" x14ac:dyDescent="0.2">
      <c r="B140" s="566" t="s">
        <v>84</v>
      </c>
      <c r="C140" s="121" t="s">
        <v>49</v>
      </c>
      <c r="D140" s="33">
        <v>4</v>
      </c>
      <c r="E140" s="378"/>
      <c r="F140" s="378"/>
      <c r="G140" s="378"/>
      <c r="H140" s="121">
        <f>Insumos!D69</f>
        <v>1.0900000000000001</v>
      </c>
      <c r="I140" s="96">
        <f t="shared" si="0"/>
        <v>4.3600000000000003</v>
      </c>
      <c r="J140" s="2"/>
    </row>
    <row r="141" spans="2:10" s="40" customFormat="1" ht="30" customHeight="1" x14ac:dyDescent="0.2">
      <c r="B141" s="566" t="s">
        <v>85</v>
      </c>
      <c r="C141" s="121" t="s">
        <v>78</v>
      </c>
      <c r="D141" s="33">
        <v>7.2</v>
      </c>
      <c r="E141" s="378"/>
      <c r="F141" s="378"/>
      <c r="G141" s="378"/>
      <c r="H141" s="121">
        <f>Insumos!D70</f>
        <v>12.55</v>
      </c>
      <c r="I141" s="96">
        <f t="shared" si="0"/>
        <v>90.36</v>
      </c>
      <c r="J141" s="2"/>
    </row>
    <row r="142" spans="2:10" s="40" customFormat="1" ht="30" customHeight="1" x14ac:dyDescent="0.2">
      <c r="B142" s="566" t="s">
        <v>86</v>
      </c>
      <c r="C142" s="121" t="s">
        <v>49</v>
      </c>
      <c r="D142" s="33">
        <v>1</v>
      </c>
      <c r="E142" s="378"/>
      <c r="F142" s="378"/>
      <c r="G142" s="378"/>
      <c r="H142" s="121">
        <f>Insumos!D81</f>
        <v>17.68</v>
      </c>
      <c r="I142" s="96">
        <f t="shared" si="0"/>
        <v>17.68</v>
      </c>
      <c r="J142" s="2"/>
    </row>
    <row r="143" spans="2:10" s="40" customFormat="1" ht="30" customHeight="1" x14ac:dyDescent="0.2">
      <c r="B143" s="741" t="s">
        <v>45</v>
      </c>
      <c r="C143" s="742"/>
      <c r="D143" s="742"/>
      <c r="E143" s="742"/>
      <c r="F143" s="742"/>
      <c r="G143" s="742"/>
      <c r="H143" s="742"/>
      <c r="I143" s="96">
        <f>SUM(I126:I142)</f>
        <v>869.65</v>
      </c>
      <c r="J143" s="2"/>
    </row>
    <row r="144" spans="2:10" s="40" customFormat="1" ht="30" customHeight="1" x14ac:dyDescent="0.2">
      <c r="B144" s="738" t="s">
        <v>50</v>
      </c>
      <c r="C144" s="739"/>
      <c r="D144" s="739"/>
      <c r="E144" s="739"/>
      <c r="F144" s="739"/>
      <c r="G144" s="739"/>
      <c r="H144" s="739"/>
      <c r="I144" s="740"/>
      <c r="J144" s="66"/>
    </row>
    <row r="145" spans="2:10" s="40" customFormat="1" ht="30" customHeight="1" x14ac:dyDescent="0.2">
      <c r="B145" s="135" t="s">
        <v>47</v>
      </c>
      <c r="C145" s="7" t="s">
        <v>57</v>
      </c>
      <c r="D145" s="128" t="s">
        <v>38</v>
      </c>
      <c r="E145" s="565"/>
      <c r="F145" s="565"/>
      <c r="G145" s="565"/>
      <c r="H145" s="128" t="s">
        <v>48</v>
      </c>
      <c r="I145" s="295" t="s">
        <v>43</v>
      </c>
      <c r="J145" s="2"/>
    </row>
    <row r="146" spans="2:10" s="40" customFormat="1" ht="30" customHeight="1" x14ac:dyDescent="0.2">
      <c r="B146" s="462" t="s">
        <v>501</v>
      </c>
      <c r="C146" s="121" t="s">
        <v>49</v>
      </c>
      <c r="D146" s="129">
        <v>6</v>
      </c>
      <c r="E146" s="565"/>
      <c r="F146" s="565"/>
      <c r="G146" s="565"/>
      <c r="H146" s="121">
        <v>250</v>
      </c>
      <c r="I146" s="96">
        <f>D146*H146</f>
        <v>1500</v>
      </c>
      <c r="J146" s="2"/>
    </row>
    <row r="147" spans="2:10" s="40" customFormat="1" ht="30" customHeight="1" x14ac:dyDescent="0.2">
      <c r="B147" s="741" t="s">
        <v>45</v>
      </c>
      <c r="C147" s="742"/>
      <c r="D147" s="742"/>
      <c r="E147" s="742"/>
      <c r="F147" s="742"/>
      <c r="G147" s="742"/>
      <c r="H147" s="742"/>
      <c r="I147" s="96">
        <f>SUM(I146:I146)</f>
        <v>1500</v>
      </c>
      <c r="J147" s="2"/>
    </row>
    <row r="148" spans="2:10" s="40" customFormat="1" ht="30" customHeight="1" x14ac:dyDescent="0.2">
      <c r="B148" s="738" t="s">
        <v>51</v>
      </c>
      <c r="C148" s="739"/>
      <c r="D148" s="739"/>
      <c r="E148" s="739"/>
      <c r="F148" s="739"/>
      <c r="G148" s="739"/>
      <c r="H148" s="739"/>
      <c r="I148" s="740"/>
      <c r="J148" s="66"/>
    </row>
    <row r="149" spans="2:10" s="40" customFormat="1" ht="30" customHeight="1" x14ac:dyDescent="0.2">
      <c r="B149" s="133" t="s">
        <v>47</v>
      </c>
      <c r="C149" s="121" t="s">
        <v>57</v>
      </c>
      <c r="D149" s="123" t="s">
        <v>38</v>
      </c>
      <c r="E149" s="378"/>
      <c r="F149" s="378"/>
      <c r="G149" s="378"/>
      <c r="H149" s="128" t="s">
        <v>48</v>
      </c>
      <c r="I149" s="295" t="s">
        <v>43</v>
      </c>
      <c r="J149" s="2"/>
    </row>
    <row r="150" spans="2:10" s="40" customFormat="1" ht="30" customHeight="1" x14ac:dyDescent="0.2">
      <c r="B150" s="566" t="s">
        <v>89</v>
      </c>
      <c r="C150" s="121" t="s">
        <v>44</v>
      </c>
      <c r="D150" s="122">
        <v>14</v>
      </c>
      <c r="E150" s="378"/>
      <c r="F150" s="378"/>
      <c r="G150" s="378"/>
      <c r="H150" s="121">
        <f>Insumos!D15</f>
        <v>11.4</v>
      </c>
      <c r="I150" s="96">
        <f>D150*H150</f>
        <v>159.6</v>
      </c>
      <c r="J150" s="2"/>
    </row>
    <row r="151" spans="2:10" s="40" customFormat="1" ht="30" customHeight="1" x14ac:dyDescent="0.2">
      <c r="B151" s="566" t="s">
        <v>65</v>
      </c>
      <c r="C151" s="121" t="s">
        <v>44</v>
      </c>
      <c r="D151" s="122">
        <v>15</v>
      </c>
      <c r="E151" s="378"/>
      <c r="F151" s="378"/>
      <c r="G151" s="378"/>
      <c r="H151" s="121">
        <f>Insumos!D23</f>
        <v>8.59</v>
      </c>
      <c r="I151" s="96">
        <f>D151*H151</f>
        <v>128.85</v>
      </c>
      <c r="J151" s="2"/>
    </row>
    <row r="152" spans="2:10" s="344" customFormat="1" ht="30" customHeight="1" x14ac:dyDescent="0.2">
      <c r="B152" s="663" t="s">
        <v>45</v>
      </c>
      <c r="C152" s="664"/>
      <c r="D152" s="664"/>
      <c r="E152" s="664"/>
      <c r="F152" s="664"/>
      <c r="G152" s="664"/>
      <c r="H152" s="664"/>
      <c r="I152" s="92">
        <f>SUM(I150:I151)</f>
        <v>288.45</v>
      </c>
      <c r="J152" s="11"/>
    </row>
    <row r="153" spans="2:10" s="344" customFormat="1" ht="30" customHeight="1" x14ac:dyDescent="0.2">
      <c r="B153" s="34" t="s">
        <v>52</v>
      </c>
      <c r="C153" s="5">
        <v>1</v>
      </c>
      <c r="D153" s="664" t="s">
        <v>53</v>
      </c>
      <c r="E153" s="664"/>
      <c r="F153" s="664"/>
      <c r="G153" s="664"/>
      <c r="H153" s="664"/>
      <c r="I153" s="92">
        <f>I123+I147+I143+I152</f>
        <v>2658.1</v>
      </c>
      <c r="J153" s="11"/>
    </row>
    <row r="154" spans="2:10" s="344" customFormat="1" ht="30" customHeight="1" x14ac:dyDescent="0.2">
      <c r="B154" s="668" t="s">
        <v>66</v>
      </c>
      <c r="C154" s="660"/>
      <c r="D154" s="660"/>
      <c r="E154" s="660"/>
      <c r="F154" s="660"/>
      <c r="G154" s="660"/>
      <c r="H154" s="660"/>
      <c r="I154" s="35">
        <f>I153/C153</f>
        <v>2658.1</v>
      </c>
      <c r="J154" s="11"/>
    </row>
    <row r="155" spans="2:10" s="344" customFormat="1" ht="30" customHeight="1" x14ac:dyDescent="0.2">
      <c r="B155" s="36" t="s">
        <v>97</v>
      </c>
      <c r="C155" s="63">
        <f>BDI!C$36</f>
        <v>27.5</v>
      </c>
      <c r="D155" s="669" t="s">
        <v>3</v>
      </c>
      <c r="E155" s="669"/>
      <c r="F155" s="669"/>
      <c r="G155" s="669"/>
      <c r="H155" s="669"/>
      <c r="I155" s="585">
        <f>C155/100*I154</f>
        <v>730.98</v>
      </c>
      <c r="J155" s="11"/>
    </row>
    <row r="156" spans="2:10" s="40" customFormat="1" ht="30" customHeight="1" thickBot="1" x14ac:dyDescent="0.25">
      <c r="B156" s="670" t="s">
        <v>54</v>
      </c>
      <c r="C156" s="671"/>
      <c r="D156" s="671"/>
      <c r="E156" s="671"/>
      <c r="F156" s="671"/>
      <c r="G156" s="671"/>
      <c r="H156" s="671"/>
      <c r="I156" s="591">
        <f>I155+I154</f>
        <v>3389.08</v>
      </c>
      <c r="J156" s="2"/>
    </row>
    <row r="157" spans="2:10" s="29" customFormat="1" x14ac:dyDescent="0.2">
      <c r="B157" s="1"/>
      <c r="C157" s="1"/>
      <c r="D157" s="104"/>
      <c r="E157" s="1"/>
      <c r="F157" s="1"/>
      <c r="G157" s="1"/>
      <c r="H157" s="1"/>
      <c r="I157" s="2"/>
      <c r="J157" s="2"/>
    </row>
    <row r="158" spans="2:10" s="29" customFormat="1" ht="13.5" thickBot="1" x14ac:dyDescent="0.25">
      <c r="B158" s="1"/>
      <c r="C158" s="1"/>
      <c r="D158" s="104"/>
      <c r="E158" s="1"/>
      <c r="F158" s="1"/>
      <c r="G158" s="1"/>
      <c r="H158" s="1"/>
      <c r="I158" s="2"/>
      <c r="J158" s="2"/>
    </row>
    <row r="159" spans="2:10" s="29" customFormat="1" ht="30" customHeight="1" thickBot="1" x14ac:dyDescent="0.25">
      <c r="B159" s="393" t="s">
        <v>34</v>
      </c>
      <c r="C159" s="393" t="s">
        <v>249</v>
      </c>
      <c r="D159" s="707" t="s">
        <v>35</v>
      </c>
      <c r="E159" s="707"/>
      <c r="F159" s="707"/>
      <c r="G159" s="707"/>
      <c r="H159" s="707"/>
      <c r="I159" s="708"/>
      <c r="J159" s="97"/>
    </row>
    <row r="160" spans="2:10" s="29" customFormat="1" ht="39.950000000000003" customHeight="1" x14ac:dyDescent="0.2">
      <c r="B160" s="675" t="s">
        <v>550</v>
      </c>
      <c r="C160" s="676"/>
      <c r="D160" s="676"/>
      <c r="E160" s="676"/>
      <c r="F160" s="676"/>
      <c r="G160" s="677"/>
      <c r="H160" s="678" t="s">
        <v>567</v>
      </c>
      <c r="I160" s="679"/>
      <c r="J160" s="2"/>
    </row>
    <row r="161" spans="2:10" s="40" customFormat="1" ht="30" customHeight="1" x14ac:dyDescent="0.2">
      <c r="B161" s="745" t="s">
        <v>248</v>
      </c>
      <c r="C161" s="746"/>
      <c r="D161" s="746"/>
      <c r="E161" s="746"/>
      <c r="F161" s="746"/>
      <c r="G161" s="746"/>
      <c r="H161" s="391" t="s">
        <v>55</v>
      </c>
      <c r="I161" s="132" t="s">
        <v>90</v>
      </c>
      <c r="J161" s="102"/>
    </row>
    <row r="162" spans="2:10" s="40" customFormat="1" ht="30" customHeight="1" x14ac:dyDescent="0.2">
      <c r="B162" s="738" t="s">
        <v>36</v>
      </c>
      <c r="C162" s="739"/>
      <c r="D162" s="739"/>
      <c r="E162" s="739"/>
      <c r="F162" s="739"/>
      <c r="G162" s="739"/>
      <c r="H162" s="747"/>
      <c r="I162" s="740"/>
      <c r="J162" s="66"/>
    </row>
    <row r="163" spans="2:10" s="40" customFormat="1" ht="30" customHeight="1" x14ac:dyDescent="0.2">
      <c r="B163" s="133" t="s">
        <v>47</v>
      </c>
      <c r="C163" s="117" t="s">
        <v>57</v>
      </c>
      <c r="D163" s="118" t="s">
        <v>38</v>
      </c>
      <c r="E163" s="118" t="s">
        <v>39</v>
      </c>
      <c r="F163" s="118" t="s">
        <v>40</v>
      </c>
      <c r="G163" s="119" t="s">
        <v>41</v>
      </c>
      <c r="H163" s="119" t="s">
        <v>42</v>
      </c>
      <c r="I163" s="134" t="s">
        <v>43</v>
      </c>
      <c r="J163" s="2"/>
    </row>
    <row r="164" spans="2:10" s="40" customFormat="1" ht="30" customHeight="1" x14ac:dyDescent="0.2">
      <c r="B164" s="566" t="s">
        <v>91</v>
      </c>
      <c r="C164" s="94" t="s">
        <v>90</v>
      </c>
      <c r="D164" s="95">
        <v>0.3</v>
      </c>
      <c r="E164" s="95"/>
      <c r="F164" s="122"/>
      <c r="G164" s="33">
        <f>Veiculo!D46</f>
        <v>2123.16</v>
      </c>
      <c r="H164" s="33"/>
      <c r="I164" s="96">
        <f>D164*G164</f>
        <v>636.95000000000005</v>
      </c>
      <c r="J164" s="2"/>
    </row>
    <row r="165" spans="2:10" s="40" customFormat="1" ht="30" customHeight="1" x14ac:dyDescent="0.2">
      <c r="B165" s="771" t="s">
        <v>45</v>
      </c>
      <c r="C165" s="772"/>
      <c r="D165" s="772"/>
      <c r="E165" s="772"/>
      <c r="F165" s="772"/>
      <c r="G165" s="772"/>
      <c r="H165" s="772"/>
      <c r="I165" s="534">
        <f>SUM(I164:I164)</f>
        <v>636.95000000000005</v>
      </c>
      <c r="J165" s="451"/>
    </row>
    <row r="166" spans="2:10" s="40" customFormat="1" ht="30" customHeight="1" x14ac:dyDescent="0.2">
      <c r="B166" s="738" t="s">
        <v>46</v>
      </c>
      <c r="C166" s="739"/>
      <c r="D166" s="739"/>
      <c r="E166" s="739"/>
      <c r="F166" s="739"/>
      <c r="G166" s="739"/>
      <c r="H166" s="739"/>
      <c r="I166" s="740"/>
      <c r="J166" s="66"/>
    </row>
    <row r="167" spans="2:10" s="40" customFormat="1" ht="30" customHeight="1" x14ac:dyDescent="0.2">
      <c r="B167" s="377" t="s">
        <v>47</v>
      </c>
      <c r="C167" s="121" t="s">
        <v>57</v>
      </c>
      <c r="D167" s="123" t="s">
        <v>38</v>
      </c>
      <c r="E167" s="378"/>
      <c r="F167" s="378"/>
      <c r="G167" s="378"/>
      <c r="H167" s="128" t="s">
        <v>48</v>
      </c>
      <c r="I167" s="295" t="s">
        <v>43</v>
      </c>
      <c r="J167" s="2"/>
    </row>
    <row r="168" spans="2:10" s="40" customFormat="1" ht="30" customHeight="1" x14ac:dyDescent="0.2">
      <c r="B168" s="452" t="s">
        <v>92</v>
      </c>
      <c r="C168" s="121" t="s">
        <v>90</v>
      </c>
      <c r="D168" s="33">
        <v>1</v>
      </c>
      <c r="E168" s="378"/>
      <c r="F168" s="378"/>
      <c r="G168" s="378"/>
      <c r="H168" s="121">
        <v>30</v>
      </c>
      <c r="I168" s="96">
        <f>D168*H168</f>
        <v>30</v>
      </c>
      <c r="J168" s="2"/>
    </row>
    <row r="169" spans="2:10" s="40" customFormat="1" ht="30" customHeight="1" x14ac:dyDescent="0.2">
      <c r="B169" s="452" t="s">
        <v>93</v>
      </c>
      <c r="C169" s="121" t="s">
        <v>90</v>
      </c>
      <c r="D169" s="33">
        <v>1</v>
      </c>
      <c r="E169" s="378"/>
      <c r="F169" s="378"/>
      <c r="G169" s="378"/>
      <c r="H169" s="121">
        <v>30</v>
      </c>
      <c r="I169" s="96">
        <f>D169*H169</f>
        <v>30</v>
      </c>
      <c r="J169" s="2"/>
    </row>
    <row r="170" spans="2:10" s="40" customFormat="1" ht="30" customHeight="1" x14ac:dyDescent="0.2">
      <c r="B170" s="452" t="s">
        <v>94</v>
      </c>
      <c r="C170" s="121" t="s">
        <v>90</v>
      </c>
      <c r="D170" s="33">
        <v>1</v>
      </c>
      <c r="E170" s="378"/>
      <c r="F170" s="378"/>
      <c r="G170" s="378"/>
      <c r="H170" s="592">
        <v>30</v>
      </c>
      <c r="I170" s="96">
        <f>D170*H170</f>
        <v>30</v>
      </c>
      <c r="J170" s="2"/>
    </row>
    <row r="171" spans="2:10" s="40" customFormat="1" ht="30" customHeight="1" x14ac:dyDescent="0.2">
      <c r="B171" s="453"/>
      <c r="C171" s="202"/>
      <c r="D171" s="99"/>
      <c r="E171" s="380"/>
      <c r="F171" s="380"/>
      <c r="G171" s="380"/>
      <c r="H171" s="380"/>
      <c r="I171" s="454"/>
      <c r="J171" s="11"/>
    </row>
    <row r="172" spans="2:10" s="40" customFormat="1" ht="30" customHeight="1" x14ac:dyDescent="0.2">
      <c r="B172" s="743" t="s">
        <v>45</v>
      </c>
      <c r="C172" s="744"/>
      <c r="D172" s="744"/>
      <c r="E172" s="744"/>
      <c r="F172" s="744"/>
      <c r="G172" s="744"/>
      <c r="H172" s="744"/>
      <c r="I172" s="96">
        <f>SUM(I168:I171)</f>
        <v>90</v>
      </c>
      <c r="J172" s="451"/>
    </row>
    <row r="173" spans="2:10" s="40" customFormat="1" ht="30" customHeight="1" x14ac:dyDescent="0.2">
      <c r="B173" s="738" t="s">
        <v>50</v>
      </c>
      <c r="C173" s="739"/>
      <c r="D173" s="739"/>
      <c r="E173" s="739"/>
      <c r="F173" s="739"/>
      <c r="G173" s="739"/>
      <c r="H173" s="739"/>
      <c r="I173" s="740"/>
      <c r="J173" s="66"/>
    </row>
    <row r="174" spans="2:10" s="40" customFormat="1" ht="30" customHeight="1" x14ac:dyDescent="0.2">
      <c r="B174" s="136" t="s">
        <v>47</v>
      </c>
      <c r="C174" s="7" t="s">
        <v>57</v>
      </c>
      <c r="D174" s="128" t="s">
        <v>38</v>
      </c>
      <c r="E174" s="466"/>
      <c r="F174" s="466"/>
      <c r="G174" s="466"/>
      <c r="H174" s="128" t="s">
        <v>48</v>
      </c>
      <c r="I174" s="295" t="s">
        <v>43</v>
      </c>
      <c r="J174" s="2"/>
    </row>
    <row r="175" spans="2:10" s="40" customFormat="1" ht="30" customHeight="1" x14ac:dyDescent="0.2">
      <c r="B175" s="452"/>
      <c r="C175" s="121"/>
      <c r="D175" s="33"/>
      <c r="E175" s="378"/>
      <c r="F175" s="378"/>
      <c r="G175" s="378"/>
      <c r="H175" s="121"/>
      <c r="I175" s="96"/>
      <c r="J175" s="2"/>
    </row>
    <row r="176" spans="2:10" s="40" customFormat="1" ht="30" customHeight="1" x14ac:dyDescent="0.2">
      <c r="B176" s="743" t="s">
        <v>45</v>
      </c>
      <c r="C176" s="744"/>
      <c r="D176" s="744"/>
      <c r="E176" s="744"/>
      <c r="F176" s="744"/>
      <c r="G176" s="744"/>
      <c r="H176" s="744"/>
      <c r="I176" s="455"/>
      <c r="J176" s="451"/>
    </row>
    <row r="177" spans="2:12" s="40" customFormat="1" ht="30" customHeight="1" x14ac:dyDescent="0.2">
      <c r="B177" s="738" t="s">
        <v>51</v>
      </c>
      <c r="C177" s="739"/>
      <c r="D177" s="739"/>
      <c r="E177" s="739"/>
      <c r="F177" s="739"/>
      <c r="G177" s="739"/>
      <c r="H177" s="739"/>
      <c r="I177" s="740"/>
      <c r="J177" s="66"/>
    </row>
    <row r="178" spans="2:12" s="40" customFormat="1" ht="30" customHeight="1" x14ac:dyDescent="0.2">
      <c r="B178" s="377" t="s">
        <v>47</v>
      </c>
      <c r="C178" s="121" t="s">
        <v>57</v>
      </c>
      <c r="D178" s="123" t="s">
        <v>38</v>
      </c>
      <c r="E178" s="378"/>
      <c r="F178" s="378"/>
      <c r="G178" s="378"/>
      <c r="H178" s="128" t="s">
        <v>48</v>
      </c>
      <c r="I178" s="295" t="s">
        <v>43</v>
      </c>
      <c r="J178" s="2"/>
    </row>
    <row r="179" spans="2:12" s="40" customFormat="1" ht="30" customHeight="1" x14ac:dyDescent="0.2">
      <c r="B179" s="566" t="s">
        <v>172</v>
      </c>
      <c r="C179" s="121" t="s">
        <v>44</v>
      </c>
      <c r="D179" s="122">
        <v>5</v>
      </c>
      <c r="E179" s="378"/>
      <c r="F179" s="378"/>
      <c r="G179" s="378"/>
      <c r="H179" s="121">
        <f>Insumos!D34</f>
        <v>64.540000000000006</v>
      </c>
      <c r="I179" s="96">
        <f>D179*H179</f>
        <v>322.7</v>
      </c>
      <c r="J179" s="2"/>
    </row>
    <row r="180" spans="2:12" s="40" customFormat="1" ht="30" customHeight="1" x14ac:dyDescent="0.2">
      <c r="B180" s="566" t="s">
        <v>173</v>
      </c>
      <c r="C180" s="121" t="str">
        <f>C179</f>
        <v>h</v>
      </c>
      <c r="D180" s="122">
        <v>7</v>
      </c>
      <c r="E180" s="378"/>
      <c r="F180" s="378"/>
      <c r="G180" s="378"/>
      <c r="H180" s="121">
        <f>Insumos!D14</f>
        <v>23.69</v>
      </c>
      <c r="I180" s="96">
        <f>D180*H180</f>
        <v>165.83</v>
      </c>
      <c r="J180" s="2"/>
    </row>
    <row r="181" spans="2:12" s="40" customFormat="1" ht="30" customHeight="1" x14ac:dyDescent="0.2">
      <c r="B181" s="663" t="s">
        <v>45</v>
      </c>
      <c r="C181" s="664"/>
      <c r="D181" s="664"/>
      <c r="E181" s="664"/>
      <c r="F181" s="664"/>
      <c r="G181" s="664"/>
      <c r="H181" s="664"/>
      <c r="I181" s="92">
        <f>SUM(I179:I180)</f>
        <v>488.53</v>
      </c>
      <c r="J181" s="11"/>
    </row>
    <row r="182" spans="2:12" s="40" customFormat="1" ht="30" customHeight="1" x14ac:dyDescent="0.2">
      <c r="B182" s="34" t="s">
        <v>52</v>
      </c>
      <c r="C182" s="5">
        <v>1</v>
      </c>
      <c r="D182" s="664" t="s">
        <v>53</v>
      </c>
      <c r="E182" s="664"/>
      <c r="F182" s="664"/>
      <c r="G182" s="664"/>
      <c r="H182" s="664"/>
      <c r="I182" s="92">
        <f>I165+I172+I176+I181</f>
        <v>1215.48</v>
      </c>
      <c r="J182" s="11"/>
    </row>
    <row r="183" spans="2:12" s="40" customFormat="1" ht="30" customHeight="1" x14ac:dyDescent="0.2">
      <c r="B183" s="668" t="s">
        <v>66</v>
      </c>
      <c r="C183" s="660"/>
      <c r="D183" s="660"/>
      <c r="E183" s="660"/>
      <c r="F183" s="660"/>
      <c r="G183" s="660"/>
      <c r="H183" s="660"/>
      <c r="I183" s="35">
        <f>I182/C182</f>
        <v>1215.48</v>
      </c>
      <c r="J183" s="11"/>
    </row>
    <row r="184" spans="2:12" s="40" customFormat="1" ht="30" customHeight="1" x14ac:dyDescent="0.2">
      <c r="B184" s="36" t="s">
        <v>97</v>
      </c>
      <c r="C184" s="63">
        <f>BDI!C$36</f>
        <v>27.5</v>
      </c>
      <c r="D184" s="669" t="s">
        <v>3</v>
      </c>
      <c r="E184" s="669"/>
      <c r="F184" s="669"/>
      <c r="G184" s="669"/>
      <c r="H184" s="669"/>
      <c r="I184" s="585">
        <f>C184/100*I183</f>
        <v>334.26</v>
      </c>
      <c r="J184" s="11"/>
    </row>
    <row r="185" spans="2:12" s="40" customFormat="1" ht="30" customHeight="1" x14ac:dyDescent="0.2">
      <c r="B185" s="761" t="s">
        <v>636</v>
      </c>
      <c r="C185" s="762"/>
      <c r="D185" s="762"/>
      <c r="E185" s="762"/>
      <c r="F185" s="762"/>
      <c r="G185" s="762"/>
      <c r="H185" s="763"/>
      <c r="I185" s="593">
        <f>I184+I183</f>
        <v>1549.74</v>
      </c>
      <c r="J185" s="2"/>
    </row>
    <row r="186" spans="2:12" s="29" customFormat="1" ht="30" customHeight="1" x14ac:dyDescent="0.2">
      <c r="B186" s="751" t="s">
        <v>637</v>
      </c>
      <c r="C186" s="752"/>
      <c r="D186" s="752"/>
      <c r="E186" s="752"/>
      <c r="F186" s="752"/>
      <c r="G186" s="752"/>
      <c r="H186" s="752"/>
      <c r="I186" s="594">
        <v>6</v>
      </c>
      <c r="J186" s="2"/>
    </row>
    <row r="187" spans="2:12" s="29" customFormat="1" ht="30" customHeight="1" thickBot="1" x14ac:dyDescent="0.25">
      <c r="B187" s="661" t="s">
        <v>54</v>
      </c>
      <c r="C187" s="662"/>
      <c r="D187" s="662"/>
      <c r="E187" s="662"/>
      <c r="F187" s="662"/>
      <c r="G187" s="662"/>
      <c r="H187" s="662"/>
      <c r="I187" s="595">
        <f>I185*I186</f>
        <v>9298.44</v>
      </c>
      <c r="J187" s="2"/>
      <c r="L187" s="29">
        <f>I187/Serviços!G9</f>
        <v>7.0761847121005E-2</v>
      </c>
    </row>
    <row r="188" spans="2:12" s="29" customFormat="1" ht="13.5" thickBot="1" x14ac:dyDescent="0.25">
      <c r="B188" s="1"/>
      <c r="C188" s="1"/>
      <c r="D188" s="104"/>
      <c r="E188" s="1"/>
      <c r="F188" s="1"/>
      <c r="G188" s="1"/>
      <c r="H188" s="1"/>
      <c r="I188" s="2"/>
      <c r="J188" s="2"/>
    </row>
    <row r="189" spans="2:12" s="29" customFormat="1" ht="30" customHeight="1" thickBot="1" x14ac:dyDescent="0.25">
      <c r="B189" s="393" t="s">
        <v>34</v>
      </c>
      <c r="C189" s="393" t="s">
        <v>518</v>
      </c>
      <c r="D189" s="707" t="s">
        <v>35</v>
      </c>
      <c r="E189" s="707"/>
      <c r="F189" s="707"/>
      <c r="G189" s="707"/>
      <c r="H189" s="707"/>
      <c r="I189" s="708"/>
      <c r="J189" s="2"/>
    </row>
    <row r="190" spans="2:12" s="29" customFormat="1" ht="39.950000000000003" customHeight="1" x14ac:dyDescent="0.2">
      <c r="B190" s="675" t="s">
        <v>550</v>
      </c>
      <c r="C190" s="676"/>
      <c r="D190" s="676"/>
      <c r="E190" s="676"/>
      <c r="F190" s="676"/>
      <c r="G190" s="677"/>
      <c r="H190" s="678" t="s">
        <v>567</v>
      </c>
      <c r="I190" s="679"/>
      <c r="J190" s="2"/>
    </row>
    <row r="191" spans="2:12" s="29" customFormat="1" ht="30" customHeight="1" x14ac:dyDescent="0.2">
      <c r="B191" s="685" t="s">
        <v>647</v>
      </c>
      <c r="C191" s="686"/>
      <c r="D191" s="686"/>
      <c r="E191" s="686"/>
      <c r="F191" s="686"/>
      <c r="G191" s="686"/>
      <c r="H191" s="390" t="s">
        <v>55</v>
      </c>
      <c r="I191" s="376" t="s">
        <v>67</v>
      </c>
      <c r="J191" s="2"/>
    </row>
    <row r="192" spans="2:12" s="40" customFormat="1" ht="24.95" customHeight="1" x14ac:dyDescent="0.2">
      <c r="B192" s="721" t="s">
        <v>36</v>
      </c>
      <c r="C192" s="722"/>
      <c r="D192" s="722"/>
      <c r="E192" s="722"/>
      <c r="F192" s="722"/>
      <c r="G192" s="722"/>
      <c r="H192" s="764"/>
      <c r="I192" s="723"/>
      <c r="J192" s="2"/>
    </row>
    <row r="193" spans="2:12" s="40" customFormat="1" ht="30" customHeight="1" x14ac:dyDescent="0.2">
      <c r="B193" s="188" t="s">
        <v>47</v>
      </c>
      <c r="C193" s="177" t="s">
        <v>57</v>
      </c>
      <c r="D193" s="49" t="s">
        <v>38</v>
      </c>
      <c r="E193" s="49" t="s">
        <v>39</v>
      </c>
      <c r="F193" s="49" t="s">
        <v>40</v>
      </c>
      <c r="G193" s="50" t="s">
        <v>41</v>
      </c>
      <c r="H193" s="50" t="s">
        <v>42</v>
      </c>
      <c r="I193" s="189" t="s">
        <v>43</v>
      </c>
      <c r="J193" s="2"/>
    </row>
    <row r="194" spans="2:12" s="40" customFormat="1" ht="30" customHeight="1" x14ac:dyDescent="0.2">
      <c r="B194" s="449"/>
      <c r="C194" s="175"/>
      <c r="D194" s="439"/>
      <c r="E194" s="47"/>
      <c r="F194" s="47"/>
      <c r="G194" s="6"/>
      <c r="H194" s="6"/>
      <c r="I194" s="93"/>
      <c r="J194" s="2"/>
    </row>
    <row r="195" spans="2:12" s="40" customFormat="1" ht="30" customHeight="1" x14ac:dyDescent="0.2">
      <c r="B195" s="759" t="s">
        <v>45</v>
      </c>
      <c r="C195" s="760"/>
      <c r="D195" s="760"/>
      <c r="E195" s="760"/>
      <c r="F195" s="760"/>
      <c r="G195" s="760"/>
      <c r="H195" s="760"/>
      <c r="I195" s="373"/>
      <c r="J195" s="2"/>
    </row>
    <row r="196" spans="2:12" s="40" customFormat="1" ht="30" customHeight="1" x14ac:dyDescent="0.2">
      <c r="B196" s="721" t="s">
        <v>46</v>
      </c>
      <c r="C196" s="722"/>
      <c r="D196" s="722"/>
      <c r="E196" s="722"/>
      <c r="F196" s="722"/>
      <c r="G196" s="722"/>
      <c r="H196" s="722"/>
      <c r="I196" s="723"/>
      <c r="J196" s="2"/>
    </row>
    <row r="197" spans="2:12" s="40" customFormat="1" ht="30" customHeight="1" x14ac:dyDescent="0.2">
      <c r="B197" s="374" t="s">
        <v>47</v>
      </c>
      <c r="C197" s="175" t="s">
        <v>57</v>
      </c>
      <c r="D197" s="105" t="s">
        <v>38</v>
      </c>
      <c r="E197" s="51"/>
      <c r="F197" s="51"/>
      <c r="G197" s="51"/>
      <c r="H197" s="175" t="s">
        <v>48</v>
      </c>
      <c r="I197" s="375" t="s">
        <v>43</v>
      </c>
      <c r="J197" s="2"/>
    </row>
    <row r="198" spans="2:12" s="40" customFormat="1" ht="30" customHeight="1" x14ac:dyDescent="0.2">
      <c r="B198" s="433"/>
      <c r="C198" s="251"/>
      <c r="D198" s="301"/>
      <c r="E198" s="51"/>
      <c r="F198" s="51"/>
      <c r="G198" s="51"/>
      <c r="H198" s="4"/>
      <c r="I198" s="93"/>
      <c r="J198" s="2"/>
    </row>
    <row r="199" spans="2:12" s="40" customFormat="1" ht="30" customHeight="1" x14ac:dyDescent="0.2">
      <c r="B199" s="692" t="s">
        <v>45</v>
      </c>
      <c r="C199" s="693"/>
      <c r="D199" s="693"/>
      <c r="E199" s="693"/>
      <c r="F199" s="693"/>
      <c r="G199" s="693"/>
      <c r="H199" s="693"/>
      <c r="I199" s="35"/>
      <c r="J199" s="2"/>
    </row>
    <row r="200" spans="2:12" s="40" customFormat="1" ht="30" customHeight="1" x14ac:dyDescent="0.2">
      <c r="B200" s="721" t="s">
        <v>50</v>
      </c>
      <c r="C200" s="722"/>
      <c r="D200" s="722"/>
      <c r="E200" s="722"/>
      <c r="F200" s="722"/>
      <c r="G200" s="722"/>
      <c r="H200" s="722"/>
      <c r="I200" s="723"/>
      <c r="J200" s="2"/>
    </row>
    <row r="201" spans="2:12" s="40" customFormat="1" ht="30" customHeight="1" x14ac:dyDescent="0.2">
      <c r="B201" s="191" t="s">
        <v>47</v>
      </c>
      <c r="C201" s="174" t="s">
        <v>57</v>
      </c>
      <c r="D201" s="175" t="s">
        <v>38</v>
      </c>
      <c r="E201" s="174"/>
      <c r="F201" s="174"/>
      <c r="G201" s="174"/>
      <c r="H201" s="175" t="s">
        <v>48</v>
      </c>
      <c r="I201" s="115" t="s">
        <v>43</v>
      </c>
      <c r="J201" s="2"/>
    </row>
    <row r="202" spans="2:12" s="40" customFormat="1" ht="30" customHeight="1" x14ac:dyDescent="0.2">
      <c r="B202" s="425"/>
      <c r="C202" s="251"/>
      <c r="D202" s="450"/>
      <c r="E202" s="174"/>
      <c r="F202" s="174"/>
      <c r="G202" s="174"/>
      <c r="H202" s="4"/>
      <c r="I202" s="35"/>
      <c r="J202" s="2"/>
    </row>
    <row r="203" spans="2:12" s="40" customFormat="1" ht="30" customHeight="1" x14ac:dyDescent="0.2">
      <c r="B203" s="692" t="s">
        <v>45</v>
      </c>
      <c r="C203" s="693"/>
      <c r="D203" s="693"/>
      <c r="E203" s="693"/>
      <c r="F203" s="693"/>
      <c r="G203" s="693"/>
      <c r="H203" s="693"/>
      <c r="I203" s="35"/>
      <c r="J203" s="2"/>
    </row>
    <row r="204" spans="2:12" s="40" customFormat="1" ht="30" customHeight="1" x14ac:dyDescent="0.2">
      <c r="B204" s="665" t="s">
        <v>51</v>
      </c>
      <c r="C204" s="666"/>
      <c r="D204" s="666"/>
      <c r="E204" s="666"/>
      <c r="F204" s="666"/>
      <c r="G204" s="666"/>
      <c r="H204" s="666"/>
      <c r="I204" s="667"/>
      <c r="J204" s="2"/>
    </row>
    <row r="205" spans="2:12" s="40" customFormat="1" ht="30" customHeight="1" x14ac:dyDescent="0.2">
      <c r="B205" s="374" t="s">
        <v>47</v>
      </c>
      <c r="C205" s="175" t="s">
        <v>57</v>
      </c>
      <c r="D205" s="105" t="s">
        <v>38</v>
      </c>
      <c r="E205" s="51"/>
      <c r="F205" s="51"/>
      <c r="G205" s="51"/>
      <c r="H205" s="175" t="s">
        <v>48</v>
      </c>
      <c r="I205" s="375" t="s">
        <v>43</v>
      </c>
      <c r="J205" s="2"/>
    </row>
    <row r="206" spans="2:12" s="40" customFormat="1" ht="30" customHeight="1" x14ac:dyDescent="0.2">
      <c r="B206" s="415" t="s">
        <v>65</v>
      </c>
      <c r="C206" s="175" t="s">
        <v>44</v>
      </c>
      <c r="D206" s="47">
        <v>0.18</v>
      </c>
      <c r="E206" s="51"/>
      <c r="F206" s="51"/>
      <c r="G206" s="51"/>
      <c r="H206" s="4">
        <f>Insumos!D23</f>
        <v>8.59</v>
      </c>
      <c r="I206" s="93">
        <f>D206*H206</f>
        <v>1.55</v>
      </c>
      <c r="J206" s="2"/>
    </row>
    <row r="207" spans="2:12" s="40" customFormat="1" ht="30" customHeight="1" x14ac:dyDescent="0.2">
      <c r="B207" s="715" t="s">
        <v>45</v>
      </c>
      <c r="C207" s="716"/>
      <c r="D207" s="716"/>
      <c r="E207" s="716"/>
      <c r="F207" s="716"/>
      <c r="G207" s="716"/>
      <c r="H207" s="717"/>
      <c r="I207" s="373">
        <f>SUM(I206:I206)</f>
        <v>1.55</v>
      </c>
      <c r="J207" s="2"/>
    </row>
    <row r="208" spans="2:12" s="40" customFormat="1" ht="30" customHeight="1" x14ac:dyDescent="0.2">
      <c r="B208" s="192" t="s">
        <v>52</v>
      </c>
      <c r="C208" s="176">
        <v>1</v>
      </c>
      <c r="D208" s="693" t="s">
        <v>53</v>
      </c>
      <c r="E208" s="693"/>
      <c r="F208" s="693"/>
      <c r="G208" s="693"/>
      <c r="H208" s="693"/>
      <c r="I208" s="373">
        <f>I207+I203+I199+I195</f>
        <v>1.55</v>
      </c>
      <c r="J208" s="2"/>
      <c r="L208" s="40" t="s">
        <v>472</v>
      </c>
    </row>
    <row r="209" spans="2:10" s="40" customFormat="1" ht="30" customHeight="1" x14ac:dyDescent="0.2">
      <c r="B209" s="724" t="s">
        <v>66</v>
      </c>
      <c r="C209" s="660"/>
      <c r="D209" s="669"/>
      <c r="E209" s="669"/>
      <c r="F209" s="669"/>
      <c r="G209" s="669"/>
      <c r="H209" s="669"/>
      <c r="I209" s="93">
        <f>I208/C208</f>
        <v>1.55</v>
      </c>
      <c r="J209" s="2"/>
    </row>
    <row r="210" spans="2:10" s="40" customFormat="1" ht="30" customHeight="1" x14ac:dyDescent="0.2">
      <c r="B210" s="178" t="s">
        <v>251</v>
      </c>
      <c r="C210" s="63">
        <f>BDI!C$36</f>
        <v>27.5</v>
      </c>
      <c r="D210" s="718" t="s">
        <v>3</v>
      </c>
      <c r="E210" s="719"/>
      <c r="F210" s="719"/>
      <c r="G210" s="719"/>
      <c r="H210" s="720"/>
      <c r="I210" s="93">
        <f>C210/100*I209</f>
        <v>0.43</v>
      </c>
      <c r="J210" s="2"/>
    </row>
    <row r="211" spans="2:10" s="40" customFormat="1" ht="30" customHeight="1" thickBot="1" x14ac:dyDescent="0.25">
      <c r="B211" s="712" t="s">
        <v>54</v>
      </c>
      <c r="C211" s="713"/>
      <c r="D211" s="714"/>
      <c r="E211" s="714"/>
      <c r="F211" s="714"/>
      <c r="G211" s="714"/>
      <c r="H211" s="714"/>
      <c r="I211" s="586">
        <f>I210+I209</f>
        <v>1.98</v>
      </c>
      <c r="J211" s="2"/>
    </row>
    <row r="212" spans="2:10" s="29" customFormat="1" x14ac:dyDescent="0.2">
      <c r="B212" s="1"/>
      <c r="C212" s="1"/>
      <c r="D212" s="104"/>
      <c r="E212" s="1"/>
      <c r="F212" s="1"/>
      <c r="G212" s="1"/>
      <c r="H212" s="1"/>
      <c r="I212" s="2"/>
      <c r="J212" s="2"/>
    </row>
    <row r="213" spans="2:10" s="29" customFormat="1" x14ac:dyDescent="0.2">
      <c r="B213" s="1"/>
      <c r="C213" s="1"/>
      <c r="D213" s="104"/>
      <c r="E213" s="1"/>
      <c r="F213" s="1"/>
      <c r="G213" s="1"/>
      <c r="H213" s="1"/>
      <c r="I213" s="2"/>
      <c r="J213" s="2"/>
    </row>
    <row r="214" spans="2:10" s="29" customFormat="1" ht="13.5" thickBot="1" x14ac:dyDescent="0.25">
      <c r="B214" s="1"/>
      <c r="C214" s="1"/>
      <c r="D214" s="104"/>
      <c r="E214" s="1"/>
      <c r="F214" s="1"/>
      <c r="G214" s="1"/>
      <c r="H214" s="1"/>
      <c r="I214" s="2"/>
      <c r="J214" s="2"/>
    </row>
    <row r="215" spans="2:10" s="29" customFormat="1" ht="30" customHeight="1" thickBot="1" x14ac:dyDescent="0.25">
      <c r="B215" s="393" t="s">
        <v>34</v>
      </c>
      <c r="C215" s="393" t="s">
        <v>519</v>
      </c>
      <c r="D215" s="707" t="s">
        <v>35</v>
      </c>
      <c r="E215" s="707"/>
      <c r="F215" s="707"/>
      <c r="G215" s="707"/>
      <c r="H215" s="707"/>
      <c r="I215" s="708"/>
      <c r="J215" s="97"/>
    </row>
    <row r="216" spans="2:10" s="29" customFormat="1" ht="39.950000000000003" customHeight="1" x14ac:dyDescent="0.2">
      <c r="B216" s="675" t="s">
        <v>550</v>
      </c>
      <c r="C216" s="676"/>
      <c r="D216" s="676"/>
      <c r="E216" s="676"/>
      <c r="F216" s="676"/>
      <c r="G216" s="677"/>
      <c r="H216" s="678" t="s">
        <v>567</v>
      </c>
      <c r="I216" s="679"/>
      <c r="J216" s="2"/>
    </row>
    <row r="217" spans="2:10" s="40" customFormat="1" ht="30" customHeight="1" x14ac:dyDescent="0.2">
      <c r="B217" s="765" t="s">
        <v>475</v>
      </c>
      <c r="C217" s="766"/>
      <c r="D217" s="766"/>
      <c r="E217" s="766"/>
      <c r="F217" s="766"/>
      <c r="G217" s="767"/>
      <c r="H217" s="389" t="s">
        <v>55</v>
      </c>
      <c r="I217" s="112" t="s">
        <v>67</v>
      </c>
      <c r="J217" s="68"/>
    </row>
    <row r="218" spans="2:10" s="29" customFormat="1" ht="30" customHeight="1" x14ac:dyDescent="0.2">
      <c r="B218" s="665" t="s">
        <v>36</v>
      </c>
      <c r="C218" s="666"/>
      <c r="D218" s="666"/>
      <c r="E218" s="666"/>
      <c r="F218" s="666"/>
      <c r="G218" s="666"/>
      <c r="H218" s="682"/>
      <c r="I218" s="667"/>
      <c r="J218" s="69"/>
    </row>
    <row r="219" spans="2:10" s="37" customFormat="1" ht="30" customHeight="1" x14ac:dyDescent="0.2">
      <c r="B219" s="113" t="s">
        <v>47</v>
      </c>
      <c r="C219" s="48" t="s">
        <v>57</v>
      </c>
      <c r="D219" s="49" t="s">
        <v>38</v>
      </c>
      <c r="E219" s="49" t="s">
        <v>39</v>
      </c>
      <c r="F219" s="49" t="s">
        <v>40</v>
      </c>
      <c r="G219" s="50" t="s">
        <v>41</v>
      </c>
      <c r="H219" s="50" t="s">
        <v>42</v>
      </c>
      <c r="I219" s="114" t="s">
        <v>43</v>
      </c>
      <c r="J219" s="448"/>
    </row>
    <row r="220" spans="2:10" s="40" customFormat="1" ht="30" customHeight="1" x14ac:dyDescent="0.2">
      <c r="B220" s="111"/>
      <c r="C220" s="107"/>
      <c r="D220" s="108"/>
      <c r="E220" s="47"/>
      <c r="F220" s="47"/>
      <c r="G220" s="6"/>
      <c r="H220" s="6"/>
      <c r="I220" s="35"/>
      <c r="J220" s="11"/>
    </row>
    <row r="221" spans="2:10" s="40" customFormat="1" ht="30" customHeight="1" x14ac:dyDescent="0.2">
      <c r="B221" s="137"/>
      <c r="C221" s="107"/>
      <c r="D221" s="108"/>
      <c r="E221" s="47"/>
      <c r="F221" s="47"/>
      <c r="G221" s="6"/>
      <c r="H221" s="6"/>
      <c r="I221" s="35"/>
      <c r="J221" s="11"/>
    </row>
    <row r="222" spans="2:10" s="40" customFormat="1" ht="30" customHeight="1" x14ac:dyDescent="0.2">
      <c r="B222" s="683" t="s">
        <v>45</v>
      </c>
      <c r="C222" s="684"/>
      <c r="D222" s="684"/>
      <c r="E222" s="684"/>
      <c r="F222" s="684"/>
      <c r="G222" s="684"/>
      <c r="H222" s="684"/>
      <c r="I222" s="92"/>
      <c r="J222" s="11"/>
    </row>
    <row r="223" spans="2:10" s="40" customFormat="1" ht="30" customHeight="1" x14ac:dyDescent="0.2">
      <c r="B223" s="665" t="s">
        <v>46</v>
      </c>
      <c r="C223" s="666"/>
      <c r="D223" s="666"/>
      <c r="E223" s="666"/>
      <c r="F223" s="666"/>
      <c r="G223" s="666"/>
      <c r="H223" s="666"/>
      <c r="I223" s="667"/>
      <c r="J223" s="69"/>
    </row>
    <row r="224" spans="2:10" s="40" customFormat="1" ht="30" customHeight="1" x14ac:dyDescent="0.2">
      <c r="B224" s="357" t="s">
        <v>47</v>
      </c>
      <c r="C224" s="4" t="s">
        <v>57</v>
      </c>
      <c r="D224" s="105" t="s">
        <v>38</v>
      </c>
      <c r="E224" s="51"/>
      <c r="F224" s="51"/>
      <c r="G224" s="51"/>
      <c r="H224" s="9" t="s">
        <v>48</v>
      </c>
      <c r="I224" s="115" t="s">
        <v>43</v>
      </c>
      <c r="J224" s="11"/>
    </row>
    <row r="225" spans="2:12" s="40" customFormat="1" ht="30" customHeight="1" x14ac:dyDescent="0.2">
      <c r="B225" s="137" t="s">
        <v>240</v>
      </c>
      <c r="C225" s="4" t="s">
        <v>99</v>
      </c>
      <c r="D225" s="105">
        <v>1.7999999999999999E-2</v>
      </c>
      <c r="E225" s="51"/>
      <c r="F225" s="51"/>
      <c r="G225" s="51"/>
      <c r="H225" s="4">
        <f>Insumos!D98</f>
        <v>7.5</v>
      </c>
      <c r="I225" s="35">
        <f>H225*D225</f>
        <v>0.14000000000000001</v>
      </c>
      <c r="J225" s="11"/>
    </row>
    <row r="226" spans="2:12" s="40" customFormat="1" ht="30" customHeight="1" x14ac:dyDescent="0.2">
      <c r="B226" s="111" t="s">
        <v>241</v>
      </c>
      <c r="C226" s="4" t="s">
        <v>60</v>
      </c>
      <c r="D226" s="105">
        <v>3.2000000000000001E-2</v>
      </c>
      <c r="E226" s="51"/>
      <c r="F226" s="51"/>
      <c r="G226" s="51"/>
      <c r="H226" s="4">
        <f>Insumos!D88</f>
        <v>5.05</v>
      </c>
      <c r="I226" s="35">
        <f>H226*D226</f>
        <v>0.16</v>
      </c>
      <c r="J226" s="11"/>
    </row>
    <row r="227" spans="2:12" s="40" customFormat="1" ht="30" customHeight="1" x14ac:dyDescent="0.2">
      <c r="B227" s="111" t="s">
        <v>242</v>
      </c>
      <c r="C227" s="4" t="s">
        <v>60</v>
      </c>
      <c r="D227" s="105">
        <v>0.03</v>
      </c>
      <c r="E227" s="51"/>
      <c r="F227" s="51"/>
      <c r="G227" s="51"/>
      <c r="H227" s="4">
        <f>Insumos!D100</f>
        <v>4.0999999999999996</v>
      </c>
      <c r="I227" s="35">
        <f>H227*D227</f>
        <v>0.12</v>
      </c>
      <c r="J227" s="11"/>
    </row>
    <row r="228" spans="2:12" s="40" customFormat="1" ht="30" customHeight="1" x14ac:dyDescent="0.2">
      <c r="B228" s="187" t="s">
        <v>243</v>
      </c>
      <c r="C228" s="4" t="s">
        <v>99</v>
      </c>
      <c r="D228" s="47">
        <v>0.01</v>
      </c>
      <c r="E228" s="51"/>
      <c r="F228" s="51"/>
      <c r="G228" s="51"/>
      <c r="H228" s="4">
        <f>Insumos!D53</f>
        <v>9.06</v>
      </c>
      <c r="I228" s="35">
        <f>H228*D228</f>
        <v>0.09</v>
      </c>
      <c r="J228" s="11"/>
    </row>
    <row r="229" spans="2:12" s="40" customFormat="1" ht="30" customHeight="1" x14ac:dyDescent="0.2">
      <c r="B229" s="663" t="s">
        <v>45</v>
      </c>
      <c r="C229" s="664"/>
      <c r="D229" s="664"/>
      <c r="E229" s="664"/>
      <c r="F229" s="664"/>
      <c r="G229" s="664"/>
      <c r="H229" s="664"/>
      <c r="I229" s="35">
        <f>SUM(I225:I228)</f>
        <v>0.51</v>
      </c>
      <c r="J229" s="11"/>
    </row>
    <row r="230" spans="2:12" s="40" customFormat="1" ht="30" customHeight="1" x14ac:dyDescent="0.2">
      <c r="B230" s="665" t="s">
        <v>50</v>
      </c>
      <c r="C230" s="666"/>
      <c r="D230" s="666"/>
      <c r="E230" s="666"/>
      <c r="F230" s="666"/>
      <c r="G230" s="666"/>
      <c r="H230" s="666"/>
      <c r="I230" s="667"/>
      <c r="J230" s="69"/>
    </row>
    <row r="231" spans="2:12" s="40" customFormat="1" ht="30" customHeight="1" x14ac:dyDescent="0.2">
      <c r="B231" s="110" t="s">
        <v>47</v>
      </c>
      <c r="C231" s="5" t="s">
        <v>57</v>
      </c>
      <c r="D231" s="9" t="s">
        <v>38</v>
      </c>
      <c r="E231" s="3"/>
      <c r="F231" s="3"/>
      <c r="G231" s="3"/>
      <c r="H231" s="9" t="s">
        <v>48</v>
      </c>
      <c r="I231" s="115" t="s">
        <v>43</v>
      </c>
      <c r="J231" s="11"/>
    </row>
    <row r="232" spans="2:12" s="40" customFormat="1" ht="30" customHeight="1" x14ac:dyDescent="0.2">
      <c r="B232" s="52"/>
      <c r="C232" s="107"/>
      <c r="D232" s="447"/>
      <c r="E232" s="3"/>
      <c r="F232" s="51"/>
      <c r="G232" s="51"/>
      <c r="H232" s="6"/>
      <c r="I232" s="35"/>
      <c r="J232" s="11"/>
    </row>
    <row r="233" spans="2:12" s="40" customFormat="1" ht="30" customHeight="1" x14ac:dyDescent="0.2">
      <c r="B233" s="663" t="s">
        <v>45</v>
      </c>
      <c r="C233" s="664"/>
      <c r="D233" s="664"/>
      <c r="E233" s="664"/>
      <c r="F233" s="664"/>
      <c r="G233" s="664"/>
      <c r="H233" s="664"/>
      <c r="I233" s="35"/>
      <c r="J233" s="11"/>
    </row>
    <row r="234" spans="2:12" s="40" customFormat="1" ht="30" customHeight="1" x14ac:dyDescent="0.2">
      <c r="B234" s="665" t="s">
        <v>51</v>
      </c>
      <c r="C234" s="666"/>
      <c r="D234" s="666"/>
      <c r="E234" s="666"/>
      <c r="F234" s="666"/>
      <c r="G234" s="666"/>
      <c r="H234" s="666"/>
      <c r="I234" s="667"/>
      <c r="J234" s="69"/>
    </row>
    <row r="235" spans="2:12" s="40" customFormat="1" ht="30" customHeight="1" x14ac:dyDescent="0.2">
      <c r="B235" s="357" t="s">
        <v>47</v>
      </c>
      <c r="C235" s="4" t="s">
        <v>57</v>
      </c>
      <c r="D235" s="105" t="s">
        <v>38</v>
      </c>
      <c r="E235" s="51"/>
      <c r="F235" s="51"/>
      <c r="G235" s="51"/>
      <c r="H235" s="9" t="s">
        <v>48</v>
      </c>
      <c r="I235" s="115" t="s">
        <v>43</v>
      </c>
      <c r="J235" s="11"/>
    </row>
    <row r="236" spans="2:12" s="40" customFormat="1" ht="30" customHeight="1" x14ac:dyDescent="0.2">
      <c r="B236" s="187" t="s">
        <v>64</v>
      </c>
      <c r="C236" s="4" t="s">
        <v>44</v>
      </c>
      <c r="D236" s="47">
        <v>0.09</v>
      </c>
      <c r="E236" s="51"/>
      <c r="F236" s="51"/>
      <c r="G236" s="51"/>
      <c r="H236" s="4">
        <f>Insumos!D19</f>
        <v>11.4</v>
      </c>
      <c r="I236" s="35">
        <f>D236*H236</f>
        <v>1.03</v>
      </c>
      <c r="J236" s="11"/>
    </row>
    <row r="237" spans="2:12" s="40" customFormat="1" ht="30" customHeight="1" x14ac:dyDescent="0.2">
      <c r="B237" s="187" t="s">
        <v>65</v>
      </c>
      <c r="C237" s="4" t="s">
        <v>44</v>
      </c>
      <c r="D237" s="47">
        <v>0.1</v>
      </c>
      <c r="E237" s="9"/>
      <c r="F237" s="51"/>
      <c r="G237" s="51"/>
      <c r="H237" s="4">
        <f>Insumos!D23</f>
        <v>8.59</v>
      </c>
      <c r="I237" s="35">
        <f>D237*H237</f>
        <v>0.86</v>
      </c>
      <c r="J237" s="11"/>
    </row>
    <row r="238" spans="2:12" s="40" customFormat="1" ht="30" customHeight="1" x14ac:dyDescent="0.2">
      <c r="B238" s="663" t="s">
        <v>45</v>
      </c>
      <c r="C238" s="664"/>
      <c r="D238" s="664"/>
      <c r="E238" s="664"/>
      <c r="F238" s="664"/>
      <c r="G238" s="664"/>
      <c r="H238" s="664"/>
      <c r="I238" s="92">
        <f>SUM(I236:I237)</f>
        <v>1.89</v>
      </c>
      <c r="J238" s="11"/>
    </row>
    <row r="239" spans="2:12" s="40" customFormat="1" ht="30" customHeight="1" x14ac:dyDescent="0.2">
      <c r="B239" s="34" t="s">
        <v>52</v>
      </c>
      <c r="C239" s="5">
        <v>1</v>
      </c>
      <c r="D239" s="664" t="s">
        <v>53</v>
      </c>
      <c r="E239" s="664"/>
      <c r="F239" s="664"/>
      <c r="G239" s="664"/>
      <c r="H239" s="664"/>
      <c r="I239" s="92">
        <f>I238+I233+I229+I222</f>
        <v>2.4</v>
      </c>
      <c r="J239" s="11"/>
      <c r="L239" s="40" t="s">
        <v>474</v>
      </c>
    </row>
    <row r="240" spans="2:12" s="40" customFormat="1" ht="30" customHeight="1" x14ac:dyDescent="0.2">
      <c r="B240" s="668" t="s">
        <v>66</v>
      </c>
      <c r="C240" s="660"/>
      <c r="D240" s="660"/>
      <c r="E240" s="660"/>
      <c r="F240" s="660"/>
      <c r="G240" s="660"/>
      <c r="H240" s="660"/>
      <c r="I240" s="35">
        <f>I239/C239</f>
        <v>2.4</v>
      </c>
      <c r="J240" s="11"/>
    </row>
    <row r="241" spans="2:10" s="40" customFormat="1" ht="30" customHeight="1" x14ac:dyDescent="0.2">
      <c r="B241" s="36" t="s">
        <v>97</v>
      </c>
      <c r="C241" s="63">
        <f>BDI!C$36</f>
        <v>27.5</v>
      </c>
      <c r="D241" s="669" t="s">
        <v>3</v>
      </c>
      <c r="E241" s="669"/>
      <c r="F241" s="669"/>
      <c r="G241" s="669"/>
      <c r="H241" s="669"/>
      <c r="I241" s="585">
        <f>C241/100*I240</f>
        <v>0.66</v>
      </c>
      <c r="J241" s="11"/>
    </row>
    <row r="242" spans="2:10" s="40" customFormat="1" ht="30" customHeight="1" thickBot="1" x14ac:dyDescent="0.25">
      <c r="B242" s="725" t="s">
        <v>54</v>
      </c>
      <c r="C242" s="726"/>
      <c r="D242" s="726"/>
      <c r="E242" s="726"/>
      <c r="F242" s="726"/>
      <c r="G242" s="726"/>
      <c r="H242" s="726"/>
      <c r="I242" s="586">
        <f>I241+I240</f>
        <v>3.06</v>
      </c>
      <c r="J242" s="2"/>
    </row>
    <row r="243" spans="2:10" s="29" customFormat="1" x14ac:dyDescent="0.2">
      <c r="B243" s="1"/>
      <c r="C243" s="1"/>
      <c r="D243" s="104"/>
      <c r="E243" s="1"/>
      <c r="F243" s="1"/>
      <c r="G243" s="1"/>
      <c r="H243" s="1"/>
      <c r="I243" s="2"/>
      <c r="J243" s="2"/>
    </row>
    <row r="244" spans="2:10" s="29" customFormat="1" x14ac:dyDescent="0.2">
      <c r="B244" s="1"/>
      <c r="C244" s="1"/>
      <c r="D244" s="104"/>
      <c r="E244" s="1"/>
      <c r="F244" s="1"/>
      <c r="G244" s="1"/>
      <c r="H244" s="1"/>
      <c r="I244" s="2"/>
      <c r="J244" s="2"/>
    </row>
    <row r="245" spans="2:10" s="29" customFormat="1" x14ac:dyDescent="0.2">
      <c r="B245" s="1"/>
      <c r="C245" s="1"/>
      <c r="D245" s="104"/>
      <c r="E245" s="1"/>
      <c r="F245" s="1"/>
      <c r="G245" s="1"/>
      <c r="H245" s="1"/>
      <c r="I245" s="2"/>
      <c r="J245" s="2"/>
    </row>
    <row r="246" spans="2:10" s="29" customFormat="1" ht="13.5" thickBot="1" x14ac:dyDescent="0.25">
      <c r="B246" s="1"/>
      <c r="C246" s="1"/>
      <c r="D246" s="104"/>
      <c r="E246" s="1"/>
      <c r="F246" s="1"/>
      <c r="G246" s="1"/>
      <c r="H246" s="1"/>
      <c r="I246" s="2"/>
      <c r="J246" s="2"/>
    </row>
    <row r="247" spans="2:10" s="29" customFormat="1" ht="30" customHeight="1" thickBot="1" x14ac:dyDescent="0.25">
      <c r="B247" s="393" t="s">
        <v>34</v>
      </c>
      <c r="C247" s="393" t="s">
        <v>520</v>
      </c>
      <c r="D247" s="672" t="s">
        <v>35</v>
      </c>
      <c r="E247" s="673"/>
      <c r="F247" s="673"/>
      <c r="G247" s="673"/>
      <c r="H247" s="673"/>
      <c r="I247" s="674"/>
      <c r="J247" s="2"/>
    </row>
    <row r="248" spans="2:10" s="29" customFormat="1" ht="39.950000000000003" customHeight="1" x14ac:dyDescent="0.2">
      <c r="B248" s="675" t="s">
        <v>550</v>
      </c>
      <c r="C248" s="676"/>
      <c r="D248" s="676"/>
      <c r="E248" s="676"/>
      <c r="F248" s="676"/>
      <c r="G248" s="677"/>
      <c r="H248" s="678" t="s">
        <v>567</v>
      </c>
      <c r="I248" s="679"/>
      <c r="J248" s="2"/>
    </row>
    <row r="249" spans="2:10" s="29" customFormat="1" ht="30" customHeight="1" x14ac:dyDescent="0.2">
      <c r="B249" s="680" t="s">
        <v>482</v>
      </c>
      <c r="C249" s="681"/>
      <c r="D249" s="681"/>
      <c r="E249" s="681"/>
      <c r="F249" s="681"/>
      <c r="G249" s="681"/>
      <c r="H249" s="389" t="s">
        <v>55</v>
      </c>
      <c r="I249" s="112" t="s">
        <v>73</v>
      </c>
      <c r="J249" s="2"/>
    </row>
    <row r="250" spans="2:10" s="29" customFormat="1" ht="30" customHeight="1" x14ac:dyDescent="0.2">
      <c r="B250" s="665" t="s">
        <v>36</v>
      </c>
      <c r="C250" s="666"/>
      <c r="D250" s="666"/>
      <c r="E250" s="666"/>
      <c r="F250" s="666"/>
      <c r="G250" s="666"/>
      <c r="H250" s="682"/>
      <c r="I250" s="667"/>
      <c r="J250" s="2"/>
    </row>
    <row r="251" spans="2:10" s="29" customFormat="1" ht="25.5" x14ac:dyDescent="0.2">
      <c r="B251" s="113" t="s">
        <v>47</v>
      </c>
      <c r="C251" s="48" t="s">
        <v>57</v>
      </c>
      <c r="D251" s="49" t="s">
        <v>38</v>
      </c>
      <c r="E251" s="49" t="s">
        <v>39</v>
      </c>
      <c r="F251" s="49" t="s">
        <v>40</v>
      </c>
      <c r="G251" s="50" t="s">
        <v>41</v>
      </c>
      <c r="H251" s="50" t="s">
        <v>42</v>
      </c>
      <c r="I251" s="114" t="s">
        <v>43</v>
      </c>
      <c r="J251" s="2"/>
    </row>
    <row r="252" spans="2:10" s="40" customFormat="1" ht="30" customHeight="1" x14ac:dyDescent="0.2">
      <c r="B252" s="54"/>
      <c r="C252" s="107"/>
      <c r="D252" s="108"/>
      <c r="E252" s="47"/>
      <c r="F252" s="47"/>
      <c r="G252" s="6"/>
      <c r="H252" s="6"/>
      <c r="I252" s="35"/>
      <c r="J252" s="2"/>
    </row>
    <row r="253" spans="2:10" s="40" customFormat="1" ht="30" customHeight="1" x14ac:dyDescent="0.2">
      <c r="B253" s="54"/>
      <c r="C253" s="107"/>
      <c r="D253" s="138"/>
      <c r="E253" s="47"/>
      <c r="F253" s="47"/>
      <c r="G253" s="6"/>
      <c r="H253" s="6"/>
      <c r="I253" s="35"/>
      <c r="J253" s="2"/>
    </row>
    <row r="254" spans="2:10" s="40" customFormat="1" ht="30" customHeight="1" x14ac:dyDescent="0.2">
      <c r="B254" s="683"/>
      <c r="C254" s="684"/>
      <c r="D254" s="684"/>
      <c r="E254" s="684"/>
      <c r="F254" s="684"/>
      <c r="G254" s="684"/>
      <c r="H254" s="684"/>
      <c r="I254" s="92"/>
      <c r="J254" s="2"/>
    </row>
    <row r="255" spans="2:10" s="40" customFormat="1" ht="30" customHeight="1" x14ac:dyDescent="0.2">
      <c r="B255" s="665" t="s">
        <v>46</v>
      </c>
      <c r="C255" s="666"/>
      <c r="D255" s="666"/>
      <c r="E255" s="666"/>
      <c r="F255" s="666"/>
      <c r="G255" s="666"/>
      <c r="H255" s="666"/>
      <c r="I255" s="667"/>
      <c r="J255" s="2"/>
    </row>
    <row r="256" spans="2:10" s="40" customFormat="1" ht="30" customHeight="1" x14ac:dyDescent="0.2">
      <c r="B256" s="357" t="s">
        <v>47</v>
      </c>
      <c r="C256" s="4" t="s">
        <v>57</v>
      </c>
      <c r="D256" s="105" t="s">
        <v>38</v>
      </c>
      <c r="E256" s="51"/>
      <c r="F256" s="51"/>
      <c r="G256" s="51"/>
      <c r="H256" s="9" t="s">
        <v>48</v>
      </c>
      <c r="I256" s="115" t="s">
        <v>43</v>
      </c>
      <c r="J256" s="2"/>
    </row>
    <row r="257" spans="2:12" s="40" customFormat="1" ht="30" customHeight="1" x14ac:dyDescent="0.2">
      <c r="B257" s="52"/>
      <c r="C257" s="4"/>
      <c r="D257" s="47"/>
      <c r="E257" s="439"/>
      <c r="F257" s="51"/>
      <c r="G257" s="51"/>
      <c r="H257" s="4"/>
      <c r="I257" s="35"/>
      <c r="J257" s="2"/>
    </row>
    <row r="258" spans="2:12" s="40" customFormat="1" ht="30" customHeight="1" x14ac:dyDescent="0.2">
      <c r="B258" s="663" t="s">
        <v>45</v>
      </c>
      <c r="C258" s="664"/>
      <c r="D258" s="664"/>
      <c r="E258" s="664"/>
      <c r="F258" s="664"/>
      <c r="G258" s="664"/>
      <c r="H258" s="664"/>
      <c r="I258" s="35"/>
      <c r="J258" s="2"/>
    </row>
    <row r="259" spans="2:12" s="40" customFormat="1" ht="30" customHeight="1" x14ac:dyDescent="0.2">
      <c r="B259" s="665" t="s">
        <v>50</v>
      </c>
      <c r="C259" s="666"/>
      <c r="D259" s="666"/>
      <c r="E259" s="666"/>
      <c r="F259" s="666"/>
      <c r="G259" s="666"/>
      <c r="H259" s="666"/>
      <c r="I259" s="667"/>
      <c r="J259" s="2"/>
    </row>
    <row r="260" spans="2:12" s="40" customFormat="1" ht="30" customHeight="1" x14ac:dyDescent="0.2">
      <c r="B260" s="110" t="s">
        <v>47</v>
      </c>
      <c r="C260" s="5" t="s">
        <v>57</v>
      </c>
      <c r="D260" s="9" t="s">
        <v>38</v>
      </c>
      <c r="E260" s="3"/>
      <c r="F260" s="3"/>
      <c r="G260" s="3"/>
      <c r="H260" s="9" t="s">
        <v>48</v>
      </c>
      <c r="I260" s="115" t="s">
        <v>43</v>
      </c>
      <c r="J260" s="2"/>
    </row>
    <row r="261" spans="2:12" s="40" customFormat="1" ht="30" customHeight="1" x14ac:dyDescent="0.2">
      <c r="B261" s="52"/>
      <c r="C261" s="107"/>
      <c r="D261" s="447"/>
      <c r="E261" s="3"/>
      <c r="F261" s="51"/>
      <c r="G261" s="51"/>
      <c r="H261" s="10"/>
      <c r="I261" s="35"/>
      <c r="J261" s="2"/>
    </row>
    <row r="262" spans="2:12" s="40" customFormat="1" ht="30" customHeight="1" x14ac:dyDescent="0.2">
      <c r="B262" s="663" t="s">
        <v>45</v>
      </c>
      <c r="C262" s="664"/>
      <c r="D262" s="664"/>
      <c r="E262" s="664"/>
      <c r="F262" s="664"/>
      <c r="G262" s="664"/>
      <c r="H262" s="664"/>
      <c r="I262" s="35"/>
      <c r="J262" s="2"/>
    </row>
    <row r="263" spans="2:12" s="40" customFormat="1" ht="30" customHeight="1" x14ac:dyDescent="0.2">
      <c r="B263" s="665" t="s">
        <v>51</v>
      </c>
      <c r="C263" s="666"/>
      <c r="D263" s="666"/>
      <c r="E263" s="666"/>
      <c r="F263" s="666"/>
      <c r="G263" s="666"/>
      <c r="H263" s="666"/>
      <c r="I263" s="667"/>
      <c r="J263" s="2"/>
    </row>
    <row r="264" spans="2:12" s="40" customFormat="1" ht="30" customHeight="1" x14ac:dyDescent="0.2">
      <c r="B264" s="357" t="s">
        <v>47</v>
      </c>
      <c r="C264" s="4" t="s">
        <v>57</v>
      </c>
      <c r="D264" s="105" t="s">
        <v>38</v>
      </c>
      <c r="E264" s="51"/>
      <c r="F264" s="51"/>
      <c r="G264" s="51"/>
      <c r="H264" s="9" t="s">
        <v>48</v>
      </c>
      <c r="I264" s="115" t="s">
        <v>43</v>
      </c>
      <c r="J264" s="2"/>
    </row>
    <row r="265" spans="2:12" s="40" customFormat="1" ht="30" customHeight="1" x14ac:dyDescent="0.2">
      <c r="B265" s="52" t="s">
        <v>65</v>
      </c>
      <c r="C265" s="4" t="s">
        <v>44</v>
      </c>
      <c r="D265" s="440">
        <v>2.2000000000000002</v>
      </c>
      <c r="E265" s="9"/>
      <c r="F265" s="51"/>
      <c r="G265" s="51"/>
      <c r="H265" s="4">
        <f>Insumos!D23</f>
        <v>8.59</v>
      </c>
      <c r="I265" s="35">
        <f>H265*D265</f>
        <v>18.899999999999999</v>
      </c>
      <c r="J265" s="2"/>
    </row>
    <row r="266" spans="2:12" s="40" customFormat="1" ht="30" customHeight="1" x14ac:dyDescent="0.2">
      <c r="B266" s="663" t="s">
        <v>45</v>
      </c>
      <c r="C266" s="664"/>
      <c r="D266" s="664"/>
      <c r="E266" s="664"/>
      <c r="F266" s="664"/>
      <c r="G266" s="664"/>
      <c r="H266" s="664"/>
      <c r="I266" s="92">
        <f>SUM(I265:I265)</f>
        <v>18.899999999999999</v>
      </c>
      <c r="J266" s="2"/>
      <c r="L266" s="40" t="s">
        <v>473</v>
      </c>
    </row>
    <row r="267" spans="2:12" s="40" customFormat="1" ht="30" customHeight="1" x14ac:dyDescent="0.2">
      <c r="B267" s="34" t="s">
        <v>52</v>
      </c>
      <c r="C267" s="5">
        <v>1</v>
      </c>
      <c r="D267" s="664" t="s">
        <v>53</v>
      </c>
      <c r="E267" s="664"/>
      <c r="F267" s="664"/>
      <c r="G267" s="664"/>
      <c r="H267" s="664"/>
      <c r="I267" s="92">
        <f>I266+I262+I258+I254</f>
        <v>18.899999999999999</v>
      </c>
      <c r="J267" s="2"/>
    </row>
    <row r="268" spans="2:12" s="40" customFormat="1" ht="30" customHeight="1" x14ac:dyDescent="0.2">
      <c r="B268" s="668" t="s">
        <v>66</v>
      </c>
      <c r="C268" s="660"/>
      <c r="D268" s="660"/>
      <c r="E268" s="660"/>
      <c r="F268" s="660"/>
      <c r="G268" s="660"/>
      <c r="H268" s="660"/>
      <c r="I268" s="35">
        <f>I267/C267</f>
        <v>18.899999999999999</v>
      </c>
      <c r="J268" s="2"/>
    </row>
    <row r="269" spans="2:12" s="40" customFormat="1" ht="30" customHeight="1" x14ac:dyDescent="0.2">
      <c r="B269" s="36" t="s">
        <v>97</v>
      </c>
      <c r="C269" s="63">
        <f>BDI!C$36</f>
        <v>27.5</v>
      </c>
      <c r="D269" s="669" t="s">
        <v>3</v>
      </c>
      <c r="E269" s="669"/>
      <c r="F269" s="669"/>
      <c r="G269" s="669"/>
      <c r="H269" s="669"/>
      <c r="I269" s="585">
        <f>C269/100*I268</f>
        <v>5.2</v>
      </c>
      <c r="J269" s="2"/>
    </row>
    <row r="270" spans="2:12" s="40" customFormat="1" ht="30" customHeight="1" thickBot="1" x14ac:dyDescent="0.25">
      <c r="B270" s="670" t="s">
        <v>54</v>
      </c>
      <c r="C270" s="671"/>
      <c r="D270" s="671"/>
      <c r="E270" s="671"/>
      <c r="F270" s="671"/>
      <c r="G270" s="671"/>
      <c r="H270" s="671"/>
      <c r="I270" s="586">
        <f>I269+I268</f>
        <v>24.1</v>
      </c>
      <c r="J270" s="2"/>
    </row>
    <row r="271" spans="2:12" s="29" customFormat="1" ht="15.75" x14ac:dyDescent="0.2">
      <c r="B271" s="1"/>
      <c r="C271" s="1"/>
      <c r="D271" s="1"/>
      <c r="E271" s="1"/>
      <c r="F271" s="1"/>
      <c r="G271" s="1"/>
      <c r="H271" s="1"/>
      <c r="I271" s="139"/>
      <c r="J271" s="2"/>
    </row>
    <row r="272" spans="2:12" s="29" customFormat="1" ht="13.5" thickBot="1" x14ac:dyDescent="0.25">
      <c r="B272" s="1"/>
      <c r="C272" s="1"/>
      <c r="D272" s="104"/>
      <c r="E272" s="1"/>
      <c r="F272" s="1"/>
      <c r="G272" s="1"/>
      <c r="H272" s="1"/>
      <c r="I272" s="2"/>
      <c r="J272" s="2"/>
    </row>
    <row r="273" spans="2:10" s="29" customFormat="1" ht="30" customHeight="1" thickBot="1" x14ac:dyDescent="0.25">
      <c r="B273" s="393" t="s">
        <v>34</v>
      </c>
      <c r="C273" s="393" t="s">
        <v>522</v>
      </c>
      <c r="D273" s="672" t="s">
        <v>35</v>
      </c>
      <c r="E273" s="673"/>
      <c r="F273" s="673"/>
      <c r="G273" s="673"/>
      <c r="H273" s="673"/>
      <c r="I273" s="674"/>
      <c r="J273" s="2"/>
    </row>
    <row r="274" spans="2:10" s="29" customFormat="1" ht="39.950000000000003" customHeight="1" x14ac:dyDescent="0.2">
      <c r="B274" s="675" t="s">
        <v>550</v>
      </c>
      <c r="C274" s="676"/>
      <c r="D274" s="676"/>
      <c r="E274" s="676"/>
      <c r="F274" s="676"/>
      <c r="G274" s="677"/>
      <c r="H274" s="678" t="s">
        <v>567</v>
      </c>
      <c r="I274" s="679"/>
      <c r="J274" s="2"/>
    </row>
    <row r="275" spans="2:10" s="29" customFormat="1" ht="30" customHeight="1" x14ac:dyDescent="0.2">
      <c r="B275" s="680" t="s">
        <v>277</v>
      </c>
      <c r="C275" s="681"/>
      <c r="D275" s="681"/>
      <c r="E275" s="681"/>
      <c r="F275" s="681"/>
      <c r="G275" s="681"/>
      <c r="H275" s="389" t="s">
        <v>55</v>
      </c>
      <c r="I275" s="112" t="s">
        <v>73</v>
      </c>
      <c r="J275" s="2"/>
    </row>
    <row r="276" spans="2:10" s="29" customFormat="1" ht="30" customHeight="1" x14ac:dyDescent="0.2">
      <c r="B276" s="665" t="s">
        <v>36</v>
      </c>
      <c r="C276" s="666"/>
      <c r="D276" s="666"/>
      <c r="E276" s="666"/>
      <c r="F276" s="666"/>
      <c r="G276" s="666"/>
      <c r="H276" s="682"/>
      <c r="I276" s="667"/>
      <c r="J276" s="2"/>
    </row>
    <row r="277" spans="2:10" s="40" customFormat="1" ht="30" customHeight="1" x14ac:dyDescent="0.2">
      <c r="B277" s="113" t="s">
        <v>47</v>
      </c>
      <c r="C277" s="48" t="s">
        <v>57</v>
      </c>
      <c r="D277" s="49" t="s">
        <v>38</v>
      </c>
      <c r="E277" s="49" t="s">
        <v>39</v>
      </c>
      <c r="F277" s="49" t="s">
        <v>40</v>
      </c>
      <c r="G277" s="50" t="s">
        <v>41</v>
      </c>
      <c r="H277" s="50" t="s">
        <v>42</v>
      </c>
      <c r="I277" s="114" t="s">
        <v>43</v>
      </c>
      <c r="J277" s="2"/>
    </row>
    <row r="278" spans="2:10" s="40" customFormat="1" ht="30" customHeight="1" x14ac:dyDescent="0.2">
      <c r="B278" s="52"/>
      <c r="C278" s="107"/>
      <c r="D278" s="108"/>
      <c r="E278" s="47"/>
      <c r="F278" s="47"/>
      <c r="G278" s="6"/>
      <c r="H278" s="6"/>
      <c r="I278" s="35"/>
      <c r="J278" s="2"/>
    </row>
    <row r="279" spans="2:10" s="40" customFormat="1" ht="30" customHeight="1" x14ac:dyDescent="0.2">
      <c r="B279" s="683"/>
      <c r="C279" s="684"/>
      <c r="D279" s="684"/>
      <c r="E279" s="684"/>
      <c r="F279" s="684"/>
      <c r="G279" s="684"/>
      <c r="H279" s="684"/>
      <c r="I279" s="92"/>
      <c r="J279" s="2"/>
    </row>
    <row r="280" spans="2:10" s="40" customFormat="1" ht="30" customHeight="1" x14ac:dyDescent="0.2">
      <c r="B280" s="665" t="s">
        <v>46</v>
      </c>
      <c r="C280" s="666"/>
      <c r="D280" s="666"/>
      <c r="E280" s="666"/>
      <c r="F280" s="666"/>
      <c r="G280" s="666"/>
      <c r="H280" s="666"/>
      <c r="I280" s="667"/>
      <c r="J280" s="2"/>
    </row>
    <row r="281" spans="2:10" s="40" customFormat="1" ht="30" customHeight="1" x14ac:dyDescent="0.2">
      <c r="B281" s="357" t="s">
        <v>47</v>
      </c>
      <c r="C281" s="4" t="s">
        <v>57</v>
      </c>
      <c r="D281" s="105" t="s">
        <v>38</v>
      </c>
      <c r="E281" s="51"/>
      <c r="F281" s="51"/>
      <c r="G281" s="51"/>
      <c r="H281" s="9" t="s">
        <v>48</v>
      </c>
      <c r="I281" s="114" t="s">
        <v>43</v>
      </c>
      <c r="J281" s="2"/>
    </row>
    <row r="282" spans="2:10" s="40" customFormat="1" ht="30" customHeight="1" x14ac:dyDescent="0.2">
      <c r="B282" s="52"/>
      <c r="C282" s="4"/>
      <c r="D282" s="47"/>
      <c r="E282" s="439"/>
      <c r="F282" s="51"/>
      <c r="G282" s="51"/>
      <c r="H282" s="4"/>
      <c r="I282" s="35"/>
      <c r="J282" s="2"/>
    </row>
    <row r="283" spans="2:10" s="40" customFormat="1" ht="30" customHeight="1" x14ac:dyDescent="0.2">
      <c r="B283" s="663" t="s">
        <v>45</v>
      </c>
      <c r="C283" s="664"/>
      <c r="D283" s="664"/>
      <c r="E283" s="664"/>
      <c r="F283" s="664"/>
      <c r="G283" s="664"/>
      <c r="H283" s="664"/>
      <c r="I283" s="35"/>
      <c r="J283" s="2"/>
    </row>
    <row r="284" spans="2:10" s="40" customFormat="1" ht="30" customHeight="1" x14ac:dyDescent="0.2">
      <c r="B284" s="665" t="s">
        <v>50</v>
      </c>
      <c r="C284" s="666"/>
      <c r="D284" s="666"/>
      <c r="E284" s="666"/>
      <c r="F284" s="666"/>
      <c r="G284" s="666"/>
      <c r="H284" s="666"/>
      <c r="I284" s="667"/>
      <c r="J284" s="2"/>
    </row>
    <row r="285" spans="2:10" s="40" customFormat="1" ht="30" customHeight="1" x14ac:dyDescent="0.2">
      <c r="B285" s="110" t="s">
        <v>47</v>
      </c>
      <c r="C285" s="5" t="s">
        <v>57</v>
      </c>
      <c r="D285" s="9" t="s">
        <v>38</v>
      </c>
      <c r="E285" s="3"/>
      <c r="F285" s="3"/>
      <c r="G285" s="3"/>
      <c r="H285" s="9" t="s">
        <v>48</v>
      </c>
      <c r="I285" s="115" t="s">
        <v>43</v>
      </c>
      <c r="J285" s="2"/>
    </row>
    <row r="286" spans="2:10" s="40" customFormat="1" ht="30" customHeight="1" x14ac:dyDescent="0.2">
      <c r="B286" s="52"/>
      <c r="C286" s="107"/>
      <c r="D286" s="447"/>
      <c r="E286" s="3"/>
      <c r="F286" s="51"/>
      <c r="G286" s="51"/>
      <c r="H286" s="10"/>
      <c r="I286" s="35"/>
      <c r="J286" s="2"/>
    </row>
    <row r="287" spans="2:10" s="40" customFormat="1" ht="30" customHeight="1" x14ac:dyDescent="0.2">
      <c r="B287" s="663" t="s">
        <v>45</v>
      </c>
      <c r="C287" s="664"/>
      <c r="D287" s="664"/>
      <c r="E287" s="664"/>
      <c r="F287" s="664"/>
      <c r="G287" s="664"/>
      <c r="H287" s="664"/>
      <c r="I287" s="35"/>
      <c r="J287" s="2"/>
    </row>
    <row r="288" spans="2:10" s="40" customFormat="1" ht="30" customHeight="1" x14ac:dyDescent="0.2">
      <c r="B288" s="665" t="s">
        <v>51</v>
      </c>
      <c r="C288" s="666"/>
      <c r="D288" s="666"/>
      <c r="E288" s="666"/>
      <c r="F288" s="666"/>
      <c r="G288" s="666"/>
      <c r="H288" s="666"/>
      <c r="I288" s="667"/>
      <c r="J288" s="2"/>
    </row>
    <row r="289" spans="2:19" s="40" customFormat="1" ht="30" customHeight="1" x14ac:dyDescent="0.2">
      <c r="B289" s="357" t="s">
        <v>47</v>
      </c>
      <c r="C289" s="4" t="s">
        <v>57</v>
      </c>
      <c r="D289" s="105" t="s">
        <v>38</v>
      </c>
      <c r="E289" s="51"/>
      <c r="F289" s="51"/>
      <c r="G289" s="51"/>
      <c r="H289" s="9" t="s">
        <v>48</v>
      </c>
      <c r="I289" s="115" t="s">
        <v>43</v>
      </c>
      <c r="J289" s="2"/>
    </row>
    <row r="290" spans="2:19" s="40" customFormat="1" ht="30" customHeight="1" x14ac:dyDescent="0.2">
      <c r="B290" s="52" t="s">
        <v>65</v>
      </c>
      <c r="C290" s="4" t="s">
        <v>44</v>
      </c>
      <c r="D290" s="440">
        <v>2</v>
      </c>
      <c r="E290" s="9"/>
      <c r="F290" s="51"/>
      <c r="G290" s="51"/>
      <c r="H290" s="4">
        <f>Insumos!D23</f>
        <v>8.59</v>
      </c>
      <c r="I290" s="35">
        <f>H290*D290</f>
        <v>17.18</v>
      </c>
      <c r="J290" s="2"/>
    </row>
    <row r="291" spans="2:19" s="40" customFormat="1" ht="30" customHeight="1" x14ac:dyDescent="0.2">
      <c r="B291" s="663" t="s">
        <v>45</v>
      </c>
      <c r="C291" s="664"/>
      <c r="D291" s="664"/>
      <c r="E291" s="664"/>
      <c r="F291" s="664"/>
      <c r="G291" s="664"/>
      <c r="H291" s="664"/>
      <c r="I291" s="92">
        <f>SUM(I290:I290)</f>
        <v>17.18</v>
      </c>
      <c r="J291" s="2"/>
      <c r="L291" s="40" t="s">
        <v>276</v>
      </c>
    </row>
    <row r="292" spans="2:19" s="40" customFormat="1" ht="30" customHeight="1" x14ac:dyDescent="0.2">
      <c r="B292" s="34" t="s">
        <v>52</v>
      </c>
      <c r="C292" s="5">
        <v>1</v>
      </c>
      <c r="D292" s="664" t="s">
        <v>53</v>
      </c>
      <c r="E292" s="664"/>
      <c r="F292" s="664"/>
      <c r="G292" s="664"/>
      <c r="H292" s="664"/>
      <c r="I292" s="92">
        <f>I291+I287+I283+I279</f>
        <v>17.18</v>
      </c>
      <c r="J292" s="2"/>
    </row>
    <row r="293" spans="2:19" s="40" customFormat="1" ht="30" customHeight="1" x14ac:dyDescent="0.2">
      <c r="B293" s="668" t="s">
        <v>66</v>
      </c>
      <c r="C293" s="660"/>
      <c r="D293" s="660"/>
      <c r="E293" s="660"/>
      <c r="F293" s="660"/>
      <c r="G293" s="660"/>
      <c r="H293" s="660"/>
      <c r="I293" s="35">
        <f>I292/C292</f>
        <v>17.18</v>
      </c>
      <c r="J293" s="2"/>
    </row>
    <row r="294" spans="2:19" s="40" customFormat="1" ht="30" customHeight="1" x14ac:dyDescent="0.2">
      <c r="B294" s="36" t="s">
        <v>97</v>
      </c>
      <c r="C294" s="63">
        <f>BDI!C$36</f>
        <v>27.5</v>
      </c>
      <c r="D294" s="669" t="s">
        <v>3</v>
      </c>
      <c r="E294" s="669"/>
      <c r="F294" s="669"/>
      <c r="G294" s="669"/>
      <c r="H294" s="669"/>
      <c r="I294" s="585">
        <f>C294/100*I293</f>
        <v>4.72</v>
      </c>
      <c r="J294" s="2"/>
    </row>
    <row r="295" spans="2:19" s="40" customFormat="1" ht="30" customHeight="1" thickBot="1" x14ac:dyDescent="0.25">
      <c r="B295" s="670" t="s">
        <v>54</v>
      </c>
      <c r="C295" s="671"/>
      <c r="D295" s="671"/>
      <c r="E295" s="671"/>
      <c r="F295" s="671"/>
      <c r="G295" s="671"/>
      <c r="H295" s="671"/>
      <c r="I295" s="586">
        <f>I294+I293</f>
        <v>21.9</v>
      </c>
      <c r="J295" s="2"/>
    </row>
    <row r="296" spans="2:19" s="29" customFormat="1" x14ac:dyDescent="0.2">
      <c r="B296" s="1"/>
      <c r="C296" s="1"/>
      <c r="D296" s="104"/>
      <c r="E296" s="1"/>
      <c r="F296" s="1"/>
      <c r="G296" s="1"/>
      <c r="H296" s="1"/>
      <c r="I296" s="2"/>
      <c r="J296" s="2"/>
    </row>
    <row r="297" spans="2:19" s="29" customFormat="1" x14ac:dyDescent="0.2">
      <c r="B297" s="1"/>
      <c r="C297" s="1"/>
      <c r="D297" s="104"/>
      <c r="E297" s="1"/>
      <c r="F297" s="1"/>
      <c r="G297" s="1"/>
      <c r="H297" s="1"/>
      <c r="I297" s="2"/>
      <c r="J297" s="2"/>
    </row>
    <row r="298" spans="2:19" s="29" customFormat="1" x14ac:dyDescent="0.2">
      <c r="B298" s="1"/>
      <c r="C298" s="1"/>
      <c r="D298" s="104"/>
      <c r="E298" s="1"/>
      <c r="F298" s="1"/>
      <c r="G298" s="1"/>
      <c r="H298" s="1"/>
      <c r="I298" s="2"/>
      <c r="J298" s="2"/>
    </row>
    <row r="299" spans="2:19" ht="12.75" customHeight="1" thickBot="1" x14ac:dyDescent="0.25">
      <c r="I299" s="32"/>
      <c r="J299" s="32"/>
    </row>
    <row r="300" spans="2:19" ht="30" customHeight="1" thickBot="1" x14ac:dyDescent="0.25">
      <c r="B300" s="393" t="s">
        <v>34</v>
      </c>
      <c r="C300" s="393" t="s">
        <v>525</v>
      </c>
      <c r="D300" s="672" t="s">
        <v>35</v>
      </c>
      <c r="E300" s="673"/>
      <c r="F300" s="673"/>
      <c r="G300" s="673"/>
      <c r="H300" s="673"/>
      <c r="I300" s="674"/>
      <c r="J300" s="32"/>
      <c r="L300" s="197"/>
      <c r="M300" s="336"/>
      <c r="N300" s="736"/>
      <c r="O300" s="736"/>
      <c r="P300" s="736"/>
      <c r="Q300" s="736"/>
      <c r="R300" s="736"/>
      <c r="S300" s="736"/>
    </row>
    <row r="301" spans="2:19" ht="39.950000000000003" customHeight="1" x14ac:dyDescent="0.2">
      <c r="B301" s="675" t="s">
        <v>550</v>
      </c>
      <c r="C301" s="676"/>
      <c r="D301" s="676"/>
      <c r="E301" s="676"/>
      <c r="F301" s="676"/>
      <c r="G301" s="677"/>
      <c r="H301" s="678" t="s">
        <v>567</v>
      </c>
      <c r="I301" s="679"/>
      <c r="J301" s="32"/>
      <c r="L301" s="198"/>
      <c r="M301" s="193"/>
      <c r="N301" s="194"/>
      <c r="O301" s="193"/>
      <c r="P301" s="195"/>
      <c r="Q301" s="195"/>
      <c r="R301" s="199"/>
      <c r="S301" s="199"/>
    </row>
    <row r="302" spans="2:19" ht="30" customHeight="1" x14ac:dyDescent="0.2">
      <c r="B302" s="680" t="s">
        <v>481</v>
      </c>
      <c r="C302" s="681"/>
      <c r="D302" s="681"/>
      <c r="E302" s="681"/>
      <c r="F302" s="681"/>
      <c r="G302" s="681"/>
      <c r="H302" s="389" t="s">
        <v>55</v>
      </c>
      <c r="I302" s="112" t="s">
        <v>67</v>
      </c>
      <c r="J302" s="32"/>
      <c r="L302" s="737"/>
      <c r="M302" s="737"/>
      <c r="N302" s="737"/>
      <c r="O302" s="737"/>
      <c r="P302" s="737"/>
      <c r="Q302" s="737"/>
      <c r="R302" s="199"/>
      <c r="S302" s="199"/>
    </row>
    <row r="303" spans="2:19" ht="30" customHeight="1" x14ac:dyDescent="0.2">
      <c r="B303" s="665" t="s">
        <v>36</v>
      </c>
      <c r="C303" s="666"/>
      <c r="D303" s="666"/>
      <c r="E303" s="666"/>
      <c r="F303" s="666"/>
      <c r="G303" s="666"/>
      <c r="H303" s="682"/>
      <c r="I303" s="667"/>
      <c r="J303" s="32"/>
      <c r="L303" s="203"/>
      <c r="M303" s="203"/>
      <c r="N303" s="203"/>
      <c r="O303" s="203"/>
      <c r="P303" s="203"/>
      <c r="Q303" s="203"/>
      <c r="R303" s="203"/>
      <c r="S303" s="203"/>
    </row>
    <row r="304" spans="2:19" s="344" customFormat="1" ht="30" customHeight="1" x14ac:dyDescent="0.2">
      <c r="B304" s="113" t="s">
        <v>47</v>
      </c>
      <c r="C304" s="48" t="s">
        <v>57</v>
      </c>
      <c r="D304" s="49" t="s">
        <v>38</v>
      </c>
      <c r="E304" s="49" t="s">
        <v>39</v>
      </c>
      <c r="F304" s="49" t="s">
        <v>40</v>
      </c>
      <c r="G304" s="50" t="s">
        <v>41</v>
      </c>
      <c r="H304" s="50" t="s">
        <v>42</v>
      </c>
      <c r="I304" s="114" t="s">
        <v>43</v>
      </c>
      <c r="J304" s="11"/>
      <c r="L304" s="368"/>
      <c r="M304" s="368"/>
      <c r="N304" s="369"/>
      <c r="O304" s="370"/>
      <c r="P304" s="370"/>
      <c r="Q304" s="371"/>
      <c r="R304" s="371"/>
      <c r="S304" s="368"/>
    </row>
    <row r="305" spans="2:19" s="344" customFormat="1" ht="30" customHeight="1" x14ac:dyDescent="0.2">
      <c r="B305" s="54"/>
      <c r="C305" s="107"/>
      <c r="D305" s="108"/>
      <c r="E305" s="47"/>
      <c r="F305" s="47"/>
      <c r="G305" s="6"/>
      <c r="H305" s="6"/>
      <c r="I305" s="35"/>
      <c r="J305" s="11"/>
      <c r="L305" s="441"/>
      <c r="M305" s="442"/>
      <c r="N305" s="443"/>
      <c r="O305" s="70"/>
      <c r="P305" s="70"/>
      <c r="Q305" s="371"/>
      <c r="R305" s="371"/>
      <c r="S305" s="202"/>
    </row>
    <row r="306" spans="2:19" s="344" customFormat="1" ht="30" customHeight="1" x14ac:dyDescent="0.2">
      <c r="B306" s="683"/>
      <c r="C306" s="684"/>
      <c r="D306" s="684"/>
      <c r="E306" s="684"/>
      <c r="F306" s="684"/>
      <c r="G306" s="684"/>
      <c r="H306" s="684"/>
      <c r="I306" s="92"/>
      <c r="J306" s="11"/>
      <c r="L306" s="444"/>
      <c r="M306" s="444"/>
      <c r="N306" s="444"/>
      <c r="O306" s="444"/>
      <c r="P306" s="444"/>
      <c r="Q306" s="444"/>
      <c r="R306" s="444"/>
      <c r="S306" s="444"/>
    </row>
    <row r="307" spans="2:19" s="344" customFormat="1" ht="30" customHeight="1" x14ac:dyDescent="0.2">
      <c r="B307" s="665" t="s">
        <v>46</v>
      </c>
      <c r="C307" s="666"/>
      <c r="D307" s="666"/>
      <c r="E307" s="666"/>
      <c r="F307" s="666"/>
      <c r="G307" s="666"/>
      <c r="H307" s="666"/>
      <c r="I307" s="667"/>
      <c r="J307" s="11"/>
      <c r="L307" s="368"/>
      <c r="M307" s="368"/>
      <c r="N307" s="369"/>
      <c r="O307" s="369"/>
      <c r="P307" s="369"/>
      <c r="Q307" s="369"/>
      <c r="R307" s="368"/>
      <c r="S307" s="368"/>
    </row>
    <row r="308" spans="2:19" s="344" customFormat="1" ht="30" customHeight="1" x14ac:dyDescent="0.2">
      <c r="B308" s="357" t="s">
        <v>47</v>
      </c>
      <c r="C308" s="4" t="s">
        <v>57</v>
      </c>
      <c r="D308" s="105" t="s">
        <v>38</v>
      </c>
      <c r="E308" s="51"/>
      <c r="F308" s="51"/>
      <c r="G308" s="51"/>
      <c r="H308" s="9" t="s">
        <v>48</v>
      </c>
      <c r="I308" s="115" t="s">
        <v>43</v>
      </c>
      <c r="J308" s="11"/>
      <c r="L308" s="199"/>
      <c r="M308" s="368"/>
      <c r="N308" s="372"/>
      <c r="O308" s="369"/>
      <c r="P308" s="369"/>
      <c r="Q308" s="369"/>
      <c r="R308" s="68"/>
      <c r="S308" s="202"/>
    </row>
    <row r="309" spans="2:19" s="344" customFormat="1" ht="30" customHeight="1" x14ac:dyDescent="0.2">
      <c r="B309" s="52"/>
      <c r="C309" s="4"/>
      <c r="D309" s="105"/>
      <c r="E309" s="51"/>
      <c r="F309" s="51"/>
      <c r="G309" s="51"/>
      <c r="H309" s="4"/>
      <c r="I309" s="35"/>
      <c r="J309" s="11"/>
      <c r="L309" s="204"/>
      <c r="M309" s="204"/>
      <c r="N309" s="204"/>
      <c r="O309" s="204"/>
      <c r="P309" s="204"/>
      <c r="Q309" s="204"/>
      <c r="R309" s="204"/>
      <c r="S309" s="202"/>
    </row>
    <row r="310" spans="2:19" s="344" customFormat="1" ht="30" customHeight="1" x14ac:dyDescent="0.2">
      <c r="B310" s="663" t="s">
        <v>45</v>
      </c>
      <c r="C310" s="664"/>
      <c r="D310" s="664"/>
      <c r="E310" s="664"/>
      <c r="F310" s="664"/>
      <c r="G310" s="664"/>
      <c r="H310" s="664"/>
      <c r="I310" s="35"/>
      <c r="J310" s="11"/>
      <c r="L310" s="204"/>
      <c r="M310" s="204"/>
      <c r="N310" s="204"/>
      <c r="O310" s="204"/>
      <c r="P310" s="204"/>
      <c r="Q310" s="204"/>
      <c r="R310" s="204"/>
      <c r="S310" s="202"/>
    </row>
    <row r="311" spans="2:19" s="344" customFormat="1" ht="30" customHeight="1" x14ac:dyDescent="0.2">
      <c r="B311" s="665" t="s">
        <v>50</v>
      </c>
      <c r="C311" s="666"/>
      <c r="D311" s="666"/>
      <c r="E311" s="666"/>
      <c r="F311" s="666"/>
      <c r="G311" s="666"/>
      <c r="H311" s="666"/>
      <c r="I311" s="667"/>
      <c r="J311" s="11"/>
      <c r="L311" s="444"/>
      <c r="M311" s="444"/>
      <c r="N311" s="444"/>
      <c r="O311" s="444"/>
      <c r="P311" s="444"/>
      <c r="Q311" s="444"/>
      <c r="R311" s="444"/>
      <c r="S311" s="444"/>
    </row>
    <row r="312" spans="2:19" s="344" customFormat="1" ht="30" customHeight="1" x14ac:dyDescent="0.2">
      <c r="B312" s="110" t="s">
        <v>47</v>
      </c>
      <c r="C312" s="4" t="s">
        <v>57</v>
      </c>
      <c r="D312" s="9" t="s">
        <v>38</v>
      </c>
      <c r="E312" s="3"/>
      <c r="F312" s="3"/>
      <c r="G312" s="3"/>
      <c r="H312" s="9" t="s">
        <v>48</v>
      </c>
      <c r="I312" s="115" t="s">
        <v>43</v>
      </c>
      <c r="J312" s="11"/>
      <c r="L312" s="368"/>
      <c r="M312" s="368"/>
      <c r="N312" s="369"/>
      <c r="O312" s="369"/>
      <c r="P312" s="369"/>
      <c r="Q312" s="369"/>
      <c r="R312" s="368"/>
      <c r="S312" s="368"/>
    </row>
    <row r="313" spans="2:19" s="344" customFormat="1" ht="30" customHeight="1" x14ac:dyDescent="0.2">
      <c r="B313" s="52" t="s">
        <v>278</v>
      </c>
      <c r="C313" s="4" t="s">
        <v>73</v>
      </c>
      <c r="D313" s="105">
        <v>5.0000000000000001E-3</v>
      </c>
      <c r="E313" s="3"/>
      <c r="F313" s="3"/>
      <c r="G313" s="3"/>
      <c r="H313" s="4">
        <f>I347</f>
        <v>312.02999999999997</v>
      </c>
      <c r="I313" s="35">
        <f>D313*H313</f>
        <v>1.56</v>
      </c>
      <c r="J313" s="11"/>
      <c r="L313" s="199"/>
      <c r="M313" s="368"/>
      <c r="N313" s="372"/>
      <c r="O313" s="369"/>
      <c r="P313" s="369"/>
      <c r="Q313" s="369"/>
      <c r="R313" s="68"/>
      <c r="S313" s="202"/>
    </row>
    <row r="314" spans="2:19" s="344" customFormat="1" ht="30" customHeight="1" x14ac:dyDescent="0.2">
      <c r="B314" s="663" t="s">
        <v>45</v>
      </c>
      <c r="C314" s="664"/>
      <c r="D314" s="664"/>
      <c r="E314" s="664"/>
      <c r="F314" s="664"/>
      <c r="G314" s="664"/>
      <c r="H314" s="664"/>
      <c r="I314" s="35">
        <f>SUM(I313:I313)</f>
        <v>1.56</v>
      </c>
      <c r="J314" s="11"/>
      <c r="L314" s="200"/>
      <c r="M314" s="201"/>
      <c r="N314" s="731"/>
      <c r="O314" s="731"/>
      <c r="P314" s="731"/>
      <c r="Q314" s="731"/>
      <c r="R314" s="731"/>
      <c r="S314" s="202"/>
    </row>
    <row r="315" spans="2:19" s="344" customFormat="1" ht="30" customHeight="1" x14ac:dyDescent="0.2">
      <c r="B315" s="665" t="s">
        <v>51</v>
      </c>
      <c r="C315" s="666"/>
      <c r="D315" s="666"/>
      <c r="E315" s="666"/>
      <c r="F315" s="666"/>
      <c r="G315" s="666"/>
      <c r="H315" s="666"/>
      <c r="I315" s="667"/>
      <c r="J315" s="11"/>
      <c r="L315" s="728"/>
      <c r="M315" s="728"/>
      <c r="N315" s="728"/>
      <c r="O315" s="728"/>
      <c r="P315" s="728"/>
      <c r="Q315" s="728"/>
      <c r="R315" s="728"/>
      <c r="S315" s="202"/>
    </row>
    <row r="316" spans="2:19" s="344" customFormat="1" ht="30" customHeight="1" x14ac:dyDescent="0.2">
      <c r="B316" s="357" t="s">
        <v>47</v>
      </c>
      <c r="C316" s="4" t="s">
        <v>57</v>
      </c>
      <c r="D316" s="105" t="s">
        <v>38</v>
      </c>
      <c r="E316" s="51"/>
      <c r="F316" s="51"/>
      <c r="G316" s="51"/>
      <c r="H316" s="9" t="s">
        <v>48</v>
      </c>
      <c r="I316" s="115" t="s">
        <v>43</v>
      </c>
      <c r="J316" s="11"/>
      <c r="L316" s="728"/>
      <c r="M316" s="728"/>
      <c r="N316" s="728"/>
      <c r="O316" s="728"/>
      <c r="P316" s="728"/>
      <c r="Q316" s="728"/>
      <c r="R316" s="728"/>
      <c r="S316" s="202"/>
    </row>
    <row r="317" spans="2:19" s="344" customFormat="1" ht="30" customHeight="1" x14ac:dyDescent="0.2">
      <c r="B317" s="52" t="s">
        <v>89</v>
      </c>
      <c r="C317" s="4" t="s">
        <v>44</v>
      </c>
      <c r="D317" s="440">
        <v>0.1</v>
      </c>
      <c r="E317" s="9"/>
      <c r="F317" s="51"/>
      <c r="G317" s="51"/>
      <c r="H317" s="4">
        <f>Insumos!D15</f>
        <v>11.4</v>
      </c>
      <c r="I317" s="35">
        <f>H317*D317</f>
        <v>1.1399999999999999</v>
      </c>
      <c r="J317" s="11"/>
      <c r="L317" s="735"/>
      <c r="M317" s="735"/>
      <c r="N317" s="735"/>
      <c r="O317" s="735"/>
      <c r="P317" s="735"/>
      <c r="Q317" s="735"/>
      <c r="R317" s="735"/>
      <c r="S317" s="202"/>
    </row>
    <row r="318" spans="2:19" s="344" customFormat="1" ht="30" customHeight="1" x14ac:dyDescent="0.2">
      <c r="B318" s="52" t="s">
        <v>65</v>
      </c>
      <c r="C318" s="4" t="s">
        <v>44</v>
      </c>
      <c r="D318" s="440">
        <v>0.1</v>
      </c>
      <c r="E318" s="9"/>
      <c r="F318" s="51"/>
      <c r="G318" s="51"/>
      <c r="H318" s="4">
        <f>Insumos!D23</f>
        <v>8.59</v>
      </c>
      <c r="I318" s="35">
        <f>H318*D318</f>
        <v>0.86</v>
      </c>
      <c r="J318" s="11"/>
      <c r="L318" s="445"/>
      <c r="M318" s="445"/>
      <c r="N318" s="446"/>
      <c r="O318" s="445"/>
      <c r="P318" s="445"/>
      <c r="Q318" s="445"/>
      <c r="R318" s="445"/>
      <c r="S318" s="445"/>
    </row>
    <row r="319" spans="2:19" s="344" customFormat="1" ht="30" customHeight="1" x14ac:dyDescent="0.2">
      <c r="B319" s="663" t="s">
        <v>45</v>
      </c>
      <c r="C319" s="664"/>
      <c r="D319" s="664"/>
      <c r="E319" s="664"/>
      <c r="F319" s="664"/>
      <c r="G319" s="664"/>
      <c r="H319" s="664"/>
      <c r="I319" s="92">
        <f>SUM(I317:I318)</f>
        <v>2</v>
      </c>
      <c r="J319" s="11"/>
      <c r="K319" s="367"/>
      <c r="L319" s="199" t="s">
        <v>477</v>
      </c>
      <c r="M319" s="368"/>
      <c r="N319" s="200"/>
      <c r="O319" s="368"/>
      <c r="P319" s="369"/>
      <c r="Q319" s="369"/>
      <c r="R319" s="199"/>
      <c r="S319" s="199"/>
    </row>
    <row r="320" spans="2:19" s="344" customFormat="1" ht="30" customHeight="1" x14ac:dyDescent="0.2">
      <c r="B320" s="34" t="s">
        <v>52</v>
      </c>
      <c r="C320" s="5">
        <v>1</v>
      </c>
      <c r="D320" s="664" t="s">
        <v>53</v>
      </c>
      <c r="E320" s="664"/>
      <c r="F320" s="664"/>
      <c r="G320" s="664"/>
      <c r="H320" s="664"/>
      <c r="I320" s="92">
        <f>I319+I314+I310+I306</f>
        <v>3.56</v>
      </c>
      <c r="J320" s="11"/>
      <c r="K320" s="367"/>
      <c r="L320" s="729"/>
      <c r="M320" s="729"/>
      <c r="N320" s="729"/>
      <c r="O320" s="729"/>
      <c r="P320" s="729"/>
      <c r="Q320" s="729"/>
      <c r="R320" s="199"/>
      <c r="S320" s="199"/>
    </row>
    <row r="321" spans="2:19" s="344" customFormat="1" ht="30" customHeight="1" x14ac:dyDescent="0.2">
      <c r="B321" s="668" t="s">
        <v>66</v>
      </c>
      <c r="C321" s="660"/>
      <c r="D321" s="660"/>
      <c r="E321" s="660"/>
      <c r="F321" s="660"/>
      <c r="G321" s="660"/>
      <c r="H321" s="660"/>
      <c r="I321" s="35">
        <f>I320/C320</f>
        <v>3.56</v>
      </c>
      <c r="J321" s="11"/>
      <c r="K321" s="367"/>
      <c r="L321" s="730"/>
      <c r="M321" s="730"/>
      <c r="N321" s="730"/>
      <c r="O321" s="730"/>
      <c r="P321" s="730"/>
      <c r="Q321" s="730"/>
      <c r="R321" s="730"/>
      <c r="S321" s="730"/>
    </row>
    <row r="322" spans="2:19" s="344" customFormat="1" ht="30" customHeight="1" x14ac:dyDescent="0.2">
      <c r="B322" s="36" t="s">
        <v>97</v>
      </c>
      <c r="C322" s="63">
        <f>BDI!C$36</f>
        <v>27.5</v>
      </c>
      <c r="D322" s="669" t="s">
        <v>3</v>
      </c>
      <c r="E322" s="669"/>
      <c r="F322" s="669"/>
      <c r="G322" s="669"/>
      <c r="H322" s="669"/>
      <c r="I322" s="585">
        <f>C322/100*I321</f>
        <v>0.98</v>
      </c>
      <c r="J322" s="11"/>
      <c r="K322" s="367"/>
      <c r="L322" s="368"/>
      <c r="M322" s="368"/>
      <c r="N322" s="369"/>
      <c r="O322" s="370"/>
      <c r="P322" s="370"/>
      <c r="Q322" s="371"/>
      <c r="R322" s="371"/>
      <c r="S322" s="368"/>
    </row>
    <row r="323" spans="2:19" s="344" customFormat="1" ht="30" customHeight="1" thickBot="1" x14ac:dyDescent="0.25">
      <c r="B323" s="670" t="s">
        <v>54</v>
      </c>
      <c r="C323" s="671"/>
      <c r="D323" s="671"/>
      <c r="E323" s="671"/>
      <c r="F323" s="671"/>
      <c r="G323" s="671"/>
      <c r="H323" s="671"/>
      <c r="I323" s="586">
        <f>I322+I321</f>
        <v>4.54</v>
      </c>
      <c r="J323" s="11"/>
      <c r="K323" s="367"/>
      <c r="L323" s="441"/>
      <c r="M323" s="442"/>
      <c r="N323" s="443"/>
      <c r="O323" s="70"/>
      <c r="P323" s="70"/>
      <c r="Q323" s="371"/>
      <c r="R323" s="371"/>
      <c r="S323" s="202"/>
    </row>
    <row r="324" spans="2:19" x14ac:dyDescent="0.2">
      <c r="I324" s="32"/>
      <c r="J324" s="32"/>
      <c r="K324" s="196"/>
      <c r="L324" s="731"/>
      <c r="M324" s="731"/>
      <c r="N324" s="731"/>
      <c r="O324" s="731"/>
      <c r="P324" s="731"/>
      <c r="Q324" s="731"/>
      <c r="R324" s="731"/>
      <c r="S324" s="73"/>
    </row>
    <row r="325" spans="2:19" x14ac:dyDescent="0.2">
      <c r="I325" s="32"/>
      <c r="J325" s="32"/>
      <c r="K325" s="196"/>
      <c r="L325" s="200"/>
      <c r="M325" s="200"/>
      <c r="N325" s="200"/>
      <c r="O325" s="200"/>
      <c r="P325" s="200"/>
      <c r="Q325" s="200"/>
      <c r="R325" s="200"/>
      <c r="S325" s="73"/>
    </row>
    <row r="326" spans="2:19" ht="13.5" thickBot="1" x14ac:dyDescent="0.25">
      <c r="I326" s="32"/>
      <c r="J326" s="32"/>
      <c r="K326" s="196"/>
      <c r="L326" s="200"/>
      <c r="M326" s="200"/>
      <c r="N326" s="200"/>
      <c r="O326" s="200"/>
      <c r="P326" s="200"/>
      <c r="Q326" s="200"/>
      <c r="R326" s="200"/>
      <c r="S326" s="73"/>
    </row>
    <row r="327" spans="2:19" ht="30" customHeight="1" thickBot="1" x14ac:dyDescent="0.25">
      <c r="B327" s="393" t="s">
        <v>34</v>
      </c>
      <c r="C327" s="611" t="s">
        <v>683</v>
      </c>
      <c r="D327" s="672" t="s">
        <v>35</v>
      </c>
      <c r="E327" s="673"/>
      <c r="F327" s="673"/>
      <c r="G327" s="673"/>
      <c r="H327" s="673"/>
      <c r="I327" s="674"/>
      <c r="J327" s="32"/>
      <c r="K327" s="196"/>
      <c r="L327" s="200"/>
      <c r="M327" s="200"/>
      <c r="N327" s="200"/>
      <c r="O327" s="200"/>
      <c r="P327" s="200"/>
      <c r="Q327" s="200"/>
      <c r="R327" s="200"/>
      <c r="S327" s="73"/>
    </row>
    <row r="328" spans="2:19" ht="39.950000000000003" customHeight="1" x14ac:dyDescent="0.2">
      <c r="B328" s="675" t="s">
        <v>550</v>
      </c>
      <c r="C328" s="676"/>
      <c r="D328" s="676"/>
      <c r="E328" s="676"/>
      <c r="F328" s="676"/>
      <c r="G328" s="677"/>
      <c r="H328" s="678" t="s">
        <v>567</v>
      </c>
      <c r="I328" s="679"/>
      <c r="J328" s="32"/>
      <c r="K328" s="196"/>
      <c r="L328" s="200"/>
      <c r="M328" s="200"/>
      <c r="N328" s="200"/>
      <c r="O328" s="200"/>
      <c r="P328" s="200"/>
      <c r="Q328" s="200"/>
      <c r="R328" s="200"/>
      <c r="S328" s="73"/>
    </row>
    <row r="329" spans="2:19" ht="30" customHeight="1" x14ac:dyDescent="0.2">
      <c r="B329" s="680" t="s">
        <v>642</v>
      </c>
      <c r="C329" s="681"/>
      <c r="D329" s="681"/>
      <c r="E329" s="681"/>
      <c r="F329" s="681"/>
      <c r="G329" s="681"/>
      <c r="H329" s="389" t="s">
        <v>55</v>
      </c>
      <c r="I329" s="112" t="s">
        <v>73</v>
      </c>
      <c r="J329" s="32"/>
      <c r="K329" s="196"/>
      <c r="L329" s="200"/>
      <c r="M329" s="200"/>
      <c r="N329" s="200"/>
      <c r="O329" s="200"/>
      <c r="P329" s="200"/>
      <c r="Q329" s="200"/>
      <c r="R329" s="200"/>
      <c r="S329" s="73"/>
    </row>
    <row r="330" spans="2:19" ht="30" customHeight="1" x14ac:dyDescent="0.2">
      <c r="B330" s="665" t="s">
        <v>36</v>
      </c>
      <c r="C330" s="666"/>
      <c r="D330" s="666"/>
      <c r="E330" s="666"/>
      <c r="F330" s="666"/>
      <c r="G330" s="666"/>
      <c r="H330" s="682"/>
      <c r="I330" s="667"/>
      <c r="J330" s="32"/>
      <c r="K330" s="196"/>
      <c r="L330" s="200"/>
      <c r="M330" s="200"/>
      <c r="N330" s="200"/>
      <c r="O330" s="200"/>
      <c r="P330" s="200"/>
      <c r="Q330" s="200"/>
      <c r="R330" s="200"/>
      <c r="S330" s="73"/>
    </row>
    <row r="331" spans="2:19" ht="25.5" x14ac:dyDescent="0.2">
      <c r="B331" s="113" t="s">
        <v>47</v>
      </c>
      <c r="C331" s="48" t="s">
        <v>57</v>
      </c>
      <c r="D331" s="49" t="s">
        <v>38</v>
      </c>
      <c r="E331" s="49" t="s">
        <v>39</v>
      </c>
      <c r="F331" s="49" t="s">
        <v>40</v>
      </c>
      <c r="G331" s="50" t="s">
        <v>41</v>
      </c>
      <c r="H331" s="50" t="s">
        <v>42</v>
      </c>
      <c r="I331" s="114" t="s">
        <v>43</v>
      </c>
      <c r="J331" s="32"/>
      <c r="K331" s="196"/>
      <c r="L331" s="200"/>
      <c r="M331" s="200"/>
      <c r="N331" s="200"/>
      <c r="O331" s="200"/>
      <c r="P331" s="200"/>
      <c r="Q331" s="200"/>
      <c r="R331" s="200"/>
      <c r="S331" s="73"/>
    </row>
    <row r="332" spans="2:19" s="344" customFormat="1" ht="30" customHeight="1" x14ac:dyDescent="0.2">
      <c r="B332" s="294" t="s">
        <v>603</v>
      </c>
      <c r="C332" s="107" t="s">
        <v>44</v>
      </c>
      <c r="D332" s="108">
        <v>0.51400000000000001</v>
      </c>
      <c r="E332" s="47"/>
      <c r="F332" s="47"/>
      <c r="G332" s="6"/>
      <c r="H332" s="6">
        <f>bet</f>
        <v>5.76</v>
      </c>
      <c r="I332" s="35">
        <f>D332*H332</f>
        <v>2.96</v>
      </c>
      <c r="J332" s="11"/>
      <c r="K332" s="367"/>
      <c r="L332" s="200"/>
      <c r="M332" s="200"/>
      <c r="N332" s="200"/>
      <c r="O332" s="200"/>
      <c r="P332" s="200"/>
      <c r="Q332" s="200"/>
      <c r="R332" s="200"/>
      <c r="S332" s="202"/>
    </row>
    <row r="333" spans="2:19" s="344" customFormat="1" ht="30" customHeight="1" x14ac:dyDescent="0.2">
      <c r="B333" s="683"/>
      <c r="C333" s="684"/>
      <c r="D333" s="684"/>
      <c r="E333" s="684"/>
      <c r="F333" s="684"/>
      <c r="G333" s="684"/>
      <c r="H333" s="684"/>
      <c r="I333" s="92">
        <f>SUM(I332:I332)</f>
        <v>2.96</v>
      </c>
      <c r="J333" s="11"/>
      <c r="K333" s="367"/>
      <c r="L333" s="200"/>
      <c r="M333" s="200"/>
      <c r="N333" s="200"/>
      <c r="O333" s="200"/>
      <c r="P333" s="200"/>
      <c r="Q333" s="200"/>
      <c r="R333" s="200"/>
      <c r="S333" s="202"/>
    </row>
    <row r="334" spans="2:19" s="344" customFormat="1" ht="30" customHeight="1" x14ac:dyDescent="0.2">
      <c r="B334" s="665" t="s">
        <v>46</v>
      </c>
      <c r="C334" s="666"/>
      <c r="D334" s="666"/>
      <c r="E334" s="666"/>
      <c r="F334" s="666"/>
      <c r="G334" s="666"/>
      <c r="H334" s="666"/>
      <c r="I334" s="667"/>
      <c r="J334" s="11"/>
      <c r="K334" s="367"/>
      <c r="L334" s="200"/>
      <c r="M334" s="200"/>
      <c r="N334" s="200"/>
      <c r="O334" s="200"/>
      <c r="P334" s="200"/>
      <c r="Q334" s="200"/>
      <c r="R334" s="200"/>
      <c r="S334" s="202"/>
    </row>
    <row r="335" spans="2:19" s="344" customFormat="1" ht="30" customHeight="1" x14ac:dyDescent="0.2">
      <c r="B335" s="357" t="s">
        <v>47</v>
      </c>
      <c r="C335" s="4" t="s">
        <v>57</v>
      </c>
      <c r="D335" s="105" t="s">
        <v>38</v>
      </c>
      <c r="E335" s="51"/>
      <c r="F335" s="51"/>
      <c r="G335" s="51"/>
      <c r="H335" s="9" t="s">
        <v>48</v>
      </c>
      <c r="I335" s="115" t="s">
        <v>43</v>
      </c>
      <c r="J335" s="11"/>
      <c r="K335" s="367"/>
      <c r="L335" s="200"/>
      <c r="M335" s="200"/>
      <c r="N335" s="200"/>
      <c r="O335" s="200"/>
      <c r="P335" s="200"/>
      <c r="Q335" s="200"/>
      <c r="R335" s="200"/>
      <c r="S335" s="202"/>
    </row>
    <row r="336" spans="2:19" s="344" customFormat="1" ht="30" customHeight="1" x14ac:dyDescent="0.2">
      <c r="B336" s="52" t="s">
        <v>152</v>
      </c>
      <c r="C336" s="4" t="s">
        <v>73</v>
      </c>
      <c r="D336" s="105">
        <v>1.2969999999999999</v>
      </c>
      <c r="E336" s="51"/>
      <c r="F336" s="51"/>
      <c r="G336" s="51"/>
      <c r="H336" s="4">
        <f>Insumos!D38</f>
        <v>60</v>
      </c>
      <c r="I336" s="35">
        <f>D336*H336</f>
        <v>77.819999999999993</v>
      </c>
      <c r="J336" s="11"/>
      <c r="K336" s="367"/>
      <c r="L336" s="200"/>
      <c r="M336" s="200"/>
      <c r="N336" s="200"/>
      <c r="O336" s="200"/>
      <c r="P336" s="200"/>
      <c r="Q336" s="200"/>
      <c r="R336" s="200"/>
      <c r="S336" s="202"/>
    </row>
    <row r="337" spans="2:19" s="344" customFormat="1" ht="30" customHeight="1" x14ac:dyDescent="0.2">
      <c r="B337" s="52" t="s">
        <v>279</v>
      </c>
      <c r="C337" s="4" t="s">
        <v>63</v>
      </c>
      <c r="D337" s="105">
        <v>460</v>
      </c>
      <c r="E337" s="439"/>
      <c r="F337" s="51"/>
      <c r="G337" s="51"/>
      <c r="H337" s="4">
        <f>Insumos!D37</f>
        <v>0.4</v>
      </c>
      <c r="I337" s="35">
        <f>D337*H337</f>
        <v>184</v>
      </c>
      <c r="J337" s="11"/>
      <c r="K337" s="367"/>
      <c r="L337" s="200"/>
      <c r="M337" s="200"/>
      <c r="N337" s="200"/>
      <c r="O337" s="200"/>
      <c r="P337" s="200"/>
      <c r="Q337" s="200"/>
      <c r="R337" s="200"/>
      <c r="S337" s="202"/>
    </row>
    <row r="338" spans="2:19" s="344" customFormat="1" ht="30" customHeight="1" x14ac:dyDescent="0.2">
      <c r="B338" s="663" t="s">
        <v>45</v>
      </c>
      <c r="C338" s="664"/>
      <c r="D338" s="664"/>
      <c r="E338" s="664"/>
      <c r="F338" s="664"/>
      <c r="G338" s="664"/>
      <c r="H338" s="664"/>
      <c r="I338" s="35">
        <f>SUM(I336:I337)</f>
        <v>261.82</v>
      </c>
      <c r="J338" s="11"/>
      <c r="K338" s="367"/>
      <c r="L338" s="200"/>
      <c r="M338" s="200"/>
      <c r="N338" s="200"/>
      <c r="O338" s="200"/>
      <c r="P338" s="200"/>
      <c r="Q338" s="200"/>
      <c r="R338" s="200"/>
      <c r="S338" s="202"/>
    </row>
    <row r="339" spans="2:19" s="344" customFormat="1" ht="30" customHeight="1" x14ac:dyDescent="0.2">
      <c r="B339" s="665" t="s">
        <v>50</v>
      </c>
      <c r="C339" s="666"/>
      <c r="D339" s="666"/>
      <c r="E339" s="666"/>
      <c r="F339" s="666"/>
      <c r="G339" s="666"/>
      <c r="H339" s="666"/>
      <c r="I339" s="667"/>
      <c r="J339" s="11"/>
      <c r="K339" s="367"/>
      <c r="L339" s="200"/>
      <c r="M339" s="200"/>
      <c r="N339" s="200"/>
      <c r="O339" s="200"/>
      <c r="P339" s="200"/>
      <c r="Q339" s="200"/>
      <c r="R339" s="200"/>
      <c r="S339" s="202"/>
    </row>
    <row r="340" spans="2:19" s="344" customFormat="1" ht="30" customHeight="1" x14ac:dyDescent="0.2">
      <c r="B340" s="110" t="s">
        <v>47</v>
      </c>
      <c r="C340" s="4" t="s">
        <v>57</v>
      </c>
      <c r="D340" s="9" t="s">
        <v>38</v>
      </c>
      <c r="E340" s="3"/>
      <c r="F340" s="3"/>
      <c r="G340" s="3"/>
      <c r="H340" s="9" t="s">
        <v>48</v>
      </c>
      <c r="I340" s="115" t="s">
        <v>43</v>
      </c>
      <c r="J340" s="11"/>
      <c r="K340" s="367"/>
      <c r="L340" s="200"/>
      <c r="M340" s="200"/>
      <c r="N340" s="200"/>
      <c r="O340" s="200"/>
      <c r="P340" s="200"/>
      <c r="Q340" s="200"/>
      <c r="R340" s="200"/>
      <c r="S340" s="202"/>
    </row>
    <row r="341" spans="2:19" s="344" customFormat="1" ht="30" customHeight="1" x14ac:dyDescent="0.2">
      <c r="B341" s="187"/>
      <c r="C341" s="107" t="s">
        <v>67</v>
      </c>
      <c r="D341" s="186"/>
      <c r="E341" s="3"/>
      <c r="F341" s="3"/>
      <c r="G341" s="3"/>
      <c r="H341" s="9"/>
      <c r="I341" s="35"/>
      <c r="J341" s="11"/>
      <c r="K341" s="367"/>
      <c r="L341" s="200"/>
      <c r="M341" s="200"/>
      <c r="N341" s="200"/>
      <c r="O341" s="200"/>
      <c r="P341" s="200"/>
      <c r="Q341" s="200"/>
      <c r="R341" s="200"/>
      <c r="S341" s="202"/>
    </row>
    <row r="342" spans="2:19" s="344" customFormat="1" ht="30" customHeight="1" x14ac:dyDescent="0.2">
      <c r="B342" s="663" t="s">
        <v>45</v>
      </c>
      <c r="C342" s="664"/>
      <c r="D342" s="664"/>
      <c r="E342" s="664"/>
      <c r="F342" s="664"/>
      <c r="G342" s="664"/>
      <c r="H342" s="664"/>
      <c r="I342" s="35"/>
      <c r="J342" s="11"/>
      <c r="K342" s="367"/>
      <c r="L342" s="200"/>
      <c r="M342" s="200"/>
      <c r="N342" s="200"/>
      <c r="O342" s="200"/>
      <c r="P342" s="200"/>
      <c r="Q342" s="200"/>
      <c r="R342" s="200"/>
      <c r="S342" s="202"/>
    </row>
    <row r="343" spans="2:19" s="344" customFormat="1" ht="30" customHeight="1" x14ac:dyDescent="0.2">
      <c r="B343" s="665" t="s">
        <v>51</v>
      </c>
      <c r="C343" s="666"/>
      <c r="D343" s="666"/>
      <c r="E343" s="666"/>
      <c r="F343" s="666"/>
      <c r="G343" s="666"/>
      <c r="H343" s="666"/>
      <c r="I343" s="667"/>
      <c r="J343" s="11"/>
      <c r="K343" s="367"/>
      <c r="L343" s="200"/>
      <c r="M343" s="200"/>
      <c r="N343" s="200"/>
      <c r="O343" s="200"/>
      <c r="P343" s="200"/>
      <c r="Q343" s="200"/>
      <c r="R343" s="200"/>
      <c r="S343" s="202"/>
    </row>
    <row r="344" spans="2:19" s="344" customFormat="1" ht="30" customHeight="1" x14ac:dyDescent="0.2">
      <c r="B344" s="357" t="s">
        <v>47</v>
      </c>
      <c r="C344" s="4" t="s">
        <v>57</v>
      </c>
      <c r="D344" s="105" t="s">
        <v>38</v>
      </c>
      <c r="E344" s="51"/>
      <c r="F344" s="51"/>
      <c r="G344" s="51"/>
      <c r="H344" s="9" t="s">
        <v>48</v>
      </c>
      <c r="I344" s="115" t="s">
        <v>43</v>
      </c>
      <c r="J344" s="11"/>
      <c r="K344" s="367"/>
      <c r="L344" s="200"/>
      <c r="M344" s="200"/>
      <c r="N344" s="200"/>
      <c r="O344" s="200"/>
      <c r="P344" s="200"/>
      <c r="Q344" s="200"/>
      <c r="R344" s="200"/>
      <c r="S344" s="202"/>
    </row>
    <row r="345" spans="2:19" s="344" customFormat="1" ht="30" customHeight="1" x14ac:dyDescent="0.2">
      <c r="B345" s="52" t="s">
        <v>65</v>
      </c>
      <c r="C345" s="4" t="s">
        <v>44</v>
      </c>
      <c r="D345" s="440">
        <v>5.5</v>
      </c>
      <c r="E345" s="9"/>
      <c r="F345" s="51"/>
      <c r="G345" s="51"/>
      <c r="H345" s="4">
        <f>Insumos!D23</f>
        <v>8.59</v>
      </c>
      <c r="I345" s="35">
        <f>H345*D345</f>
        <v>47.25</v>
      </c>
      <c r="J345" s="11"/>
      <c r="K345" s="367"/>
      <c r="L345" s="200"/>
      <c r="M345" s="200"/>
      <c r="N345" s="200"/>
      <c r="O345" s="200"/>
      <c r="P345" s="200"/>
      <c r="Q345" s="200"/>
      <c r="R345" s="200"/>
      <c r="S345" s="202"/>
    </row>
    <row r="346" spans="2:19" s="344" customFormat="1" ht="30" customHeight="1" x14ac:dyDescent="0.2">
      <c r="B346" s="663" t="s">
        <v>45</v>
      </c>
      <c r="C346" s="664"/>
      <c r="D346" s="664"/>
      <c r="E346" s="664"/>
      <c r="F346" s="664"/>
      <c r="G346" s="664"/>
      <c r="H346" s="664"/>
      <c r="I346" s="92">
        <f>SUM(I345:I345)</f>
        <v>47.25</v>
      </c>
      <c r="J346" s="11"/>
      <c r="K346" s="367"/>
      <c r="L346" s="200"/>
      <c r="M346" s="200"/>
      <c r="N346" s="200"/>
      <c r="O346" s="200"/>
      <c r="P346" s="200"/>
      <c r="Q346" s="200"/>
      <c r="R346" s="200"/>
      <c r="S346" s="202"/>
    </row>
    <row r="347" spans="2:19" s="344" customFormat="1" ht="30" customHeight="1" x14ac:dyDescent="0.2">
      <c r="B347" s="34" t="s">
        <v>52</v>
      </c>
      <c r="C347" s="5">
        <v>1</v>
      </c>
      <c r="D347" s="664" t="s">
        <v>53</v>
      </c>
      <c r="E347" s="664"/>
      <c r="F347" s="664"/>
      <c r="G347" s="664"/>
      <c r="H347" s="664"/>
      <c r="I347" s="92">
        <f>I346+I342+I338+I333</f>
        <v>312.02999999999997</v>
      </c>
      <c r="J347" s="11"/>
      <c r="K347" s="367">
        <v>356.78</v>
      </c>
      <c r="L347" s="200"/>
      <c r="M347" s="200"/>
      <c r="N347" s="200"/>
      <c r="O347" s="200"/>
      <c r="P347" s="200"/>
      <c r="Q347" s="200"/>
      <c r="R347" s="200"/>
      <c r="S347" s="202"/>
    </row>
    <row r="348" spans="2:19" s="344" customFormat="1" ht="30" customHeight="1" x14ac:dyDescent="0.2">
      <c r="B348" s="668" t="s">
        <v>66</v>
      </c>
      <c r="C348" s="660"/>
      <c r="D348" s="660"/>
      <c r="E348" s="660"/>
      <c r="F348" s="660"/>
      <c r="G348" s="660"/>
      <c r="H348" s="660"/>
      <c r="I348" s="35">
        <f>I347/C347</f>
        <v>312.02999999999997</v>
      </c>
      <c r="J348" s="11"/>
      <c r="K348" s="367"/>
      <c r="L348" s="200"/>
      <c r="M348" s="200"/>
      <c r="N348" s="200"/>
      <c r="O348" s="200"/>
      <c r="P348" s="200"/>
      <c r="Q348" s="200"/>
      <c r="R348" s="200"/>
      <c r="S348" s="202"/>
    </row>
    <row r="349" spans="2:19" s="344" customFormat="1" ht="30" customHeight="1" x14ac:dyDescent="0.2">
      <c r="B349" s="36" t="s">
        <v>97</v>
      </c>
      <c r="C349" s="63">
        <f>BDI!C$36</f>
        <v>27.5</v>
      </c>
      <c r="D349" s="669" t="s">
        <v>3</v>
      </c>
      <c r="E349" s="669"/>
      <c r="F349" s="669"/>
      <c r="G349" s="669"/>
      <c r="H349" s="669"/>
      <c r="I349" s="585">
        <f>C349/100*I348</f>
        <v>85.81</v>
      </c>
      <c r="J349" s="11"/>
      <c r="K349" s="367"/>
      <c r="L349" s="200"/>
      <c r="M349" s="200"/>
      <c r="N349" s="200"/>
      <c r="O349" s="200"/>
      <c r="P349" s="200"/>
      <c r="Q349" s="200"/>
      <c r="R349" s="200"/>
      <c r="S349" s="202"/>
    </row>
    <row r="350" spans="2:19" s="344" customFormat="1" ht="30" customHeight="1" thickBot="1" x14ac:dyDescent="0.25">
      <c r="B350" s="670" t="s">
        <v>54</v>
      </c>
      <c r="C350" s="671"/>
      <c r="D350" s="671"/>
      <c r="E350" s="671"/>
      <c r="F350" s="671"/>
      <c r="G350" s="671"/>
      <c r="H350" s="671"/>
      <c r="I350" s="586">
        <f>I349+I348</f>
        <v>397.84</v>
      </c>
      <c r="J350" s="11"/>
      <c r="K350" s="367"/>
      <c r="L350" s="200"/>
      <c r="M350" s="200"/>
      <c r="N350" s="200"/>
      <c r="O350" s="200"/>
      <c r="P350" s="200"/>
      <c r="Q350" s="200"/>
      <c r="R350" s="200"/>
      <c r="S350" s="202"/>
    </row>
    <row r="351" spans="2:19" x14ac:dyDescent="0.2">
      <c r="I351" s="32"/>
      <c r="J351" s="32"/>
      <c r="K351" s="196"/>
      <c r="L351" s="200"/>
      <c r="M351" s="200"/>
      <c r="N351" s="200"/>
      <c r="O351" s="200"/>
      <c r="P351" s="200"/>
      <c r="Q351" s="200"/>
      <c r="R351" s="200"/>
      <c r="S351" s="73"/>
    </row>
    <row r="352" spans="2:19" x14ac:dyDescent="0.2">
      <c r="I352" s="32"/>
      <c r="J352" s="32"/>
      <c r="K352" s="196"/>
      <c r="L352" s="200"/>
      <c r="M352" s="200"/>
      <c r="N352" s="200"/>
      <c r="O352" s="200"/>
      <c r="P352" s="200"/>
      <c r="Q352" s="200"/>
      <c r="R352" s="200"/>
      <c r="S352" s="73"/>
    </row>
    <row r="353" spans="2:19" x14ac:dyDescent="0.2">
      <c r="I353" s="32"/>
      <c r="J353" s="32"/>
      <c r="K353" s="196"/>
      <c r="L353" s="727"/>
      <c r="M353" s="727"/>
      <c r="N353" s="727"/>
      <c r="O353" s="727"/>
      <c r="P353" s="727"/>
      <c r="Q353" s="727"/>
      <c r="R353" s="727"/>
      <c r="S353" s="727"/>
    </row>
    <row r="354" spans="2:19" ht="12.75" customHeight="1" thickBot="1" x14ac:dyDescent="0.25">
      <c r="I354" s="32"/>
      <c r="J354" s="32"/>
    </row>
    <row r="355" spans="2:19" ht="30" customHeight="1" thickBot="1" x14ac:dyDescent="0.25">
      <c r="B355" s="393" t="s">
        <v>34</v>
      </c>
      <c r="C355" s="394" t="s">
        <v>684</v>
      </c>
      <c r="D355" s="707" t="s">
        <v>35</v>
      </c>
      <c r="E355" s="707"/>
      <c r="F355" s="707"/>
      <c r="G355" s="707"/>
      <c r="H355" s="707"/>
      <c r="I355" s="708"/>
      <c r="J355" s="32"/>
    </row>
    <row r="356" spans="2:19" ht="39.950000000000003" customHeight="1" x14ac:dyDescent="0.2">
      <c r="B356" s="675" t="s">
        <v>550</v>
      </c>
      <c r="C356" s="676"/>
      <c r="D356" s="676"/>
      <c r="E356" s="676"/>
      <c r="F356" s="676"/>
      <c r="G356" s="677"/>
      <c r="H356" s="678" t="s">
        <v>567</v>
      </c>
      <c r="I356" s="679"/>
      <c r="J356" s="32"/>
    </row>
    <row r="357" spans="2:19" ht="30" customHeight="1" x14ac:dyDescent="0.2">
      <c r="B357" s="680" t="s">
        <v>321</v>
      </c>
      <c r="C357" s="681"/>
      <c r="D357" s="681"/>
      <c r="E357" s="681"/>
      <c r="F357" s="681"/>
      <c r="G357" s="681"/>
      <c r="H357" s="389" t="s">
        <v>55</v>
      </c>
      <c r="I357" s="112" t="s">
        <v>73</v>
      </c>
      <c r="J357" s="32"/>
    </row>
    <row r="358" spans="2:19" ht="30" customHeight="1" x14ac:dyDescent="0.2">
      <c r="B358" s="665" t="s">
        <v>36</v>
      </c>
      <c r="C358" s="666"/>
      <c r="D358" s="666"/>
      <c r="E358" s="666"/>
      <c r="F358" s="666"/>
      <c r="G358" s="666"/>
      <c r="H358" s="682"/>
      <c r="I358" s="667"/>
      <c r="J358" s="32"/>
    </row>
    <row r="359" spans="2:19" s="344" customFormat="1" ht="25.5" x14ac:dyDescent="0.2">
      <c r="B359" s="113" t="s">
        <v>47</v>
      </c>
      <c r="C359" s="9" t="s">
        <v>57</v>
      </c>
      <c r="D359" s="105" t="s">
        <v>38</v>
      </c>
      <c r="E359" s="105" t="s">
        <v>39</v>
      </c>
      <c r="F359" s="105" t="s">
        <v>40</v>
      </c>
      <c r="G359" s="50" t="s">
        <v>41</v>
      </c>
      <c r="H359" s="50" t="s">
        <v>42</v>
      </c>
      <c r="I359" s="115" t="s">
        <v>43</v>
      </c>
      <c r="J359" s="11"/>
    </row>
    <row r="360" spans="2:19" s="344" customFormat="1" ht="30" customHeight="1" x14ac:dyDescent="0.2">
      <c r="B360" s="294" t="s">
        <v>603</v>
      </c>
      <c r="C360" s="9" t="s">
        <v>44</v>
      </c>
      <c r="D360" s="47">
        <v>0.71399999999999997</v>
      </c>
      <c r="E360" s="47"/>
      <c r="F360" s="47"/>
      <c r="G360" s="6"/>
      <c r="H360" s="4">
        <f>bet</f>
        <v>5.76</v>
      </c>
      <c r="I360" s="93">
        <f>H360*D360</f>
        <v>4.1100000000000003</v>
      </c>
      <c r="J360" s="11"/>
    </row>
    <row r="361" spans="2:19" s="344" customFormat="1" ht="30" customHeight="1" x14ac:dyDescent="0.2">
      <c r="B361" s="709" t="s">
        <v>45</v>
      </c>
      <c r="C361" s="710"/>
      <c r="D361" s="710"/>
      <c r="E361" s="710"/>
      <c r="F361" s="710"/>
      <c r="G361" s="710"/>
      <c r="H361" s="711"/>
      <c r="I361" s="373">
        <f>SUM(I360:I360)</f>
        <v>4.1100000000000003</v>
      </c>
      <c r="J361" s="11"/>
    </row>
    <row r="362" spans="2:19" s="344" customFormat="1" ht="30" customHeight="1" x14ac:dyDescent="0.2">
      <c r="B362" s="665" t="s">
        <v>46</v>
      </c>
      <c r="C362" s="666"/>
      <c r="D362" s="666"/>
      <c r="E362" s="666"/>
      <c r="F362" s="666"/>
      <c r="G362" s="666"/>
      <c r="H362" s="666"/>
      <c r="I362" s="667"/>
      <c r="J362" s="11"/>
    </row>
    <row r="363" spans="2:19" s="344" customFormat="1" ht="30" customHeight="1" x14ac:dyDescent="0.2">
      <c r="B363" s="113" t="s">
        <v>47</v>
      </c>
      <c r="C363" s="9" t="s">
        <v>57</v>
      </c>
      <c r="D363" s="105" t="s">
        <v>38</v>
      </c>
      <c r="E363" s="51"/>
      <c r="F363" s="51"/>
      <c r="G363" s="51"/>
      <c r="H363" s="9" t="s">
        <v>48</v>
      </c>
      <c r="I363" s="115" t="s">
        <v>43</v>
      </c>
      <c r="J363" s="11"/>
    </row>
    <row r="364" spans="2:19" s="344" customFormat="1" ht="30" customHeight="1" x14ac:dyDescent="0.2">
      <c r="B364" s="425" t="s">
        <v>87</v>
      </c>
      <c r="C364" s="251" t="s">
        <v>63</v>
      </c>
      <c r="D364" s="301">
        <v>150</v>
      </c>
      <c r="E364" s="51"/>
      <c r="F364" s="51"/>
      <c r="G364" s="51"/>
      <c r="H364" s="4">
        <f>Insumos!D37</f>
        <v>0.4</v>
      </c>
      <c r="I364" s="93">
        <f>D364*H364</f>
        <v>60</v>
      </c>
      <c r="J364" s="11"/>
    </row>
    <row r="365" spans="2:19" s="344" customFormat="1" ht="30" customHeight="1" x14ac:dyDescent="0.2">
      <c r="B365" s="425" t="s">
        <v>153</v>
      </c>
      <c r="C365" s="251" t="s">
        <v>73</v>
      </c>
      <c r="D365" s="301">
        <v>0.58399999999999996</v>
      </c>
      <c r="E365" s="51"/>
      <c r="F365" s="51"/>
      <c r="G365" s="51"/>
      <c r="H365" s="4">
        <f>Insumos!D41</f>
        <v>50</v>
      </c>
      <c r="I365" s="93">
        <f>D365*H365</f>
        <v>29.2</v>
      </c>
      <c r="J365" s="11"/>
    </row>
    <row r="366" spans="2:19" s="344" customFormat="1" ht="30" customHeight="1" x14ac:dyDescent="0.2">
      <c r="B366" s="425" t="s">
        <v>74</v>
      </c>
      <c r="C366" s="251" t="s">
        <v>73</v>
      </c>
      <c r="D366" s="301">
        <v>0.45600000000000002</v>
      </c>
      <c r="E366" s="51"/>
      <c r="F366" s="51"/>
      <c r="G366" s="51"/>
      <c r="H366" s="4">
        <f>Insumos!D59</f>
        <v>57.98</v>
      </c>
      <c r="I366" s="93">
        <f>D366*H366</f>
        <v>26.44</v>
      </c>
      <c r="J366" s="11"/>
    </row>
    <row r="367" spans="2:19" s="344" customFormat="1" ht="30" customHeight="1" x14ac:dyDescent="0.2">
      <c r="B367" s="425" t="s">
        <v>88</v>
      </c>
      <c r="C367" s="251" t="s">
        <v>73</v>
      </c>
      <c r="D367" s="301">
        <v>0.45600000000000002</v>
      </c>
      <c r="E367" s="51"/>
      <c r="F367" s="51"/>
      <c r="G367" s="51"/>
      <c r="H367" s="4">
        <f>Insumos!D58</f>
        <v>57.98</v>
      </c>
      <c r="I367" s="93">
        <f>D367*H367</f>
        <v>26.44</v>
      </c>
      <c r="J367" s="11"/>
    </row>
    <row r="368" spans="2:19" s="344" customFormat="1" ht="30" customHeight="1" x14ac:dyDescent="0.2">
      <c r="B368" s="709" t="s">
        <v>45</v>
      </c>
      <c r="C368" s="710"/>
      <c r="D368" s="710"/>
      <c r="E368" s="710"/>
      <c r="F368" s="710"/>
      <c r="G368" s="710"/>
      <c r="H368" s="711"/>
      <c r="I368" s="93">
        <f>SUM(I364:I367)</f>
        <v>142.08000000000001</v>
      </c>
      <c r="J368" s="11"/>
    </row>
    <row r="369" spans="2:10" s="344" customFormat="1" ht="30" customHeight="1" x14ac:dyDescent="0.2">
      <c r="B369" s="665" t="s">
        <v>50</v>
      </c>
      <c r="C369" s="666"/>
      <c r="D369" s="666"/>
      <c r="E369" s="666"/>
      <c r="F369" s="666"/>
      <c r="G369" s="666"/>
      <c r="H369" s="666"/>
      <c r="I369" s="667"/>
      <c r="J369" s="11"/>
    </row>
    <row r="370" spans="2:10" s="344" customFormat="1" ht="30" customHeight="1" x14ac:dyDescent="0.2">
      <c r="B370" s="109" t="s">
        <v>47</v>
      </c>
      <c r="C370" s="9" t="s">
        <v>57</v>
      </c>
      <c r="D370" s="9" t="s">
        <v>38</v>
      </c>
      <c r="E370" s="3"/>
      <c r="F370" s="3"/>
      <c r="G370" s="3"/>
      <c r="H370" s="9" t="s">
        <v>48</v>
      </c>
      <c r="I370" s="115" t="s">
        <v>43</v>
      </c>
      <c r="J370" s="11"/>
    </row>
    <row r="371" spans="2:10" s="344" customFormat="1" ht="30" customHeight="1" x14ac:dyDescent="0.2">
      <c r="B371" s="52"/>
      <c r="C371" s="9"/>
      <c r="D371" s="47"/>
      <c r="E371" s="3"/>
      <c r="F371" s="3"/>
      <c r="G371" s="3"/>
      <c r="H371" s="4"/>
      <c r="I371" s="93"/>
      <c r="J371" s="11"/>
    </row>
    <row r="372" spans="2:10" s="344" customFormat="1" ht="30" customHeight="1" x14ac:dyDescent="0.2">
      <c r="B372" s="709" t="s">
        <v>45</v>
      </c>
      <c r="C372" s="710"/>
      <c r="D372" s="710"/>
      <c r="E372" s="710"/>
      <c r="F372" s="710"/>
      <c r="G372" s="710"/>
      <c r="H372" s="711"/>
      <c r="I372" s="93"/>
      <c r="J372" s="11"/>
    </row>
    <row r="373" spans="2:10" s="344" customFormat="1" ht="30" customHeight="1" x14ac:dyDescent="0.2">
      <c r="B373" s="665" t="s">
        <v>51</v>
      </c>
      <c r="C373" s="666"/>
      <c r="D373" s="666"/>
      <c r="E373" s="666"/>
      <c r="F373" s="666"/>
      <c r="G373" s="666"/>
      <c r="H373" s="666"/>
      <c r="I373" s="667"/>
      <c r="J373" s="11"/>
    </row>
    <row r="374" spans="2:10" s="344" customFormat="1" ht="30" customHeight="1" x14ac:dyDescent="0.2">
      <c r="B374" s="113" t="s">
        <v>47</v>
      </c>
      <c r="C374" s="9" t="s">
        <v>57</v>
      </c>
      <c r="D374" s="105" t="s">
        <v>38</v>
      </c>
      <c r="E374" s="51"/>
      <c r="F374" s="51"/>
      <c r="G374" s="51"/>
      <c r="H374" s="9" t="s">
        <v>48</v>
      </c>
      <c r="I374" s="115" t="s">
        <v>43</v>
      </c>
      <c r="J374" s="11"/>
    </row>
    <row r="375" spans="2:10" s="344" customFormat="1" ht="30" customHeight="1" x14ac:dyDescent="0.2">
      <c r="B375" s="425" t="s">
        <v>65</v>
      </c>
      <c r="C375" s="251" t="s">
        <v>44</v>
      </c>
      <c r="D375" s="301">
        <v>6</v>
      </c>
      <c r="E375" s="51"/>
      <c r="F375" s="51"/>
      <c r="G375" s="51"/>
      <c r="H375" s="4">
        <f>Insumos!D23</f>
        <v>8.59</v>
      </c>
      <c r="I375" s="93">
        <f>D375*H375</f>
        <v>51.54</v>
      </c>
      <c r="J375" s="11"/>
    </row>
    <row r="376" spans="2:10" s="344" customFormat="1" ht="30" customHeight="1" x14ac:dyDescent="0.2">
      <c r="B376" s="663" t="s">
        <v>45</v>
      </c>
      <c r="C376" s="664"/>
      <c r="D376" s="664"/>
      <c r="E376" s="664"/>
      <c r="F376" s="664"/>
      <c r="G376" s="664"/>
      <c r="H376" s="664"/>
      <c r="I376" s="92">
        <f>SUM(I375:I375)</f>
        <v>51.54</v>
      </c>
      <c r="J376" s="11"/>
    </row>
    <row r="377" spans="2:10" s="344" customFormat="1" ht="30" customHeight="1" x14ac:dyDescent="0.2">
      <c r="B377" s="34" t="s">
        <v>52</v>
      </c>
      <c r="C377" s="5">
        <v>1</v>
      </c>
      <c r="D377" s="664" t="s">
        <v>53</v>
      </c>
      <c r="E377" s="664"/>
      <c r="F377" s="664"/>
      <c r="G377" s="664"/>
      <c r="H377" s="664"/>
      <c r="I377" s="92">
        <f>I376+I372+I368+I361</f>
        <v>197.73</v>
      </c>
      <c r="J377" s="11"/>
    </row>
    <row r="378" spans="2:10" s="344" customFormat="1" ht="30" customHeight="1" x14ac:dyDescent="0.2">
      <c r="B378" s="668" t="s">
        <v>66</v>
      </c>
      <c r="C378" s="660"/>
      <c r="D378" s="660"/>
      <c r="E378" s="660"/>
      <c r="F378" s="660"/>
      <c r="G378" s="660"/>
      <c r="H378" s="660"/>
      <c r="I378" s="35">
        <f>I377/C377</f>
        <v>197.73</v>
      </c>
      <c r="J378" s="11"/>
    </row>
    <row r="379" spans="2:10" s="344" customFormat="1" ht="30" customHeight="1" x14ac:dyDescent="0.2">
      <c r="B379" s="36" t="s">
        <v>97</v>
      </c>
      <c r="C379" s="63">
        <f>BDI!C$36</f>
        <v>27.5</v>
      </c>
      <c r="D379" s="669" t="s">
        <v>3</v>
      </c>
      <c r="E379" s="669"/>
      <c r="F379" s="669"/>
      <c r="G379" s="669"/>
      <c r="H379" s="669"/>
      <c r="I379" s="585">
        <f>C379/100*I378</f>
        <v>54.38</v>
      </c>
      <c r="J379" s="11"/>
    </row>
    <row r="380" spans="2:10" s="344" customFormat="1" ht="30" customHeight="1" thickBot="1" x14ac:dyDescent="0.25">
      <c r="B380" s="670" t="s">
        <v>54</v>
      </c>
      <c r="C380" s="671"/>
      <c r="D380" s="671"/>
      <c r="E380" s="671"/>
      <c r="F380" s="671"/>
      <c r="G380" s="671"/>
      <c r="H380" s="671"/>
      <c r="I380" s="586">
        <f>I379+I378</f>
        <v>252.11</v>
      </c>
      <c r="J380" s="11"/>
    </row>
    <row r="381" spans="2:10" ht="12.75" customHeight="1" x14ac:dyDescent="0.2">
      <c r="I381" s="32"/>
      <c r="J381" s="32"/>
    </row>
    <row r="382" spans="2:10" ht="12.75" customHeight="1" x14ac:dyDescent="0.2">
      <c r="I382" s="32"/>
      <c r="J382" s="32"/>
    </row>
    <row r="383" spans="2:10" ht="12.75" customHeight="1" thickBot="1" x14ac:dyDescent="0.25">
      <c r="I383" s="32"/>
      <c r="J383" s="32"/>
    </row>
    <row r="384" spans="2:10" ht="30" customHeight="1" thickBot="1" x14ac:dyDescent="0.25">
      <c r="B384" s="393" t="s">
        <v>34</v>
      </c>
      <c r="C384" s="394" t="s">
        <v>529</v>
      </c>
      <c r="D384" s="707" t="s">
        <v>35</v>
      </c>
      <c r="E384" s="707"/>
      <c r="F384" s="707"/>
      <c r="G384" s="707"/>
      <c r="H384" s="707"/>
      <c r="I384" s="708"/>
      <c r="J384" s="32"/>
    </row>
    <row r="385" spans="2:10" ht="39.950000000000003" customHeight="1" x14ac:dyDescent="0.2">
      <c r="B385" s="768" t="s">
        <v>550</v>
      </c>
      <c r="C385" s="769"/>
      <c r="D385" s="769"/>
      <c r="E385" s="769"/>
      <c r="F385" s="769"/>
      <c r="G385" s="770"/>
      <c r="H385" s="678" t="s">
        <v>567</v>
      </c>
      <c r="I385" s="679"/>
      <c r="J385" s="32"/>
    </row>
    <row r="386" spans="2:10" ht="42" customHeight="1" x14ac:dyDescent="0.2">
      <c r="B386" s="680" t="s">
        <v>480</v>
      </c>
      <c r="C386" s="681"/>
      <c r="D386" s="681"/>
      <c r="E386" s="681"/>
      <c r="F386" s="681"/>
      <c r="G386" s="773"/>
      <c r="H386" s="389" t="s">
        <v>55</v>
      </c>
      <c r="I386" s="112" t="s">
        <v>67</v>
      </c>
      <c r="J386" s="32"/>
    </row>
    <row r="387" spans="2:10" ht="30" customHeight="1" x14ac:dyDescent="0.2">
      <c r="B387" s="665" t="s">
        <v>36</v>
      </c>
      <c r="C387" s="666"/>
      <c r="D387" s="666"/>
      <c r="E387" s="666"/>
      <c r="F387" s="666"/>
      <c r="G387" s="666"/>
      <c r="H387" s="682"/>
      <c r="I387" s="667"/>
      <c r="J387" s="32"/>
    </row>
    <row r="388" spans="2:10" ht="25.5" x14ac:dyDescent="0.2">
      <c r="B388" s="113" t="s">
        <v>47</v>
      </c>
      <c r="C388" s="53" t="s">
        <v>57</v>
      </c>
      <c r="D388" s="49" t="s">
        <v>38</v>
      </c>
      <c r="E388" s="49" t="s">
        <v>39</v>
      </c>
      <c r="F388" s="49" t="s">
        <v>40</v>
      </c>
      <c r="G388" s="50" t="s">
        <v>41</v>
      </c>
      <c r="H388" s="50" t="s">
        <v>42</v>
      </c>
      <c r="I388" s="114" t="s">
        <v>43</v>
      </c>
      <c r="J388" s="32"/>
    </row>
    <row r="389" spans="2:10" s="344" customFormat="1" ht="30" customHeight="1" x14ac:dyDescent="0.2">
      <c r="B389" s="116" t="s">
        <v>371</v>
      </c>
      <c r="C389" s="9" t="s">
        <v>44</v>
      </c>
      <c r="D389" s="47">
        <v>0.8</v>
      </c>
      <c r="E389" s="47"/>
      <c r="F389" s="47"/>
      <c r="G389" s="6"/>
      <c r="H389" s="4">
        <f>Insumos!D95</f>
        <v>2.97</v>
      </c>
      <c r="I389" s="93">
        <f>H389*D389</f>
        <v>2.38</v>
      </c>
      <c r="J389" s="11"/>
    </row>
    <row r="390" spans="2:10" s="344" customFormat="1" ht="30" customHeight="1" x14ac:dyDescent="0.2">
      <c r="B390" s="116" t="s">
        <v>372</v>
      </c>
      <c r="C390" s="9" t="s">
        <v>44</v>
      </c>
      <c r="D390" s="47">
        <v>0.5</v>
      </c>
      <c r="E390" s="47"/>
      <c r="F390" s="47"/>
      <c r="G390" s="6"/>
      <c r="H390" s="4">
        <f>Insumos!D96</f>
        <v>2.88</v>
      </c>
      <c r="I390" s="93">
        <f>H390*D390</f>
        <v>1.44</v>
      </c>
      <c r="J390" s="11"/>
    </row>
    <row r="391" spans="2:10" s="344" customFormat="1" ht="30" customHeight="1" x14ac:dyDescent="0.2">
      <c r="B391" s="709" t="s">
        <v>45</v>
      </c>
      <c r="C391" s="710"/>
      <c r="D391" s="710"/>
      <c r="E391" s="710"/>
      <c r="F391" s="710"/>
      <c r="G391" s="710"/>
      <c r="H391" s="711"/>
      <c r="I391" s="373">
        <f>SUM(I389:I390)</f>
        <v>3.82</v>
      </c>
      <c r="J391" s="11"/>
    </row>
    <row r="392" spans="2:10" s="344" customFormat="1" ht="30" customHeight="1" x14ac:dyDescent="0.2">
      <c r="B392" s="665" t="s">
        <v>46</v>
      </c>
      <c r="C392" s="666"/>
      <c r="D392" s="666"/>
      <c r="E392" s="666"/>
      <c r="F392" s="666"/>
      <c r="G392" s="666"/>
      <c r="H392" s="666"/>
      <c r="I392" s="667"/>
      <c r="J392" s="11"/>
    </row>
    <row r="393" spans="2:10" s="344" customFormat="1" ht="30" customHeight="1" x14ac:dyDescent="0.2">
      <c r="B393" s="113" t="s">
        <v>47</v>
      </c>
      <c r="C393" s="9" t="s">
        <v>57</v>
      </c>
      <c r="D393" s="105" t="s">
        <v>38</v>
      </c>
      <c r="E393" s="51"/>
      <c r="F393" s="51"/>
      <c r="G393" s="51"/>
      <c r="H393" s="9" t="s">
        <v>48</v>
      </c>
      <c r="I393" s="115" t="s">
        <v>43</v>
      </c>
      <c r="J393" s="11"/>
    </row>
    <row r="394" spans="2:10" s="344" customFormat="1" ht="30" customHeight="1" x14ac:dyDescent="0.2">
      <c r="B394" s="52" t="s">
        <v>369</v>
      </c>
      <c r="C394" s="9" t="s">
        <v>370</v>
      </c>
      <c r="D394" s="47">
        <v>0.1</v>
      </c>
      <c r="E394" s="51"/>
      <c r="F394" s="51"/>
      <c r="G394" s="51"/>
      <c r="H394" s="4">
        <f>Insumos!D72</f>
        <v>30.01</v>
      </c>
      <c r="I394" s="93">
        <f>D394*H394</f>
        <v>3</v>
      </c>
      <c r="J394" s="11"/>
    </row>
    <row r="395" spans="2:10" s="344" customFormat="1" ht="30" customHeight="1" x14ac:dyDescent="0.2">
      <c r="B395" s="709" t="s">
        <v>45</v>
      </c>
      <c r="C395" s="710"/>
      <c r="D395" s="710"/>
      <c r="E395" s="710"/>
      <c r="F395" s="710"/>
      <c r="G395" s="710"/>
      <c r="H395" s="711"/>
      <c r="I395" s="93">
        <f>SUM(I394:I394)</f>
        <v>3</v>
      </c>
      <c r="J395" s="11"/>
    </row>
    <row r="396" spans="2:10" s="344" customFormat="1" ht="30" customHeight="1" x14ac:dyDescent="0.2">
      <c r="B396" s="665" t="s">
        <v>50</v>
      </c>
      <c r="C396" s="666"/>
      <c r="D396" s="666"/>
      <c r="E396" s="666"/>
      <c r="F396" s="666"/>
      <c r="G396" s="666"/>
      <c r="H396" s="666"/>
      <c r="I396" s="667"/>
      <c r="J396" s="11"/>
    </row>
    <row r="397" spans="2:10" s="344" customFormat="1" ht="30" customHeight="1" x14ac:dyDescent="0.2">
      <c r="B397" s="109" t="s">
        <v>47</v>
      </c>
      <c r="C397" s="3" t="s">
        <v>57</v>
      </c>
      <c r="D397" s="9" t="s">
        <v>38</v>
      </c>
      <c r="E397" s="3"/>
      <c r="F397" s="3"/>
      <c r="G397" s="3"/>
      <c r="H397" s="9" t="s">
        <v>48</v>
      </c>
      <c r="I397" s="115" t="s">
        <v>43</v>
      </c>
      <c r="J397" s="11"/>
    </row>
    <row r="398" spans="2:10" s="344" customFormat="1" ht="30" customHeight="1" x14ac:dyDescent="0.2">
      <c r="B398" s="52" t="s">
        <v>425</v>
      </c>
      <c r="C398" s="9" t="s">
        <v>73</v>
      </c>
      <c r="D398" s="47">
        <v>7.8E-2</v>
      </c>
      <c r="E398" s="3"/>
      <c r="F398" s="3"/>
      <c r="G398" s="3"/>
      <c r="H398" s="4">
        <f>I668</f>
        <v>328.36</v>
      </c>
      <c r="I398" s="93">
        <f>D398*H398</f>
        <v>25.61</v>
      </c>
      <c r="J398" s="11"/>
    </row>
    <row r="399" spans="2:10" s="344" customFormat="1" ht="30" customHeight="1" x14ac:dyDescent="0.2">
      <c r="B399" s="709" t="s">
        <v>45</v>
      </c>
      <c r="C399" s="710"/>
      <c r="D399" s="710"/>
      <c r="E399" s="710"/>
      <c r="F399" s="710"/>
      <c r="G399" s="710"/>
      <c r="H399" s="711"/>
      <c r="I399" s="93">
        <f>SUM(I398:I398)</f>
        <v>25.61</v>
      </c>
      <c r="J399" s="11"/>
    </row>
    <row r="400" spans="2:10" s="344" customFormat="1" ht="30" customHeight="1" x14ac:dyDescent="0.2">
      <c r="B400" s="665" t="s">
        <v>51</v>
      </c>
      <c r="C400" s="666"/>
      <c r="D400" s="666"/>
      <c r="E400" s="666"/>
      <c r="F400" s="666"/>
      <c r="G400" s="666"/>
      <c r="H400" s="666"/>
      <c r="I400" s="667"/>
      <c r="J400" s="11"/>
    </row>
    <row r="401" spans="2:10" s="344" customFormat="1" ht="30" customHeight="1" x14ac:dyDescent="0.2">
      <c r="B401" s="113" t="s">
        <v>47</v>
      </c>
      <c r="C401" s="9" t="s">
        <v>57</v>
      </c>
      <c r="D401" s="105" t="s">
        <v>38</v>
      </c>
      <c r="E401" s="51"/>
      <c r="F401" s="51"/>
      <c r="G401" s="51"/>
      <c r="H401" s="9" t="s">
        <v>48</v>
      </c>
      <c r="I401" s="115" t="s">
        <v>43</v>
      </c>
      <c r="J401" s="11"/>
    </row>
    <row r="402" spans="2:10" s="344" customFormat="1" ht="30" customHeight="1" x14ac:dyDescent="0.2">
      <c r="B402" s="52" t="s">
        <v>89</v>
      </c>
      <c r="C402" s="9" t="s">
        <v>44</v>
      </c>
      <c r="D402" s="47">
        <v>0.3</v>
      </c>
      <c r="E402" s="51"/>
      <c r="F402" s="51"/>
      <c r="G402" s="51"/>
      <c r="H402" s="4">
        <f>Insumos!D15</f>
        <v>11.4</v>
      </c>
      <c r="I402" s="93">
        <f>D402*H402</f>
        <v>3.42</v>
      </c>
      <c r="J402" s="11"/>
    </row>
    <row r="403" spans="2:10" s="344" customFormat="1" ht="30" customHeight="1" x14ac:dyDescent="0.2">
      <c r="B403" s="52" t="s">
        <v>65</v>
      </c>
      <c r="C403" s="9" t="s">
        <v>44</v>
      </c>
      <c r="D403" s="47">
        <v>0.6</v>
      </c>
      <c r="E403" s="51"/>
      <c r="F403" s="51"/>
      <c r="G403" s="51"/>
      <c r="H403" s="4">
        <f>Insumos!D23</f>
        <v>8.59</v>
      </c>
      <c r="I403" s="93">
        <f>D403*H403</f>
        <v>5.15</v>
      </c>
      <c r="J403" s="11"/>
    </row>
    <row r="404" spans="2:10" s="344" customFormat="1" ht="30" customHeight="1" x14ac:dyDescent="0.2">
      <c r="B404" s="663" t="s">
        <v>45</v>
      </c>
      <c r="C404" s="664"/>
      <c r="D404" s="664"/>
      <c r="E404" s="664"/>
      <c r="F404" s="664"/>
      <c r="G404" s="664"/>
      <c r="H404" s="664"/>
      <c r="I404" s="92">
        <f>SUM(I402:I403)</f>
        <v>8.57</v>
      </c>
      <c r="J404" s="11"/>
    </row>
    <row r="405" spans="2:10" s="344" customFormat="1" ht="30" customHeight="1" x14ac:dyDescent="0.2">
      <c r="B405" s="34" t="s">
        <v>52</v>
      </c>
      <c r="C405" s="5">
        <v>1</v>
      </c>
      <c r="D405" s="664" t="s">
        <v>53</v>
      </c>
      <c r="E405" s="664"/>
      <c r="F405" s="664"/>
      <c r="G405" s="664"/>
      <c r="H405" s="664"/>
      <c r="I405" s="92">
        <f>I404+I399+I395+I391</f>
        <v>41</v>
      </c>
      <c r="J405" s="11"/>
    </row>
    <row r="406" spans="2:10" s="344" customFormat="1" ht="30" customHeight="1" x14ac:dyDescent="0.2">
      <c r="B406" s="668" t="s">
        <v>66</v>
      </c>
      <c r="C406" s="660"/>
      <c r="D406" s="660"/>
      <c r="E406" s="660"/>
      <c r="F406" s="660"/>
      <c r="G406" s="660"/>
      <c r="H406" s="660"/>
      <c r="I406" s="35">
        <f>I405/C405</f>
        <v>41</v>
      </c>
      <c r="J406" s="11"/>
    </row>
    <row r="407" spans="2:10" s="344" customFormat="1" ht="30" customHeight="1" x14ac:dyDescent="0.2">
      <c r="B407" s="36" t="s">
        <v>97</v>
      </c>
      <c r="C407" s="63">
        <f>BDI!C$36</f>
        <v>27.5</v>
      </c>
      <c r="D407" s="669" t="s">
        <v>3</v>
      </c>
      <c r="E407" s="669"/>
      <c r="F407" s="669"/>
      <c r="G407" s="669"/>
      <c r="H407" s="669"/>
      <c r="I407" s="585">
        <f>C407/100*I406</f>
        <v>11.28</v>
      </c>
      <c r="J407" s="11"/>
    </row>
    <row r="408" spans="2:10" s="344" customFormat="1" ht="30" customHeight="1" thickBot="1" x14ac:dyDescent="0.25">
      <c r="B408" s="670" t="s">
        <v>54</v>
      </c>
      <c r="C408" s="671"/>
      <c r="D408" s="671"/>
      <c r="E408" s="671"/>
      <c r="F408" s="671"/>
      <c r="G408" s="671"/>
      <c r="H408" s="671"/>
      <c r="I408" s="586">
        <f>I407+I406</f>
        <v>52.28</v>
      </c>
      <c r="J408" s="11"/>
    </row>
    <row r="409" spans="2:10" x14ac:dyDescent="0.2">
      <c r="I409" s="32"/>
      <c r="J409" s="32"/>
    </row>
    <row r="410" spans="2:10" ht="13.5" thickBot="1" x14ac:dyDescent="0.25">
      <c r="I410" s="32"/>
      <c r="J410" s="32"/>
    </row>
    <row r="411" spans="2:10" ht="30" customHeight="1" thickBot="1" x14ac:dyDescent="0.25">
      <c r="B411" s="393" t="s">
        <v>34</v>
      </c>
      <c r="C411" s="394" t="s">
        <v>530</v>
      </c>
      <c r="D411" s="707" t="s">
        <v>35</v>
      </c>
      <c r="E411" s="707"/>
      <c r="F411" s="707"/>
      <c r="G411" s="707"/>
      <c r="H411" s="707"/>
      <c r="I411" s="708"/>
      <c r="J411" s="32"/>
    </row>
    <row r="412" spans="2:10" ht="39.950000000000003" customHeight="1" x14ac:dyDescent="0.2">
      <c r="B412" s="675" t="s">
        <v>550</v>
      </c>
      <c r="C412" s="676"/>
      <c r="D412" s="676"/>
      <c r="E412" s="676"/>
      <c r="F412" s="676"/>
      <c r="G412" s="677"/>
      <c r="H412" s="678" t="s">
        <v>567</v>
      </c>
      <c r="I412" s="679"/>
      <c r="J412" s="32"/>
    </row>
    <row r="413" spans="2:10" ht="30" customHeight="1" x14ac:dyDescent="0.2">
      <c r="B413" s="680" t="s">
        <v>479</v>
      </c>
      <c r="C413" s="681"/>
      <c r="D413" s="681"/>
      <c r="E413" s="681"/>
      <c r="F413" s="681"/>
      <c r="G413" s="681"/>
      <c r="H413" s="389" t="s">
        <v>55</v>
      </c>
      <c r="I413" s="112" t="s">
        <v>67</v>
      </c>
      <c r="J413" s="32"/>
    </row>
    <row r="414" spans="2:10" ht="30" customHeight="1" x14ac:dyDescent="0.2">
      <c r="B414" s="665" t="s">
        <v>36</v>
      </c>
      <c r="C414" s="666"/>
      <c r="D414" s="666"/>
      <c r="E414" s="666"/>
      <c r="F414" s="666"/>
      <c r="G414" s="666"/>
      <c r="H414" s="682"/>
      <c r="I414" s="667"/>
      <c r="J414" s="32"/>
    </row>
    <row r="415" spans="2:10" s="344" customFormat="1" ht="30" customHeight="1" x14ac:dyDescent="0.2">
      <c r="B415" s="113" t="s">
        <v>47</v>
      </c>
      <c r="C415" s="9" t="s">
        <v>57</v>
      </c>
      <c r="D415" s="105" t="s">
        <v>38</v>
      </c>
      <c r="E415" s="105" t="s">
        <v>39</v>
      </c>
      <c r="F415" s="105" t="s">
        <v>40</v>
      </c>
      <c r="G415" s="50" t="s">
        <v>41</v>
      </c>
      <c r="H415" s="50" t="s">
        <v>42</v>
      </c>
      <c r="I415" s="115" t="s">
        <v>43</v>
      </c>
      <c r="J415" s="11"/>
    </row>
    <row r="416" spans="2:10" s="344" customFormat="1" ht="30" customHeight="1" x14ac:dyDescent="0.2">
      <c r="B416" s="155"/>
      <c r="C416" s="9"/>
      <c r="D416" s="47"/>
      <c r="E416" s="47"/>
      <c r="F416" s="47"/>
      <c r="G416" s="6"/>
      <c r="H416" s="4"/>
      <c r="I416" s="93"/>
      <c r="J416" s="11"/>
    </row>
    <row r="417" spans="2:10" s="344" customFormat="1" ht="30" customHeight="1" x14ac:dyDescent="0.2">
      <c r="B417" s="709" t="s">
        <v>45</v>
      </c>
      <c r="C417" s="710"/>
      <c r="D417" s="710"/>
      <c r="E417" s="710"/>
      <c r="F417" s="710"/>
      <c r="G417" s="710"/>
      <c r="H417" s="711"/>
      <c r="I417" s="373"/>
      <c r="J417" s="11"/>
    </row>
    <row r="418" spans="2:10" s="344" customFormat="1" ht="30" customHeight="1" x14ac:dyDescent="0.2">
      <c r="B418" s="665" t="s">
        <v>46</v>
      </c>
      <c r="C418" s="666"/>
      <c r="D418" s="666"/>
      <c r="E418" s="666"/>
      <c r="F418" s="666"/>
      <c r="G418" s="666"/>
      <c r="H418" s="666"/>
      <c r="I418" s="667"/>
      <c r="J418" s="11"/>
    </row>
    <row r="419" spans="2:10" s="344" customFormat="1" ht="30" customHeight="1" x14ac:dyDescent="0.2">
      <c r="B419" s="113" t="s">
        <v>47</v>
      </c>
      <c r="C419" s="9" t="s">
        <v>57</v>
      </c>
      <c r="D419" s="105" t="s">
        <v>38</v>
      </c>
      <c r="E419" s="51"/>
      <c r="F419" s="51"/>
      <c r="G419" s="51"/>
      <c r="H419" s="9" t="s">
        <v>48</v>
      </c>
      <c r="I419" s="115" t="s">
        <v>43</v>
      </c>
      <c r="J419" s="11"/>
    </row>
    <row r="420" spans="2:10" s="344" customFormat="1" ht="30" customHeight="1" x14ac:dyDescent="0.2">
      <c r="B420" s="149" t="s">
        <v>412</v>
      </c>
      <c r="C420" s="175" t="s">
        <v>49</v>
      </c>
      <c r="D420" s="47">
        <v>0.19839999999999999</v>
      </c>
      <c r="E420" s="51"/>
      <c r="F420" s="51"/>
      <c r="G420" s="51"/>
      <c r="H420" s="4">
        <f>Insumos!D99</f>
        <v>43.35</v>
      </c>
      <c r="I420" s="93">
        <f>D420*H420</f>
        <v>8.6</v>
      </c>
      <c r="J420" s="11"/>
    </row>
    <row r="421" spans="2:10" s="344" customFormat="1" ht="30" customHeight="1" x14ac:dyDescent="0.2">
      <c r="B421" s="149" t="s">
        <v>245</v>
      </c>
      <c r="C421" s="175" t="s">
        <v>63</v>
      </c>
      <c r="D421" s="47">
        <v>5.4000000000000003E-3</v>
      </c>
      <c r="E421" s="51"/>
      <c r="F421" s="51"/>
      <c r="G421" s="51"/>
      <c r="H421" s="4">
        <f>Insumos!D98</f>
        <v>7.5</v>
      </c>
      <c r="I421" s="93">
        <f>D421*H421</f>
        <v>0.04</v>
      </c>
      <c r="J421" s="11"/>
    </row>
    <row r="422" spans="2:10" s="344" customFormat="1" ht="30" customHeight="1" x14ac:dyDescent="0.2">
      <c r="B422" s="709" t="s">
        <v>45</v>
      </c>
      <c r="C422" s="710"/>
      <c r="D422" s="710"/>
      <c r="E422" s="710"/>
      <c r="F422" s="710"/>
      <c r="G422" s="710"/>
      <c r="H422" s="711"/>
      <c r="I422" s="93">
        <f>SUM(I420:I421)</f>
        <v>8.64</v>
      </c>
      <c r="J422" s="11"/>
    </row>
    <row r="423" spans="2:10" s="344" customFormat="1" ht="30" customHeight="1" x14ac:dyDescent="0.2">
      <c r="B423" s="665" t="s">
        <v>50</v>
      </c>
      <c r="C423" s="666"/>
      <c r="D423" s="666"/>
      <c r="E423" s="666"/>
      <c r="F423" s="666"/>
      <c r="G423" s="666"/>
      <c r="H423" s="666"/>
      <c r="I423" s="667"/>
      <c r="J423" s="11"/>
    </row>
    <row r="424" spans="2:10" s="344" customFormat="1" ht="30" customHeight="1" x14ac:dyDescent="0.2">
      <c r="B424" s="109" t="s">
        <v>47</v>
      </c>
      <c r="C424" s="3" t="s">
        <v>57</v>
      </c>
      <c r="D424" s="9" t="s">
        <v>38</v>
      </c>
      <c r="E424" s="3"/>
      <c r="F424" s="3"/>
      <c r="G424" s="3"/>
      <c r="H424" s="9" t="s">
        <v>48</v>
      </c>
      <c r="I424" s="115" t="s">
        <v>43</v>
      </c>
      <c r="J424" s="11"/>
    </row>
    <row r="425" spans="2:10" s="344" customFormat="1" ht="30" customHeight="1" x14ac:dyDescent="0.2">
      <c r="B425" s="52"/>
      <c r="C425" s="9"/>
      <c r="D425" s="47"/>
      <c r="E425" s="3"/>
      <c r="F425" s="3"/>
      <c r="G425" s="3"/>
      <c r="H425" s="4"/>
      <c r="I425" s="93"/>
      <c r="J425" s="11"/>
    </row>
    <row r="426" spans="2:10" s="344" customFormat="1" ht="30" customHeight="1" x14ac:dyDescent="0.2">
      <c r="B426" s="709" t="s">
        <v>45</v>
      </c>
      <c r="C426" s="710"/>
      <c r="D426" s="710"/>
      <c r="E426" s="710"/>
      <c r="F426" s="710"/>
      <c r="G426" s="710"/>
      <c r="H426" s="711"/>
      <c r="I426" s="93"/>
      <c r="J426" s="11"/>
    </row>
    <row r="427" spans="2:10" s="344" customFormat="1" ht="30" customHeight="1" x14ac:dyDescent="0.2">
      <c r="B427" s="665" t="s">
        <v>51</v>
      </c>
      <c r="C427" s="666"/>
      <c r="D427" s="666"/>
      <c r="E427" s="666"/>
      <c r="F427" s="666"/>
      <c r="G427" s="666"/>
      <c r="H427" s="666"/>
      <c r="I427" s="667"/>
      <c r="J427" s="11"/>
    </row>
    <row r="428" spans="2:10" s="344" customFormat="1" ht="30" customHeight="1" x14ac:dyDescent="0.2">
      <c r="B428" s="113" t="s">
        <v>47</v>
      </c>
      <c r="C428" s="9" t="s">
        <v>57</v>
      </c>
      <c r="D428" s="105" t="s">
        <v>38</v>
      </c>
      <c r="E428" s="51"/>
      <c r="F428" s="51"/>
      <c r="G428" s="51"/>
      <c r="H428" s="9" t="s">
        <v>48</v>
      </c>
      <c r="I428" s="115" t="s">
        <v>43</v>
      </c>
      <c r="J428" s="11"/>
    </row>
    <row r="429" spans="2:10" s="344" customFormat="1" ht="30" customHeight="1" x14ac:dyDescent="0.2">
      <c r="B429" s="438" t="s">
        <v>363</v>
      </c>
      <c r="C429" s="406" t="s">
        <v>44</v>
      </c>
      <c r="D429" s="285">
        <v>0.33</v>
      </c>
      <c r="E429" s="362"/>
      <c r="F429" s="362"/>
      <c r="G429" s="362"/>
      <c r="H429" s="360">
        <f>Insumos!D18</f>
        <v>11.4</v>
      </c>
      <c r="I429" s="93">
        <f>D429*H429</f>
        <v>3.76</v>
      </c>
      <c r="J429" s="11"/>
    </row>
    <row r="430" spans="2:10" s="344" customFormat="1" ht="30" customHeight="1" x14ac:dyDescent="0.2">
      <c r="B430" s="663" t="s">
        <v>45</v>
      </c>
      <c r="C430" s="664"/>
      <c r="D430" s="664"/>
      <c r="E430" s="664"/>
      <c r="F430" s="664"/>
      <c r="G430" s="664"/>
      <c r="H430" s="664"/>
      <c r="I430" s="92">
        <f>SUM(I429:I429)</f>
        <v>3.76</v>
      </c>
      <c r="J430" s="11"/>
    </row>
    <row r="431" spans="2:10" s="344" customFormat="1" ht="30" customHeight="1" x14ac:dyDescent="0.2">
      <c r="B431" s="34" t="s">
        <v>52</v>
      </c>
      <c r="C431" s="5">
        <v>1</v>
      </c>
      <c r="D431" s="664" t="s">
        <v>53</v>
      </c>
      <c r="E431" s="664"/>
      <c r="F431" s="664"/>
      <c r="G431" s="664"/>
      <c r="H431" s="664"/>
      <c r="I431" s="92">
        <f>I430+I426+I422+I417</f>
        <v>12.4</v>
      </c>
      <c r="J431" s="11"/>
    </row>
    <row r="432" spans="2:10" s="344" customFormat="1" ht="30" customHeight="1" x14ac:dyDescent="0.2">
      <c r="B432" s="668" t="s">
        <v>66</v>
      </c>
      <c r="C432" s="660"/>
      <c r="D432" s="660"/>
      <c r="E432" s="660"/>
      <c r="F432" s="660"/>
      <c r="G432" s="660"/>
      <c r="H432" s="660"/>
      <c r="I432" s="35">
        <f>I431/C431</f>
        <v>12.4</v>
      </c>
      <c r="J432" s="11"/>
    </row>
    <row r="433" spans="2:10" s="344" customFormat="1" ht="30" customHeight="1" x14ac:dyDescent="0.2">
      <c r="B433" s="36" t="s">
        <v>97</v>
      </c>
      <c r="C433" s="63">
        <f>BDI!C$36</f>
        <v>27.5</v>
      </c>
      <c r="D433" s="669" t="s">
        <v>3</v>
      </c>
      <c r="E433" s="669"/>
      <c r="F433" s="669"/>
      <c r="G433" s="669"/>
      <c r="H433" s="669"/>
      <c r="I433" s="585">
        <f>C433/100*I432</f>
        <v>3.41</v>
      </c>
      <c r="J433" s="11"/>
    </row>
    <row r="434" spans="2:10" s="344" customFormat="1" ht="30" customHeight="1" thickBot="1" x14ac:dyDescent="0.25">
      <c r="B434" s="670" t="s">
        <v>54</v>
      </c>
      <c r="C434" s="671"/>
      <c r="D434" s="671"/>
      <c r="E434" s="671"/>
      <c r="F434" s="671"/>
      <c r="G434" s="671"/>
      <c r="H434" s="671"/>
      <c r="I434" s="586">
        <f>I433+I432</f>
        <v>15.81</v>
      </c>
      <c r="J434" s="11"/>
    </row>
    <row r="435" spans="2:10" x14ac:dyDescent="0.2">
      <c r="I435" s="32"/>
      <c r="J435" s="32"/>
    </row>
    <row r="436" spans="2:10" x14ac:dyDescent="0.2">
      <c r="I436" s="32"/>
      <c r="J436" s="32"/>
    </row>
    <row r="437" spans="2:10" ht="16.5" thickBot="1" x14ac:dyDescent="0.25">
      <c r="B437" s="1"/>
      <c r="C437" s="1"/>
      <c r="D437" s="1"/>
      <c r="E437" s="1"/>
      <c r="F437" s="1"/>
      <c r="G437" s="1"/>
      <c r="H437" s="1"/>
      <c r="I437" s="139"/>
      <c r="J437" s="32"/>
    </row>
    <row r="438" spans="2:10" ht="30" customHeight="1" thickBot="1" x14ac:dyDescent="0.25">
      <c r="B438" s="393" t="s">
        <v>34</v>
      </c>
      <c r="C438" s="393" t="s">
        <v>531</v>
      </c>
      <c r="D438" s="707" t="s">
        <v>35</v>
      </c>
      <c r="E438" s="707"/>
      <c r="F438" s="707"/>
      <c r="G438" s="707"/>
      <c r="H438" s="707"/>
      <c r="I438" s="708"/>
      <c r="J438" s="32"/>
    </row>
    <row r="439" spans="2:10" ht="39.950000000000003" customHeight="1" x14ac:dyDescent="0.2">
      <c r="B439" s="675" t="s">
        <v>550</v>
      </c>
      <c r="C439" s="676"/>
      <c r="D439" s="676"/>
      <c r="E439" s="676"/>
      <c r="F439" s="676"/>
      <c r="G439" s="677"/>
      <c r="H439" s="678" t="s">
        <v>567</v>
      </c>
      <c r="I439" s="679"/>
      <c r="J439" s="32"/>
    </row>
    <row r="440" spans="2:10" ht="30" customHeight="1" x14ac:dyDescent="0.2">
      <c r="B440" s="680" t="s">
        <v>426</v>
      </c>
      <c r="C440" s="681"/>
      <c r="D440" s="681"/>
      <c r="E440" s="681"/>
      <c r="F440" s="681"/>
      <c r="G440" s="681"/>
      <c r="H440" s="389" t="s">
        <v>55</v>
      </c>
      <c r="I440" s="112" t="s">
        <v>73</v>
      </c>
      <c r="J440" s="32"/>
    </row>
    <row r="441" spans="2:10" ht="30" customHeight="1" x14ac:dyDescent="0.2">
      <c r="B441" s="665" t="s">
        <v>36</v>
      </c>
      <c r="C441" s="666"/>
      <c r="D441" s="666"/>
      <c r="E441" s="666"/>
      <c r="F441" s="666"/>
      <c r="G441" s="666"/>
      <c r="H441" s="682"/>
      <c r="I441" s="667"/>
      <c r="J441" s="32"/>
    </row>
    <row r="442" spans="2:10" ht="25.5" x14ac:dyDescent="0.2">
      <c r="B442" s="113" t="s">
        <v>47</v>
      </c>
      <c r="C442" s="53" t="s">
        <v>57</v>
      </c>
      <c r="D442" s="49" t="s">
        <v>38</v>
      </c>
      <c r="E442" s="49" t="s">
        <v>39</v>
      </c>
      <c r="F442" s="49" t="s">
        <v>40</v>
      </c>
      <c r="G442" s="50" t="s">
        <v>41</v>
      </c>
      <c r="H442" s="50" t="s">
        <v>42</v>
      </c>
      <c r="I442" s="114" t="s">
        <v>43</v>
      </c>
      <c r="J442" s="32"/>
    </row>
    <row r="443" spans="2:10" ht="27" customHeight="1" x14ac:dyDescent="0.2">
      <c r="B443" s="294" t="s">
        <v>603</v>
      </c>
      <c r="C443" s="9" t="s">
        <v>44</v>
      </c>
      <c r="D443" s="47">
        <v>0.65</v>
      </c>
      <c r="E443" s="47"/>
      <c r="F443" s="47"/>
      <c r="G443" s="6"/>
      <c r="H443" s="4">
        <f>bet</f>
        <v>5.76</v>
      </c>
      <c r="I443" s="93">
        <f>H443*D443</f>
        <v>3.74</v>
      </c>
      <c r="J443" s="32"/>
    </row>
    <row r="444" spans="2:10" s="344" customFormat="1" ht="23.25" customHeight="1" x14ac:dyDescent="0.2">
      <c r="B444" s="709" t="s">
        <v>45</v>
      </c>
      <c r="C444" s="710"/>
      <c r="D444" s="710"/>
      <c r="E444" s="710"/>
      <c r="F444" s="710"/>
      <c r="G444" s="710"/>
      <c r="H444" s="711"/>
      <c r="I444" s="373">
        <f>SUM(I443:I443)</f>
        <v>3.74</v>
      </c>
      <c r="J444" s="11"/>
    </row>
    <row r="445" spans="2:10" s="344" customFormat="1" ht="30" customHeight="1" x14ac:dyDescent="0.2">
      <c r="B445" s="665" t="s">
        <v>46</v>
      </c>
      <c r="C445" s="666"/>
      <c r="D445" s="666"/>
      <c r="E445" s="666"/>
      <c r="F445" s="666"/>
      <c r="G445" s="666"/>
      <c r="H445" s="666"/>
      <c r="I445" s="667"/>
      <c r="J445" s="11"/>
    </row>
    <row r="446" spans="2:10" s="344" customFormat="1" ht="30" customHeight="1" x14ac:dyDescent="0.2">
      <c r="B446" s="113" t="s">
        <v>47</v>
      </c>
      <c r="C446" s="9" t="s">
        <v>57</v>
      </c>
      <c r="D446" s="105" t="s">
        <v>38</v>
      </c>
      <c r="E446" s="51"/>
      <c r="F446" s="51"/>
      <c r="G446" s="51"/>
      <c r="H446" s="9" t="s">
        <v>48</v>
      </c>
      <c r="I446" s="115" t="s">
        <v>43</v>
      </c>
      <c r="J446" s="11"/>
    </row>
    <row r="447" spans="2:10" s="344" customFormat="1" ht="24.95" customHeight="1" x14ac:dyDescent="0.2">
      <c r="B447" s="52" t="s">
        <v>244</v>
      </c>
      <c r="C447" s="9" t="s">
        <v>63</v>
      </c>
      <c r="D447" s="47">
        <v>340</v>
      </c>
      <c r="E447" s="51"/>
      <c r="F447" s="51"/>
      <c r="G447" s="51"/>
      <c r="H447" s="4">
        <f>Insumos!D37</f>
        <v>0.4</v>
      </c>
      <c r="I447" s="93">
        <f t="shared" ref="I447:I454" si="1">D447*H447</f>
        <v>136</v>
      </c>
      <c r="J447" s="11"/>
    </row>
    <row r="448" spans="2:10" s="344" customFormat="1" ht="24.95" customHeight="1" x14ac:dyDescent="0.2">
      <c r="B448" s="52" t="s">
        <v>246</v>
      </c>
      <c r="C448" s="9" t="s">
        <v>63</v>
      </c>
      <c r="D448" s="47">
        <v>3.6</v>
      </c>
      <c r="E448" s="51"/>
      <c r="F448" s="51"/>
      <c r="G448" s="51"/>
      <c r="H448" s="4">
        <f>Insumos!D123</f>
        <v>4.66</v>
      </c>
      <c r="I448" s="93">
        <f t="shared" si="1"/>
        <v>16.78</v>
      </c>
      <c r="J448" s="11"/>
    </row>
    <row r="449" spans="2:10" s="344" customFormat="1" ht="24.95" customHeight="1" x14ac:dyDescent="0.2">
      <c r="B449" s="52" t="s">
        <v>361</v>
      </c>
      <c r="C449" s="9" t="s">
        <v>63</v>
      </c>
      <c r="D449" s="47">
        <v>4</v>
      </c>
      <c r="E449" s="51"/>
      <c r="F449" s="51"/>
      <c r="G449" s="51"/>
      <c r="H449" s="4">
        <f>Insumos!D124</f>
        <v>3.77</v>
      </c>
      <c r="I449" s="93">
        <f t="shared" si="1"/>
        <v>15.08</v>
      </c>
      <c r="J449" s="11"/>
    </row>
    <row r="450" spans="2:10" s="344" customFormat="1" ht="24.95" customHeight="1" x14ac:dyDescent="0.2">
      <c r="B450" s="52" t="s">
        <v>153</v>
      </c>
      <c r="C450" s="9" t="s">
        <v>73</v>
      </c>
      <c r="D450" s="47">
        <v>0.54</v>
      </c>
      <c r="E450" s="51"/>
      <c r="F450" s="51"/>
      <c r="G450" s="51"/>
      <c r="H450" s="4">
        <f>Insumos!D41</f>
        <v>50</v>
      </c>
      <c r="I450" s="93">
        <f t="shared" si="1"/>
        <v>27</v>
      </c>
      <c r="J450" s="11"/>
    </row>
    <row r="451" spans="2:10" s="344" customFormat="1" ht="24.95" customHeight="1" x14ac:dyDescent="0.2">
      <c r="B451" s="52" t="s">
        <v>360</v>
      </c>
      <c r="C451" s="9" t="s">
        <v>49</v>
      </c>
      <c r="D451" s="47">
        <v>1.1405000000000001</v>
      </c>
      <c r="E451" s="51"/>
      <c r="F451" s="51"/>
      <c r="G451" s="51"/>
      <c r="H451" s="4">
        <f>Insumos!D84</f>
        <v>39.619999999999997</v>
      </c>
      <c r="I451" s="93">
        <f t="shared" si="1"/>
        <v>45.19</v>
      </c>
      <c r="J451" s="11"/>
    </row>
    <row r="452" spans="2:10" s="344" customFormat="1" ht="24.95" customHeight="1" x14ac:dyDescent="0.2">
      <c r="B452" s="52" t="s">
        <v>359</v>
      </c>
      <c r="C452" s="9" t="s">
        <v>78</v>
      </c>
      <c r="D452" s="47">
        <v>1.2</v>
      </c>
      <c r="E452" s="51"/>
      <c r="F452" s="51"/>
      <c r="G452" s="51"/>
      <c r="H452" s="4">
        <f>Insumos!D97</f>
        <v>5.9</v>
      </c>
      <c r="I452" s="93">
        <f t="shared" si="1"/>
        <v>7.08</v>
      </c>
      <c r="J452" s="11"/>
    </row>
    <row r="453" spans="2:10" s="344" customFormat="1" ht="24.95" customHeight="1" x14ac:dyDescent="0.2">
      <c r="B453" s="52" t="s">
        <v>243</v>
      </c>
      <c r="C453" s="9" t="s">
        <v>63</v>
      </c>
      <c r="D453" s="47">
        <v>2.52</v>
      </c>
      <c r="E453" s="51"/>
      <c r="F453" s="51"/>
      <c r="G453" s="51"/>
      <c r="H453" s="4">
        <f>Insumos!D53</f>
        <v>9.06</v>
      </c>
      <c r="I453" s="93">
        <f t="shared" si="1"/>
        <v>22.83</v>
      </c>
      <c r="J453" s="11"/>
    </row>
    <row r="454" spans="2:10" s="344" customFormat="1" ht="24.95" customHeight="1" x14ac:dyDescent="0.2">
      <c r="B454" s="52" t="s">
        <v>358</v>
      </c>
      <c r="C454" s="9" t="s">
        <v>73</v>
      </c>
      <c r="D454" s="47">
        <v>0.81</v>
      </c>
      <c r="E454" s="51"/>
      <c r="F454" s="51"/>
      <c r="G454" s="51"/>
      <c r="H454" s="4">
        <f>Insumos!D58</f>
        <v>57.98</v>
      </c>
      <c r="I454" s="93">
        <f t="shared" si="1"/>
        <v>46.96</v>
      </c>
      <c r="J454" s="11"/>
    </row>
    <row r="455" spans="2:10" s="344" customFormat="1" ht="24.95" customHeight="1" x14ac:dyDescent="0.2">
      <c r="B455" s="52" t="s">
        <v>362</v>
      </c>
      <c r="C455" s="9" t="s">
        <v>73</v>
      </c>
      <c r="D455" s="47">
        <v>0.02</v>
      </c>
      <c r="E455" s="51"/>
      <c r="F455" s="51"/>
      <c r="G455" s="51"/>
      <c r="H455" s="4">
        <f>Insumos!D101</f>
        <v>780.72</v>
      </c>
      <c r="I455" s="93">
        <f>D455*H455</f>
        <v>15.61</v>
      </c>
      <c r="J455" s="11"/>
    </row>
    <row r="456" spans="2:10" s="344" customFormat="1" ht="24.95" customHeight="1" x14ac:dyDescent="0.2">
      <c r="B456" s="709" t="s">
        <v>45</v>
      </c>
      <c r="C456" s="710"/>
      <c r="D456" s="710"/>
      <c r="E456" s="710"/>
      <c r="F456" s="710"/>
      <c r="G456" s="710"/>
      <c r="H456" s="711"/>
      <c r="I456" s="93">
        <f>SUM(I447:I455)</f>
        <v>332.53</v>
      </c>
      <c r="J456" s="11"/>
    </row>
    <row r="457" spans="2:10" s="344" customFormat="1" ht="30" customHeight="1" x14ac:dyDescent="0.2">
      <c r="B457" s="665" t="s">
        <v>50</v>
      </c>
      <c r="C457" s="666"/>
      <c r="D457" s="666"/>
      <c r="E457" s="666"/>
      <c r="F457" s="666"/>
      <c r="G457" s="666"/>
      <c r="H457" s="666"/>
      <c r="I457" s="667"/>
      <c r="J457" s="11"/>
    </row>
    <row r="458" spans="2:10" s="344" customFormat="1" ht="30" customHeight="1" x14ac:dyDescent="0.2">
      <c r="B458" s="109" t="s">
        <v>47</v>
      </c>
      <c r="C458" s="3" t="s">
        <v>57</v>
      </c>
      <c r="D458" s="9" t="s">
        <v>38</v>
      </c>
      <c r="E458" s="3"/>
      <c r="F458" s="3"/>
      <c r="G458" s="3"/>
      <c r="H458" s="9" t="s">
        <v>48</v>
      </c>
      <c r="I458" s="115" t="s">
        <v>43</v>
      </c>
      <c r="J458" s="11"/>
    </row>
    <row r="459" spans="2:10" s="344" customFormat="1" ht="24.95" customHeight="1" x14ac:dyDescent="0.2">
      <c r="B459" s="52"/>
      <c r="C459" s="9"/>
      <c r="D459" s="47"/>
      <c r="E459" s="3"/>
      <c r="F459" s="3"/>
      <c r="G459" s="3"/>
      <c r="H459" s="4"/>
      <c r="I459" s="93"/>
      <c r="J459" s="11"/>
    </row>
    <row r="460" spans="2:10" s="344" customFormat="1" ht="30" customHeight="1" x14ac:dyDescent="0.2">
      <c r="B460" s="709" t="s">
        <v>45</v>
      </c>
      <c r="C460" s="710"/>
      <c r="D460" s="710"/>
      <c r="E460" s="710"/>
      <c r="F460" s="710"/>
      <c r="G460" s="710"/>
      <c r="H460" s="711"/>
      <c r="I460" s="93"/>
      <c r="J460" s="11"/>
    </row>
    <row r="461" spans="2:10" s="344" customFormat="1" ht="30" customHeight="1" x14ac:dyDescent="0.2">
      <c r="B461" s="665" t="s">
        <v>51</v>
      </c>
      <c r="C461" s="666"/>
      <c r="D461" s="666"/>
      <c r="E461" s="666"/>
      <c r="F461" s="666"/>
      <c r="G461" s="666"/>
      <c r="H461" s="666"/>
      <c r="I461" s="667"/>
      <c r="J461" s="11"/>
    </row>
    <row r="462" spans="2:10" s="344" customFormat="1" ht="30" customHeight="1" x14ac:dyDescent="0.2">
      <c r="B462" s="113" t="s">
        <v>47</v>
      </c>
      <c r="C462" s="9" t="s">
        <v>57</v>
      </c>
      <c r="D462" s="105" t="s">
        <v>38</v>
      </c>
      <c r="E462" s="51"/>
      <c r="F462" s="51"/>
      <c r="G462" s="51"/>
      <c r="H462" s="9" t="s">
        <v>48</v>
      </c>
      <c r="I462" s="115" t="s">
        <v>43</v>
      </c>
      <c r="J462" s="11"/>
    </row>
    <row r="463" spans="2:10" s="344" customFormat="1" ht="30" customHeight="1" x14ac:dyDescent="0.2">
      <c r="B463" s="52" t="s">
        <v>64</v>
      </c>
      <c r="C463" s="9" t="s">
        <v>44</v>
      </c>
      <c r="D463" s="47">
        <v>2</v>
      </c>
      <c r="E463" s="51"/>
      <c r="F463" s="51"/>
      <c r="G463" s="51"/>
      <c r="H463" s="4">
        <f>Insumos!D19</f>
        <v>11.4</v>
      </c>
      <c r="I463" s="93">
        <f>D463*H463</f>
        <v>22.8</v>
      </c>
      <c r="J463" s="11"/>
    </row>
    <row r="464" spans="2:10" s="344" customFormat="1" ht="30" customHeight="1" x14ac:dyDescent="0.2">
      <c r="B464" s="52" t="s">
        <v>320</v>
      </c>
      <c r="C464" s="9" t="s">
        <v>44</v>
      </c>
      <c r="D464" s="47">
        <v>2</v>
      </c>
      <c r="E464" s="51"/>
      <c r="F464" s="51"/>
      <c r="G464" s="51"/>
      <c r="H464" s="4">
        <f>Insumos!D27</f>
        <v>8.56</v>
      </c>
      <c r="I464" s="93">
        <f>D464*H464</f>
        <v>17.12</v>
      </c>
      <c r="J464" s="11"/>
    </row>
    <row r="465" spans="2:10" s="344" customFormat="1" ht="30" customHeight="1" x14ac:dyDescent="0.2">
      <c r="B465" s="52" t="s">
        <v>89</v>
      </c>
      <c r="C465" s="9" t="s">
        <v>44</v>
      </c>
      <c r="D465" s="47">
        <v>1.64</v>
      </c>
      <c r="E465" s="51"/>
      <c r="F465" s="51"/>
      <c r="G465" s="51"/>
      <c r="H465" s="4">
        <f>Insumos!D15</f>
        <v>11.4</v>
      </c>
      <c r="I465" s="93">
        <f>D465*H465</f>
        <v>18.7</v>
      </c>
      <c r="J465" s="11"/>
    </row>
    <row r="466" spans="2:10" s="344" customFormat="1" ht="30" customHeight="1" x14ac:dyDescent="0.2">
      <c r="B466" s="52" t="s">
        <v>65</v>
      </c>
      <c r="C466" s="9" t="s">
        <v>44</v>
      </c>
      <c r="D466" s="47">
        <v>6</v>
      </c>
      <c r="E466" s="51"/>
      <c r="F466" s="51"/>
      <c r="G466" s="51"/>
      <c r="H466" s="4">
        <f>Insumos!D23</f>
        <v>8.59</v>
      </c>
      <c r="I466" s="93">
        <f>D466*H466</f>
        <v>51.54</v>
      </c>
      <c r="J466" s="2"/>
    </row>
    <row r="467" spans="2:10" s="344" customFormat="1" ht="30" customHeight="1" x14ac:dyDescent="0.2">
      <c r="B467" s="663" t="s">
        <v>45</v>
      </c>
      <c r="C467" s="664"/>
      <c r="D467" s="664"/>
      <c r="E467" s="664"/>
      <c r="F467" s="664"/>
      <c r="G467" s="664"/>
      <c r="H467" s="664"/>
      <c r="I467" s="92">
        <f>SUM(I463:I466)</f>
        <v>110.16</v>
      </c>
      <c r="J467" s="2"/>
    </row>
    <row r="468" spans="2:10" s="344" customFormat="1" ht="30" customHeight="1" x14ac:dyDescent="0.2">
      <c r="B468" s="34" t="s">
        <v>52</v>
      </c>
      <c r="C468" s="5">
        <v>1</v>
      </c>
      <c r="D468" s="664" t="s">
        <v>53</v>
      </c>
      <c r="E468" s="664"/>
      <c r="F468" s="664"/>
      <c r="G468" s="664"/>
      <c r="H468" s="664"/>
      <c r="I468" s="92">
        <f>I467+I460+I456+I444</f>
        <v>446.43</v>
      </c>
      <c r="J468" s="2"/>
    </row>
    <row r="469" spans="2:10" s="344" customFormat="1" ht="30" customHeight="1" x14ac:dyDescent="0.2">
      <c r="B469" s="668" t="s">
        <v>66</v>
      </c>
      <c r="C469" s="660"/>
      <c r="D469" s="660"/>
      <c r="E469" s="660"/>
      <c r="F469" s="660"/>
      <c r="G469" s="660"/>
      <c r="H469" s="660"/>
      <c r="I469" s="35">
        <f>I468/C468</f>
        <v>446.43</v>
      </c>
      <c r="J469" s="2"/>
    </row>
    <row r="470" spans="2:10" s="344" customFormat="1" ht="30" customHeight="1" x14ac:dyDescent="0.2">
      <c r="B470" s="36" t="s">
        <v>97</v>
      </c>
      <c r="C470" s="63">
        <f>BDI!C$36</f>
        <v>27.5</v>
      </c>
      <c r="D470" s="669" t="s">
        <v>3</v>
      </c>
      <c r="E470" s="669"/>
      <c r="F470" s="669"/>
      <c r="G470" s="669"/>
      <c r="H470" s="669"/>
      <c r="I470" s="585">
        <f>C470/100*I469</f>
        <v>122.77</v>
      </c>
      <c r="J470" s="2"/>
    </row>
    <row r="471" spans="2:10" s="344" customFormat="1" ht="30" customHeight="1" thickBot="1" x14ac:dyDescent="0.25">
      <c r="B471" s="670" t="s">
        <v>54</v>
      </c>
      <c r="C471" s="671"/>
      <c r="D471" s="671"/>
      <c r="E471" s="671"/>
      <c r="F471" s="671"/>
      <c r="G471" s="671"/>
      <c r="H471" s="671"/>
      <c r="I471" s="586">
        <f>I470+I469</f>
        <v>569.20000000000005</v>
      </c>
      <c r="J471" s="2"/>
    </row>
    <row r="472" spans="2:10" ht="15.75" x14ac:dyDescent="0.2">
      <c r="B472" s="1"/>
      <c r="C472" s="1"/>
      <c r="D472" s="1"/>
      <c r="E472" s="1"/>
      <c r="F472" s="1"/>
      <c r="G472" s="1"/>
      <c r="H472" s="1"/>
      <c r="I472" s="139"/>
      <c r="J472" s="2"/>
    </row>
    <row r="473" spans="2:10" ht="15.75" x14ac:dyDescent="0.2">
      <c r="B473" s="1"/>
      <c r="C473" s="1"/>
      <c r="D473" s="1"/>
      <c r="E473" s="1"/>
      <c r="F473" s="1"/>
      <c r="G473" s="1"/>
      <c r="H473" s="1"/>
      <c r="I473" s="139"/>
      <c r="J473" s="2"/>
    </row>
    <row r="474" spans="2:10" ht="16.5" thickBot="1" x14ac:dyDescent="0.25">
      <c r="B474" s="1"/>
      <c r="C474" s="1"/>
      <c r="D474" s="1"/>
      <c r="E474" s="1"/>
      <c r="F474" s="1"/>
      <c r="G474" s="1"/>
      <c r="H474" s="1"/>
      <c r="I474" s="139"/>
      <c r="J474" s="2"/>
    </row>
    <row r="475" spans="2:10" ht="30" customHeight="1" thickBot="1" x14ac:dyDescent="0.25">
      <c r="B475" s="393" t="s">
        <v>34</v>
      </c>
      <c r="C475" s="393" t="s">
        <v>524</v>
      </c>
      <c r="D475" s="672" t="s">
        <v>35</v>
      </c>
      <c r="E475" s="673"/>
      <c r="F475" s="673"/>
      <c r="G475" s="673"/>
      <c r="H475" s="673"/>
      <c r="I475" s="674"/>
      <c r="J475" s="2"/>
    </row>
    <row r="476" spans="2:10" ht="39.950000000000003" customHeight="1" x14ac:dyDescent="0.2">
      <c r="B476" s="675" t="s">
        <v>550</v>
      </c>
      <c r="C476" s="676"/>
      <c r="D476" s="676"/>
      <c r="E476" s="676"/>
      <c r="F476" s="676"/>
      <c r="G476" s="677"/>
      <c r="H476" s="678" t="s">
        <v>567</v>
      </c>
      <c r="I476" s="679"/>
      <c r="J476" s="2"/>
    </row>
    <row r="477" spans="2:10" ht="30" customHeight="1" x14ac:dyDescent="0.2">
      <c r="B477" s="680" t="s">
        <v>411</v>
      </c>
      <c r="C477" s="681"/>
      <c r="D477" s="681"/>
      <c r="E477" s="681"/>
      <c r="F477" s="681"/>
      <c r="G477" s="703"/>
      <c r="H477" s="8" t="s">
        <v>55</v>
      </c>
      <c r="I477" s="112" t="s">
        <v>67</v>
      </c>
      <c r="J477" s="2"/>
    </row>
    <row r="478" spans="2:10" ht="30" customHeight="1" x14ac:dyDescent="0.2">
      <c r="B478" s="665" t="s">
        <v>36</v>
      </c>
      <c r="C478" s="666"/>
      <c r="D478" s="666"/>
      <c r="E478" s="666"/>
      <c r="F478" s="666"/>
      <c r="G478" s="666"/>
      <c r="H478" s="666"/>
      <c r="I478" s="667"/>
      <c r="J478" s="2"/>
    </row>
    <row r="479" spans="2:10" s="344" customFormat="1" ht="30" customHeight="1" x14ac:dyDescent="0.2">
      <c r="B479" s="113" t="s">
        <v>47</v>
      </c>
      <c r="C479" s="48" t="s">
        <v>57</v>
      </c>
      <c r="D479" s="49" t="s">
        <v>38</v>
      </c>
      <c r="E479" s="49" t="s">
        <v>39</v>
      </c>
      <c r="F479" s="49" t="s">
        <v>40</v>
      </c>
      <c r="G479" s="50" t="s">
        <v>41</v>
      </c>
      <c r="H479" s="50" t="s">
        <v>42</v>
      </c>
      <c r="I479" s="114" t="s">
        <v>43</v>
      </c>
      <c r="J479" s="2"/>
    </row>
    <row r="480" spans="2:10" s="344" customFormat="1" ht="30" customHeight="1" x14ac:dyDescent="0.2">
      <c r="B480" s="52"/>
      <c r="C480" s="107"/>
      <c r="D480" s="108"/>
      <c r="E480" s="47"/>
      <c r="F480" s="47"/>
      <c r="G480" s="6"/>
      <c r="H480" s="6"/>
      <c r="I480" s="35"/>
      <c r="J480" s="2"/>
    </row>
    <row r="481" spans="2:12" s="344" customFormat="1" ht="30" customHeight="1" x14ac:dyDescent="0.2">
      <c r="B481" s="663" t="s">
        <v>45</v>
      </c>
      <c r="C481" s="664"/>
      <c r="D481" s="664"/>
      <c r="E481" s="664"/>
      <c r="F481" s="664"/>
      <c r="G481" s="664"/>
      <c r="H481" s="664"/>
      <c r="I481" s="92"/>
      <c r="J481" s="2"/>
    </row>
    <row r="482" spans="2:12" s="344" customFormat="1" ht="30" customHeight="1" x14ac:dyDescent="0.2">
      <c r="B482" s="665" t="s">
        <v>46</v>
      </c>
      <c r="C482" s="666"/>
      <c r="D482" s="666"/>
      <c r="E482" s="666"/>
      <c r="F482" s="666"/>
      <c r="G482" s="666"/>
      <c r="H482" s="666"/>
      <c r="I482" s="667"/>
      <c r="J482" s="2"/>
    </row>
    <row r="483" spans="2:12" s="344" customFormat="1" ht="30" customHeight="1" x14ac:dyDescent="0.2">
      <c r="B483" s="357" t="s">
        <v>47</v>
      </c>
      <c r="C483" s="4" t="s">
        <v>57</v>
      </c>
      <c r="D483" s="105" t="s">
        <v>38</v>
      </c>
      <c r="E483" s="51"/>
      <c r="F483" s="51"/>
      <c r="G483" s="51"/>
      <c r="H483" s="9" t="s">
        <v>48</v>
      </c>
      <c r="I483" s="115" t="s">
        <v>43</v>
      </c>
      <c r="J483" s="2"/>
    </row>
    <row r="484" spans="2:12" s="344" customFormat="1" ht="30" customHeight="1" x14ac:dyDescent="0.2">
      <c r="B484" s="425" t="s">
        <v>164</v>
      </c>
      <c r="C484" s="251" t="s">
        <v>49</v>
      </c>
      <c r="D484" s="301">
        <v>16</v>
      </c>
      <c r="E484" s="51"/>
      <c r="F484" s="51"/>
      <c r="G484" s="51"/>
      <c r="H484" s="4">
        <f>Insumos!D43</f>
        <v>0.66</v>
      </c>
      <c r="I484" s="35">
        <f>D484*H484</f>
        <v>10.56</v>
      </c>
      <c r="J484" s="2"/>
    </row>
    <row r="485" spans="2:12" s="344" customFormat="1" ht="30" customHeight="1" x14ac:dyDescent="0.2">
      <c r="B485" s="663" t="s">
        <v>45</v>
      </c>
      <c r="C485" s="664"/>
      <c r="D485" s="664"/>
      <c r="E485" s="664"/>
      <c r="F485" s="664"/>
      <c r="G485" s="664"/>
      <c r="H485" s="664"/>
      <c r="I485" s="35">
        <f>SUM(I484:I484)</f>
        <v>10.56</v>
      </c>
      <c r="J485" s="2"/>
    </row>
    <row r="486" spans="2:12" s="344" customFormat="1" ht="30" customHeight="1" x14ac:dyDescent="0.2">
      <c r="B486" s="665" t="s">
        <v>50</v>
      </c>
      <c r="C486" s="666"/>
      <c r="D486" s="666"/>
      <c r="E486" s="666"/>
      <c r="F486" s="666"/>
      <c r="G486" s="666"/>
      <c r="H486" s="666"/>
      <c r="I486" s="667"/>
      <c r="J486" s="2"/>
    </row>
    <row r="487" spans="2:12" s="344" customFormat="1" ht="30" customHeight="1" x14ac:dyDescent="0.2">
      <c r="B487" s="110" t="s">
        <v>47</v>
      </c>
      <c r="C487" s="4" t="s">
        <v>57</v>
      </c>
      <c r="D487" s="9" t="s">
        <v>38</v>
      </c>
      <c r="E487" s="3"/>
      <c r="F487" s="3"/>
      <c r="G487" s="3"/>
      <c r="H487" s="9" t="s">
        <v>48</v>
      </c>
      <c r="I487" s="115" t="s">
        <v>43</v>
      </c>
      <c r="J487" s="2"/>
    </row>
    <row r="488" spans="2:12" s="344" customFormat="1" ht="30" customHeight="1" x14ac:dyDescent="0.2">
      <c r="B488" s="425" t="s">
        <v>313</v>
      </c>
      <c r="C488" s="251" t="s">
        <v>73</v>
      </c>
      <c r="D488" s="301">
        <v>1.2E-2</v>
      </c>
      <c r="E488" s="3"/>
      <c r="F488" s="3"/>
      <c r="G488" s="3"/>
      <c r="H488" s="4">
        <f>I523</f>
        <v>198.72</v>
      </c>
      <c r="I488" s="35">
        <f>D488*H488</f>
        <v>2.38</v>
      </c>
      <c r="J488" s="2"/>
    </row>
    <row r="489" spans="2:12" s="344" customFormat="1" ht="30" customHeight="1" x14ac:dyDescent="0.2">
      <c r="B489" s="663" t="s">
        <v>45</v>
      </c>
      <c r="C489" s="664"/>
      <c r="D489" s="664"/>
      <c r="E489" s="664"/>
      <c r="F489" s="664"/>
      <c r="G489" s="664"/>
      <c r="H489" s="664"/>
      <c r="I489" s="35">
        <f>SUM(I488:I488)</f>
        <v>2.38</v>
      </c>
      <c r="J489" s="2"/>
    </row>
    <row r="490" spans="2:12" s="344" customFormat="1" ht="30" customHeight="1" x14ac:dyDescent="0.2">
      <c r="B490" s="665" t="s">
        <v>51</v>
      </c>
      <c r="C490" s="666"/>
      <c r="D490" s="666"/>
      <c r="E490" s="666"/>
      <c r="F490" s="666"/>
      <c r="G490" s="666"/>
      <c r="H490" s="666"/>
      <c r="I490" s="667"/>
      <c r="J490" s="2"/>
    </row>
    <row r="491" spans="2:12" s="344" customFormat="1" ht="30" customHeight="1" x14ac:dyDescent="0.2">
      <c r="B491" s="357" t="s">
        <v>47</v>
      </c>
      <c r="C491" s="4" t="s">
        <v>57</v>
      </c>
      <c r="D491" s="105" t="s">
        <v>38</v>
      </c>
      <c r="E491" s="51"/>
      <c r="F491" s="51"/>
      <c r="G491" s="51"/>
      <c r="H491" s="9" t="s">
        <v>48</v>
      </c>
      <c r="I491" s="115" t="s">
        <v>43</v>
      </c>
      <c r="J491" s="2"/>
    </row>
    <row r="492" spans="2:12" s="344" customFormat="1" ht="30" customHeight="1" x14ac:dyDescent="0.2">
      <c r="B492" s="437" t="s">
        <v>89</v>
      </c>
      <c r="C492" s="251" t="s">
        <v>44</v>
      </c>
      <c r="D492" s="301">
        <v>0.67</v>
      </c>
      <c r="E492" s="51"/>
      <c r="F492" s="51"/>
      <c r="G492" s="51"/>
      <c r="H492" s="6">
        <f>Insumos!D15</f>
        <v>11.4</v>
      </c>
      <c r="I492" s="35">
        <f>H492*D492</f>
        <v>7.64</v>
      </c>
      <c r="J492" s="2"/>
    </row>
    <row r="493" spans="2:12" s="344" customFormat="1" ht="30" customHeight="1" x14ac:dyDescent="0.2">
      <c r="B493" s="425" t="s">
        <v>65</v>
      </c>
      <c r="C493" s="251" t="s">
        <v>44</v>
      </c>
      <c r="D493" s="301">
        <v>0.67</v>
      </c>
      <c r="E493" s="9"/>
      <c r="F493" s="51"/>
      <c r="G493" s="51"/>
      <c r="H493" s="6">
        <f>Insumos!D23</f>
        <v>8.59</v>
      </c>
      <c r="I493" s="35">
        <f>H493*D493</f>
        <v>5.76</v>
      </c>
      <c r="J493" s="2"/>
    </row>
    <row r="494" spans="2:12" s="344" customFormat="1" ht="30" customHeight="1" x14ac:dyDescent="0.2">
      <c r="B494" s="663" t="s">
        <v>45</v>
      </c>
      <c r="C494" s="664"/>
      <c r="D494" s="664"/>
      <c r="E494" s="664"/>
      <c r="F494" s="664"/>
      <c r="G494" s="664"/>
      <c r="H494" s="664"/>
      <c r="I494" s="92">
        <f>SUM(I492:I493)</f>
        <v>13.4</v>
      </c>
      <c r="J494" s="2"/>
    </row>
    <row r="495" spans="2:12" s="344" customFormat="1" ht="30" customHeight="1" x14ac:dyDescent="0.2">
      <c r="B495" s="34" t="s">
        <v>52</v>
      </c>
      <c r="C495" s="5">
        <v>1</v>
      </c>
      <c r="D495" s="664" t="s">
        <v>53</v>
      </c>
      <c r="E495" s="664"/>
      <c r="F495" s="664"/>
      <c r="G495" s="664"/>
      <c r="H495" s="664"/>
      <c r="I495" s="92">
        <f>I494+I489+I485+I481</f>
        <v>26.34</v>
      </c>
      <c r="J495" s="2"/>
      <c r="L495" s="344" t="s">
        <v>476</v>
      </c>
    </row>
    <row r="496" spans="2:12" s="344" customFormat="1" ht="30" customHeight="1" x14ac:dyDescent="0.2">
      <c r="B496" s="668" t="s">
        <v>66</v>
      </c>
      <c r="C496" s="660"/>
      <c r="D496" s="660"/>
      <c r="E496" s="660"/>
      <c r="F496" s="660"/>
      <c r="G496" s="660"/>
      <c r="H496" s="660"/>
      <c r="I496" s="35">
        <f>I495/C495</f>
        <v>26.34</v>
      </c>
      <c r="J496" s="2"/>
    </row>
    <row r="497" spans="2:11" s="344" customFormat="1" ht="30" customHeight="1" x14ac:dyDescent="0.2">
      <c r="B497" s="36" t="s">
        <v>97</v>
      </c>
      <c r="C497" s="63">
        <f>BDI!C$36</f>
        <v>27.5</v>
      </c>
      <c r="D497" s="669" t="s">
        <v>3</v>
      </c>
      <c r="E497" s="669"/>
      <c r="F497" s="669"/>
      <c r="G497" s="669"/>
      <c r="H497" s="669"/>
      <c r="I497" s="585">
        <f>C497/100*I496</f>
        <v>7.24</v>
      </c>
      <c r="J497" s="2"/>
    </row>
    <row r="498" spans="2:11" s="344" customFormat="1" ht="30" customHeight="1" thickBot="1" x14ac:dyDescent="0.25">
      <c r="B498" s="670" t="s">
        <v>54</v>
      </c>
      <c r="C498" s="671"/>
      <c r="D498" s="671"/>
      <c r="E498" s="671"/>
      <c r="F498" s="671"/>
      <c r="G498" s="671"/>
      <c r="H498" s="671"/>
      <c r="I498" s="586">
        <f>I497+I496</f>
        <v>33.58</v>
      </c>
      <c r="J498" s="2"/>
    </row>
    <row r="499" spans="2:11" ht="23.25" customHeight="1" x14ac:dyDescent="0.2">
      <c r="B499" s="1"/>
      <c r="C499" s="1"/>
      <c r="D499" s="1"/>
      <c r="E499" s="1"/>
      <c r="F499" s="1"/>
      <c r="G499" s="1"/>
      <c r="H499" s="1"/>
      <c r="I499" s="139"/>
      <c r="J499" s="2"/>
    </row>
    <row r="500" spans="2:11" ht="15.75" x14ac:dyDescent="0.2">
      <c r="B500" s="1"/>
      <c r="C500" s="1"/>
      <c r="D500" s="1"/>
      <c r="E500" s="1"/>
      <c r="F500" s="1"/>
      <c r="G500" s="1"/>
      <c r="H500" s="1"/>
      <c r="I500" s="139"/>
      <c r="J500" s="2"/>
    </row>
    <row r="501" spans="2:11" ht="13.5" thickBot="1" x14ac:dyDescent="0.25">
      <c r="J501" s="2"/>
    </row>
    <row r="502" spans="2:11" ht="30" customHeight="1" thickBot="1" x14ac:dyDescent="0.25">
      <c r="B502" s="393" t="s">
        <v>34</v>
      </c>
      <c r="C502" s="394" t="s">
        <v>643</v>
      </c>
      <c r="D502" s="672" t="s">
        <v>35</v>
      </c>
      <c r="E502" s="673"/>
      <c r="F502" s="673"/>
      <c r="G502" s="673"/>
      <c r="H502" s="673"/>
      <c r="I502" s="674"/>
      <c r="J502" s="2"/>
    </row>
    <row r="503" spans="2:11" ht="39.950000000000003" customHeight="1" x14ac:dyDescent="0.2">
      <c r="B503" s="675" t="s">
        <v>550</v>
      </c>
      <c r="C503" s="676"/>
      <c r="D503" s="676"/>
      <c r="E503" s="676"/>
      <c r="F503" s="676"/>
      <c r="G503" s="677"/>
      <c r="H503" s="678" t="s">
        <v>567</v>
      </c>
      <c r="I503" s="679"/>
      <c r="J503" s="2"/>
    </row>
    <row r="504" spans="2:11" ht="30" customHeight="1" x14ac:dyDescent="0.2">
      <c r="B504" s="680" t="s">
        <v>645</v>
      </c>
      <c r="C504" s="681"/>
      <c r="D504" s="681"/>
      <c r="E504" s="681"/>
      <c r="F504" s="681"/>
      <c r="G504" s="681"/>
      <c r="H504" s="389" t="s">
        <v>55</v>
      </c>
      <c r="I504" s="112" t="s">
        <v>73</v>
      </c>
      <c r="J504" s="2"/>
    </row>
    <row r="505" spans="2:11" ht="30" customHeight="1" x14ac:dyDescent="0.2">
      <c r="B505" s="665" t="s">
        <v>36</v>
      </c>
      <c r="C505" s="666"/>
      <c r="D505" s="666"/>
      <c r="E505" s="666"/>
      <c r="F505" s="666"/>
      <c r="G505" s="666"/>
      <c r="H505" s="682"/>
      <c r="I505" s="667"/>
      <c r="J505" s="2"/>
      <c r="K505" s="244"/>
    </row>
    <row r="506" spans="2:11" s="344" customFormat="1" ht="30" customHeight="1" x14ac:dyDescent="0.2">
      <c r="B506" s="113" t="s">
        <v>47</v>
      </c>
      <c r="C506" s="48" t="s">
        <v>57</v>
      </c>
      <c r="D506" s="49" t="s">
        <v>38</v>
      </c>
      <c r="E506" s="49" t="s">
        <v>39</v>
      </c>
      <c r="F506" s="49" t="s">
        <v>40</v>
      </c>
      <c r="G506" s="50" t="s">
        <v>41</v>
      </c>
      <c r="H506" s="50" t="s">
        <v>42</v>
      </c>
      <c r="I506" s="114" t="s">
        <v>43</v>
      </c>
      <c r="J506" s="2"/>
    </row>
    <row r="507" spans="2:11" s="344" customFormat="1" ht="30" customHeight="1" x14ac:dyDescent="0.2">
      <c r="B507" s="52"/>
      <c r="C507" s="107"/>
      <c r="D507" s="108"/>
      <c r="E507" s="47"/>
      <c r="F507" s="47"/>
      <c r="G507" s="6"/>
      <c r="H507" s="6"/>
      <c r="I507" s="35"/>
      <c r="J507" s="2"/>
    </row>
    <row r="508" spans="2:11" s="344" customFormat="1" ht="30" customHeight="1" x14ac:dyDescent="0.2">
      <c r="B508" s="663" t="s">
        <v>45</v>
      </c>
      <c r="C508" s="664"/>
      <c r="D508" s="664"/>
      <c r="E508" s="664"/>
      <c r="F508" s="664"/>
      <c r="G508" s="664"/>
      <c r="H508" s="664"/>
      <c r="I508" s="92"/>
      <c r="J508" s="2"/>
    </row>
    <row r="509" spans="2:11" s="344" customFormat="1" ht="30" customHeight="1" x14ac:dyDescent="0.2">
      <c r="B509" s="665" t="s">
        <v>46</v>
      </c>
      <c r="C509" s="666"/>
      <c r="D509" s="666"/>
      <c r="E509" s="666"/>
      <c r="F509" s="666"/>
      <c r="G509" s="666"/>
      <c r="H509" s="666"/>
      <c r="I509" s="667"/>
      <c r="J509" s="2"/>
    </row>
    <row r="510" spans="2:11" s="344" customFormat="1" ht="30" customHeight="1" x14ac:dyDescent="0.2">
      <c r="B510" s="357" t="s">
        <v>47</v>
      </c>
      <c r="C510" s="4" t="s">
        <v>57</v>
      </c>
      <c r="D510" s="105" t="s">
        <v>38</v>
      </c>
      <c r="E510" s="51"/>
      <c r="F510" s="51"/>
      <c r="G510" s="51"/>
      <c r="H510" s="9" t="s">
        <v>48</v>
      </c>
      <c r="I510" s="115" t="s">
        <v>43</v>
      </c>
      <c r="J510" s="2"/>
    </row>
    <row r="511" spans="2:11" s="344" customFormat="1" ht="30" customHeight="1" x14ac:dyDescent="0.2">
      <c r="B511" s="137" t="s">
        <v>153</v>
      </c>
      <c r="C511" s="4" t="s">
        <v>73</v>
      </c>
      <c r="D511" s="105">
        <v>1</v>
      </c>
      <c r="E511" s="51"/>
      <c r="F511" s="51"/>
      <c r="G511" s="51"/>
      <c r="H511" s="4">
        <f>Insumos!D41</f>
        <v>50</v>
      </c>
      <c r="I511" s="35">
        <f>D511*H511</f>
        <v>50</v>
      </c>
      <c r="J511" s="2"/>
    </row>
    <row r="512" spans="2:11" s="344" customFormat="1" ht="30" customHeight="1" x14ac:dyDescent="0.2">
      <c r="B512" s="425" t="s">
        <v>272</v>
      </c>
      <c r="C512" s="251" t="s">
        <v>63</v>
      </c>
      <c r="D512" s="105">
        <v>200</v>
      </c>
      <c r="E512" s="51"/>
      <c r="F512" s="51"/>
      <c r="G512" s="51"/>
      <c r="H512" s="4">
        <f>Insumos!D37</f>
        <v>0.4</v>
      </c>
      <c r="I512" s="35">
        <f>D512*H512</f>
        <v>80</v>
      </c>
      <c r="J512" s="2"/>
    </row>
    <row r="513" spans="2:10" s="344" customFormat="1" ht="30" customHeight="1" x14ac:dyDescent="0.2">
      <c r="B513" s="663" t="s">
        <v>45</v>
      </c>
      <c r="C513" s="664"/>
      <c r="D513" s="664"/>
      <c r="E513" s="664"/>
      <c r="F513" s="664"/>
      <c r="G513" s="664"/>
      <c r="H513" s="664"/>
      <c r="I513" s="35">
        <f>SUM(I511:I512)</f>
        <v>130</v>
      </c>
      <c r="J513" s="2"/>
    </row>
    <row r="514" spans="2:10" s="344" customFormat="1" ht="30" customHeight="1" x14ac:dyDescent="0.2">
      <c r="B514" s="665" t="s">
        <v>50</v>
      </c>
      <c r="C514" s="666"/>
      <c r="D514" s="666"/>
      <c r="E514" s="666"/>
      <c r="F514" s="666"/>
      <c r="G514" s="666"/>
      <c r="H514" s="666"/>
      <c r="I514" s="667"/>
      <c r="J514" s="2"/>
    </row>
    <row r="515" spans="2:10" s="344" customFormat="1" ht="30" customHeight="1" x14ac:dyDescent="0.2">
      <c r="B515" s="110" t="s">
        <v>47</v>
      </c>
      <c r="C515" s="4" t="s">
        <v>57</v>
      </c>
      <c r="D515" s="9" t="s">
        <v>38</v>
      </c>
      <c r="E515" s="3"/>
      <c r="F515" s="3"/>
      <c r="G515" s="3"/>
      <c r="H515" s="9" t="s">
        <v>48</v>
      </c>
      <c r="I515" s="115" t="s">
        <v>43</v>
      </c>
      <c r="J515" s="2"/>
    </row>
    <row r="516" spans="2:10" s="344" customFormat="1" ht="30" customHeight="1" x14ac:dyDescent="0.2">
      <c r="B516" s="425"/>
      <c r="C516" s="251"/>
      <c r="D516" s="434"/>
      <c r="E516" s="3"/>
      <c r="F516" s="3"/>
      <c r="G516" s="3"/>
      <c r="H516" s="9"/>
      <c r="I516" s="35"/>
      <c r="J516" s="2"/>
    </row>
    <row r="517" spans="2:10" s="344" customFormat="1" ht="30" customHeight="1" x14ac:dyDescent="0.2">
      <c r="B517" s="663" t="s">
        <v>45</v>
      </c>
      <c r="C517" s="664"/>
      <c r="D517" s="664"/>
      <c r="E517" s="664"/>
      <c r="F517" s="664"/>
      <c r="G517" s="664"/>
      <c r="H517" s="664"/>
      <c r="I517" s="35"/>
      <c r="J517" s="2"/>
    </row>
    <row r="518" spans="2:10" s="344" customFormat="1" ht="30" customHeight="1" x14ac:dyDescent="0.2">
      <c r="B518" s="665" t="s">
        <v>51</v>
      </c>
      <c r="C518" s="666"/>
      <c r="D518" s="666"/>
      <c r="E518" s="666"/>
      <c r="F518" s="666"/>
      <c r="G518" s="666"/>
      <c r="H518" s="666"/>
      <c r="I518" s="667"/>
      <c r="J518" s="2"/>
    </row>
    <row r="519" spans="2:10" s="344" customFormat="1" ht="30" customHeight="1" x14ac:dyDescent="0.2">
      <c r="B519" s="357" t="s">
        <v>47</v>
      </c>
      <c r="C519" s="4" t="s">
        <v>57</v>
      </c>
      <c r="D519" s="105" t="s">
        <v>38</v>
      </c>
      <c r="E519" s="51"/>
      <c r="F519" s="51"/>
      <c r="G519" s="51"/>
      <c r="H519" s="9" t="s">
        <v>48</v>
      </c>
      <c r="I519" s="115" t="s">
        <v>43</v>
      </c>
      <c r="J519" s="2"/>
    </row>
    <row r="520" spans="2:10" s="344" customFormat="1" ht="30" customHeight="1" x14ac:dyDescent="0.2">
      <c r="B520" s="425" t="s">
        <v>65</v>
      </c>
      <c r="C520" s="251" t="s">
        <v>44</v>
      </c>
      <c r="D520" s="301">
        <v>8</v>
      </c>
      <c r="E520" s="9"/>
      <c r="F520" s="105"/>
      <c r="G520" s="105"/>
      <c r="H520" s="6">
        <f>Insumos!D23</f>
        <v>8.59</v>
      </c>
      <c r="I520" s="35">
        <f>H520*D520</f>
        <v>68.72</v>
      </c>
      <c r="J520" s="2"/>
    </row>
    <row r="521" spans="2:10" s="344" customFormat="1" ht="30" customHeight="1" x14ac:dyDescent="0.2">
      <c r="B521" s="663" t="s">
        <v>45</v>
      </c>
      <c r="C521" s="664"/>
      <c r="D521" s="664"/>
      <c r="E521" s="664"/>
      <c r="F521" s="664"/>
      <c r="G521" s="664"/>
      <c r="H521" s="664"/>
      <c r="I521" s="92">
        <f>SUM(I520:I520)</f>
        <v>68.72</v>
      </c>
      <c r="J521" s="2"/>
    </row>
    <row r="522" spans="2:10" s="344" customFormat="1" ht="30" customHeight="1" x14ac:dyDescent="0.2">
      <c r="B522" s="34" t="s">
        <v>52</v>
      </c>
      <c r="C522" s="5">
        <v>1</v>
      </c>
      <c r="D522" s="664" t="s">
        <v>53</v>
      </c>
      <c r="E522" s="664"/>
      <c r="F522" s="664"/>
      <c r="G522" s="664"/>
      <c r="H522" s="664"/>
      <c r="I522" s="92">
        <f>I521+I517+I513+I508</f>
        <v>198.72</v>
      </c>
      <c r="J522" s="2"/>
    </row>
    <row r="523" spans="2:10" s="344" customFormat="1" ht="30" customHeight="1" x14ac:dyDescent="0.2">
      <c r="B523" s="668" t="s">
        <v>66</v>
      </c>
      <c r="C523" s="660"/>
      <c r="D523" s="660"/>
      <c r="E523" s="660"/>
      <c r="F523" s="660"/>
      <c r="G523" s="660"/>
      <c r="H523" s="660"/>
      <c r="I523" s="35">
        <f>I522/C522</f>
        <v>198.72</v>
      </c>
      <c r="J523" s="2"/>
    </row>
    <row r="524" spans="2:10" s="344" customFormat="1" ht="30" customHeight="1" x14ac:dyDescent="0.2">
      <c r="B524" s="36" t="s">
        <v>97</v>
      </c>
      <c r="C524" s="63">
        <f>BDI!C$36</f>
        <v>27.5</v>
      </c>
      <c r="D524" s="669" t="s">
        <v>3</v>
      </c>
      <c r="E524" s="669"/>
      <c r="F524" s="669"/>
      <c r="G524" s="669"/>
      <c r="H524" s="669"/>
      <c r="I524" s="585">
        <f>C524/100*I523</f>
        <v>54.65</v>
      </c>
      <c r="J524" s="2"/>
    </row>
    <row r="525" spans="2:10" s="344" customFormat="1" ht="30" customHeight="1" thickBot="1" x14ac:dyDescent="0.25">
      <c r="B525" s="670" t="s">
        <v>54</v>
      </c>
      <c r="C525" s="671"/>
      <c r="D525" s="671"/>
      <c r="E525" s="671"/>
      <c r="F525" s="671"/>
      <c r="G525" s="671"/>
      <c r="H525" s="671"/>
      <c r="I525" s="586">
        <f>I524+I523</f>
        <v>253.37</v>
      </c>
      <c r="J525" s="2"/>
    </row>
    <row r="528" spans="2:10" ht="13.5" thickBot="1" x14ac:dyDescent="0.25"/>
    <row r="529" spans="2:11" ht="30" customHeight="1" thickBot="1" x14ac:dyDescent="0.25">
      <c r="B529" s="393" t="s">
        <v>34</v>
      </c>
      <c r="C529" s="394" t="s">
        <v>526</v>
      </c>
      <c r="D529" s="672" t="s">
        <v>35</v>
      </c>
      <c r="E529" s="673"/>
      <c r="F529" s="673"/>
      <c r="G529" s="673"/>
      <c r="H529" s="673"/>
      <c r="I529" s="674"/>
    </row>
    <row r="530" spans="2:11" ht="39.950000000000003" customHeight="1" x14ac:dyDescent="0.2">
      <c r="B530" s="675" t="s">
        <v>550</v>
      </c>
      <c r="C530" s="676"/>
      <c r="D530" s="676"/>
      <c r="E530" s="676"/>
      <c r="F530" s="676"/>
      <c r="G530" s="677"/>
      <c r="H530" s="678" t="s">
        <v>567</v>
      </c>
      <c r="I530" s="679"/>
      <c r="J530" s="97"/>
    </row>
    <row r="531" spans="2:11" ht="30" customHeight="1" x14ac:dyDescent="0.2">
      <c r="B531" s="680" t="s">
        <v>357</v>
      </c>
      <c r="C531" s="681"/>
      <c r="D531" s="681"/>
      <c r="E531" s="681"/>
      <c r="F531" s="681"/>
      <c r="G531" s="681"/>
      <c r="H531" s="389" t="s">
        <v>55</v>
      </c>
      <c r="I531" s="112" t="s">
        <v>67</v>
      </c>
      <c r="J531" s="99"/>
    </row>
    <row r="532" spans="2:11" ht="30" customHeight="1" x14ac:dyDescent="0.2">
      <c r="B532" s="665" t="s">
        <v>36</v>
      </c>
      <c r="C532" s="666"/>
      <c r="D532" s="666"/>
      <c r="E532" s="666"/>
      <c r="F532" s="666"/>
      <c r="G532" s="666"/>
      <c r="H532" s="682"/>
      <c r="I532" s="667"/>
      <c r="J532" s="70"/>
    </row>
    <row r="533" spans="2:11" s="344" customFormat="1" ht="30" customHeight="1" x14ac:dyDescent="0.2">
      <c r="B533" s="113" t="s">
        <v>47</v>
      </c>
      <c r="C533" s="48" t="s">
        <v>57</v>
      </c>
      <c r="D533" s="49" t="s">
        <v>38</v>
      </c>
      <c r="E533" s="49" t="s">
        <v>39</v>
      </c>
      <c r="F533" s="49" t="s">
        <v>40</v>
      </c>
      <c r="G533" s="50" t="s">
        <v>41</v>
      </c>
      <c r="H533" s="50" t="s">
        <v>42</v>
      </c>
      <c r="I533" s="114" t="s">
        <v>43</v>
      </c>
      <c r="J533" s="69"/>
    </row>
    <row r="534" spans="2:11" s="344" customFormat="1" ht="30" customHeight="1" x14ac:dyDescent="0.2">
      <c r="B534" s="52"/>
      <c r="C534" s="107"/>
      <c r="D534" s="108"/>
      <c r="E534" s="47"/>
      <c r="F534" s="47"/>
      <c r="G534" s="6"/>
      <c r="H534" s="6"/>
      <c r="I534" s="35"/>
      <c r="J534" s="71"/>
    </row>
    <row r="535" spans="2:11" s="344" customFormat="1" ht="30" customHeight="1" x14ac:dyDescent="0.2">
      <c r="B535" s="663" t="s">
        <v>45</v>
      </c>
      <c r="C535" s="664"/>
      <c r="D535" s="664"/>
      <c r="E535" s="664"/>
      <c r="F535" s="664"/>
      <c r="G535" s="664"/>
      <c r="H535" s="664"/>
      <c r="I535" s="92"/>
      <c r="J535" s="72"/>
    </row>
    <row r="536" spans="2:11" s="344" customFormat="1" ht="30" customHeight="1" x14ac:dyDescent="0.2">
      <c r="B536" s="665" t="s">
        <v>46</v>
      </c>
      <c r="C536" s="666"/>
      <c r="D536" s="666"/>
      <c r="E536" s="666"/>
      <c r="F536" s="666"/>
      <c r="G536" s="666"/>
      <c r="H536" s="666"/>
      <c r="I536" s="667"/>
      <c r="J536" s="72"/>
    </row>
    <row r="537" spans="2:11" s="344" customFormat="1" ht="30" customHeight="1" x14ac:dyDescent="0.2">
      <c r="B537" s="357" t="s">
        <v>47</v>
      </c>
      <c r="C537" s="4" t="s">
        <v>57</v>
      </c>
      <c r="D537" s="105" t="s">
        <v>38</v>
      </c>
      <c r="E537" s="51"/>
      <c r="F537" s="51"/>
      <c r="G537" s="51"/>
      <c r="H537" s="9" t="s">
        <v>48</v>
      </c>
      <c r="I537" s="115" t="s">
        <v>43</v>
      </c>
      <c r="J537" s="69"/>
    </row>
    <row r="538" spans="2:11" s="344" customFormat="1" ht="30" customHeight="1" x14ac:dyDescent="0.2">
      <c r="B538" s="137"/>
      <c r="C538" s="4"/>
      <c r="D538" s="105"/>
      <c r="E538" s="51"/>
      <c r="F538" s="51"/>
      <c r="G538" s="51"/>
      <c r="H538" s="4"/>
      <c r="I538" s="35"/>
      <c r="J538" s="70"/>
    </row>
    <row r="539" spans="2:11" s="344" customFormat="1" ht="30" customHeight="1" x14ac:dyDescent="0.2">
      <c r="B539" s="663" t="s">
        <v>45</v>
      </c>
      <c r="C539" s="664"/>
      <c r="D539" s="664"/>
      <c r="E539" s="664"/>
      <c r="F539" s="664"/>
      <c r="G539" s="664"/>
      <c r="H539" s="664"/>
      <c r="I539" s="35"/>
      <c r="J539" s="70"/>
      <c r="K539" s="358"/>
    </row>
    <row r="540" spans="2:11" s="344" customFormat="1" ht="30" customHeight="1" x14ac:dyDescent="0.2">
      <c r="B540" s="665" t="s">
        <v>50</v>
      </c>
      <c r="C540" s="666"/>
      <c r="D540" s="666"/>
      <c r="E540" s="666"/>
      <c r="F540" s="666"/>
      <c r="G540" s="666"/>
      <c r="H540" s="666"/>
      <c r="I540" s="667"/>
      <c r="J540" s="74"/>
    </row>
    <row r="541" spans="2:11" s="344" customFormat="1" ht="30" customHeight="1" x14ac:dyDescent="0.2">
      <c r="B541" s="110" t="s">
        <v>47</v>
      </c>
      <c r="C541" s="4" t="s">
        <v>57</v>
      </c>
      <c r="D541" s="9" t="s">
        <v>38</v>
      </c>
      <c r="E541" s="3"/>
      <c r="F541" s="3"/>
      <c r="G541" s="3"/>
      <c r="H541" s="9" t="s">
        <v>48</v>
      </c>
      <c r="I541" s="115" t="s">
        <v>43</v>
      </c>
      <c r="J541" s="74"/>
    </row>
    <row r="542" spans="2:11" s="344" customFormat="1" ht="30" customHeight="1" x14ac:dyDescent="0.2">
      <c r="B542" s="137" t="s">
        <v>315</v>
      </c>
      <c r="C542" s="4" t="s">
        <v>73</v>
      </c>
      <c r="D542" s="105">
        <v>5.0000000000000001E-3</v>
      </c>
      <c r="E542" s="3"/>
      <c r="F542" s="3"/>
      <c r="G542" s="3"/>
      <c r="H542" s="4">
        <f>I577</f>
        <v>320.26</v>
      </c>
      <c r="I542" s="35">
        <f>D542*H542</f>
        <v>1.6</v>
      </c>
      <c r="J542" s="69"/>
    </row>
    <row r="543" spans="2:11" s="344" customFormat="1" ht="30" customHeight="1" x14ac:dyDescent="0.2">
      <c r="B543" s="663" t="s">
        <v>45</v>
      </c>
      <c r="C543" s="664"/>
      <c r="D543" s="664"/>
      <c r="E543" s="664"/>
      <c r="F543" s="664"/>
      <c r="G543" s="664"/>
      <c r="H543" s="664"/>
      <c r="I543" s="35">
        <f>SUM(I542:I542)</f>
        <v>1.6</v>
      </c>
      <c r="J543" s="70"/>
    </row>
    <row r="544" spans="2:11" s="344" customFormat="1" ht="30" customHeight="1" x14ac:dyDescent="0.2">
      <c r="B544" s="665" t="s">
        <v>51</v>
      </c>
      <c r="C544" s="666"/>
      <c r="D544" s="666"/>
      <c r="E544" s="666"/>
      <c r="F544" s="666"/>
      <c r="G544" s="666"/>
      <c r="H544" s="666"/>
      <c r="I544" s="667"/>
      <c r="J544" s="74"/>
    </row>
    <row r="545" spans="2:12" s="344" customFormat="1" ht="30" customHeight="1" x14ac:dyDescent="0.2">
      <c r="B545" s="357" t="s">
        <v>47</v>
      </c>
      <c r="C545" s="4" t="s">
        <v>57</v>
      </c>
      <c r="D545" s="105" t="s">
        <v>38</v>
      </c>
      <c r="E545" s="51"/>
      <c r="F545" s="51"/>
      <c r="G545" s="51"/>
      <c r="H545" s="9" t="s">
        <v>48</v>
      </c>
      <c r="I545" s="115" t="s">
        <v>43</v>
      </c>
      <c r="J545" s="74"/>
    </row>
    <row r="546" spans="2:12" s="344" customFormat="1" ht="30" customHeight="1" x14ac:dyDescent="0.2">
      <c r="B546" s="137" t="s">
        <v>89</v>
      </c>
      <c r="C546" s="4" t="s">
        <v>44</v>
      </c>
      <c r="D546" s="105">
        <v>0.5</v>
      </c>
      <c r="E546" s="51"/>
      <c r="F546" s="51"/>
      <c r="G546" s="51"/>
      <c r="H546" s="4">
        <f>Insumos!D15</f>
        <v>11.4</v>
      </c>
      <c r="I546" s="35">
        <f>H546*D546</f>
        <v>5.7</v>
      </c>
      <c r="J546" s="69"/>
    </row>
    <row r="547" spans="2:12" s="344" customFormat="1" ht="30" customHeight="1" x14ac:dyDescent="0.2">
      <c r="B547" s="425" t="s">
        <v>65</v>
      </c>
      <c r="C547" s="251" t="s">
        <v>44</v>
      </c>
      <c r="D547" s="105">
        <v>0.5</v>
      </c>
      <c r="E547" s="9"/>
      <c r="F547" s="51"/>
      <c r="G547" s="51"/>
      <c r="H547" s="4">
        <f>Insumos!D23</f>
        <v>8.59</v>
      </c>
      <c r="I547" s="35">
        <f>H547*D547</f>
        <v>4.3</v>
      </c>
      <c r="J547" s="70"/>
    </row>
    <row r="548" spans="2:12" s="344" customFormat="1" ht="30" customHeight="1" x14ac:dyDescent="0.2">
      <c r="B548" s="663" t="s">
        <v>45</v>
      </c>
      <c r="C548" s="664"/>
      <c r="D548" s="664"/>
      <c r="E548" s="664"/>
      <c r="F548" s="664"/>
      <c r="G548" s="664"/>
      <c r="H548" s="664"/>
      <c r="I548" s="92">
        <f>SUM(I546:I547)</f>
        <v>10</v>
      </c>
      <c r="J548" s="2"/>
    </row>
    <row r="549" spans="2:12" s="344" customFormat="1" ht="30" customHeight="1" x14ac:dyDescent="0.2">
      <c r="B549" s="34" t="s">
        <v>52</v>
      </c>
      <c r="C549" s="5">
        <v>1</v>
      </c>
      <c r="D549" s="664" t="s">
        <v>53</v>
      </c>
      <c r="E549" s="664"/>
      <c r="F549" s="664"/>
      <c r="G549" s="664"/>
      <c r="H549" s="664"/>
      <c r="I549" s="92">
        <f>I548+I543+I539+I535</f>
        <v>11.6</v>
      </c>
      <c r="J549" s="11"/>
      <c r="L549" s="344" t="s">
        <v>478</v>
      </c>
    </row>
    <row r="550" spans="2:12" s="344" customFormat="1" ht="30" customHeight="1" x14ac:dyDescent="0.2">
      <c r="B550" s="668" t="s">
        <v>66</v>
      </c>
      <c r="C550" s="660"/>
      <c r="D550" s="660"/>
      <c r="E550" s="660"/>
      <c r="F550" s="660"/>
      <c r="G550" s="660"/>
      <c r="H550" s="660"/>
      <c r="I550" s="35">
        <f>I549/C549</f>
        <v>11.6</v>
      </c>
      <c r="J550" s="366"/>
    </row>
    <row r="551" spans="2:12" s="344" customFormat="1" ht="30" customHeight="1" x14ac:dyDescent="0.2">
      <c r="B551" s="36" t="s">
        <v>97</v>
      </c>
      <c r="C551" s="63">
        <f>BDI!C$36</f>
        <v>27.5</v>
      </c>
      <c r="D551" s="669" t="s">
        <v>3</v>
      </c>
      <c r="E551" s="669"/>
      <c r="F551" s="669"/>
      <c r="G551" s="669"/>
      <c r="H551" s="669"/>
      <c r="I551" s="585">
        <f>C551/100*I550</f>
        <v>3.19</v>
      </c>
      <c r="J551" s="11"/>
    </row>
    <row r="552" spans="2:12" s="344" customFormat="1" ht="30" customHeight="1" thickBot="1" x14ac:dyDescent="0.25">
      <c r="B552" s="670" t="s">
        <v>54</v>
      </c>
      <c r="C552" s="671"/>
      <c r="D552" s="671"/>
      <c r="E552" s="671"/>
      <c r="F552" s="671"/>
      <c r="G552" s="671"/>
      <c r="H552" s="671"/>
      <c r="I552" s="586">
        <f>I551+I550</f>
        <v>14.79</v>
      </c>
      <c r="J552" s="11"/>
    </row>
    <row r="553" spans="2:12" ht="24" customHeight="1" x14ac:dyDescent="0.2">
      <c r="J553" s="2"/>
    </row>
    <row r="555" spans="2:12" ht="13.5" thickBot="1" x14ac:dyDescent="0.25"/>
    <row r="556" spans="2:12" ht="30" customHeight="1" thickBot="1" x14ac:dyDescent="0.25">
      <c r="B556" s="393" t="s">
        <v>34</v>
      </c>
      <c r="C556" s="394" t="s">
        <v>685</v>
      </c>
      <c r="D556" s="672" t="s">
        <v>35</v>
      </c>
      <c r="E556" s="673"/>
      <c r="F556" s="673"/>
      <c r="G556" s="673"/>
      <c r="H556" s="673"/>
      <c r="I556" s="674"/>
    </row>
    <row r="557" spans="2:12" ht="39.950000000000003" customHeight="1" x14ac:dyDescent="0.2">
      <c r="B557" s="675" t="s">
        <v>550</v>
      </c>
      <c r="C557" s="676"/>
      <c r="D557" s="676"/>
      <c r="E557" s="676"/>
      <c r="F557" s="676"/>
      <c r="G557" s="677"/>
      <c r="H557" s="678" t="s">
        <v>567</v>
      </c>
      <c r="I557" s="679"/>
    </row>
    <row r="558" spans="2:12" ht="30" customHeight="1" x14ac:dyDescent="0.2">
      <c r="B558" s="680" t="s">
        <v>644</v>
      </c>
      <c r="C558" s="681"/>
      <c r="D558" s="681"/>
      <c r="E558" s="681"/>
      <c r="F558" s="681"/>
      <c r="G558" s="681"/>
      <c r="H558" s="389" t="s">
        <v>55</v>
      </c>
      <c r="I558" s="112" t="s">
        <v>73</v>
      </c>
    </row>
    <row r="559" spans="2:12" ht="30" customHeight="1" x14ac:dyDescent="0.2">
      <c r="B559" s="665" t="s">
        <v>36</v>
      </c>
      <c r="C559" s="666"/>
      <c r="D559" s="666"/>
      <c r="E559" s="666"/>
      <c r="F559" s="666"/>
      <c r="G559" s="666"/>
      <c r="H559" s="682"/>
      <c r="I559" s="667"/>
    </row>
    <row r="560" spans="2:12" s="344" customFormat="1" ht="30" customHeight="1" x14ac:dyDescent="0.2">
      <c r="B560" s="113" t="s">
        <v>47</v>
      </c>
      <c r="C560" s="48" t="s">
        <v>57</v>
      </c>
      <c r="D560" s="49" t="s">
        <v>38</v>
      </c>
      <c r="E560" s="49" t="s">
        <v>39</v>
      </c>
      <c r="F560" s="49" t="s">
        <v>40</v>
      </c>
      <c r="G560" s="50" t="s">
        <v>41</v>
      </c>
      <c r="H560" s="50" t="s">
        <v>42</v>
      </c>
      <c r="I560" s="114" t="s">
        <v>43</v>
      </c>
      <c r="J560" s="343"/>
    </row>
    <row r="561" spans="2:10" s="344" customFormat="1" ht="30" customHeight="1" x14ac:dyDescent="0.2">
      <c r="B561" s="294" t="s">
        <v>603</v>
      </c>
      <c r="C561" s="107" t="s">
        <v>44</v>
      </c>
      <c r="D561" s="108">
        <v>0.51400000000000001</v>
      </c>
      <c r="E561" s="47"/>
      <c r="F561" s="47"/>
      <c r="G561" s="6"/>
      <c r="H561" s="6">
        <f>bet</f>
        <v>5.76</v>
      </c>
      <c r="I561" s="35">
        <f>D561*H561</f>
        <v>2.96</v>
      </c>
      <c r="J561" s="343"/>
    </row>
    <row r="562" spans="2:10" s="344" customFormat="1" ht="30" customHeight="1" x14ac:dyDescent="0.2">
      <c r="B562" s="663" t="s">
        <v>45</v>
      </c>
      <c r="C562" s="664"/>
      <c r="D562" s="664"/>
      <c r="E562" s="664"/>
      <c r="F562" s="664"/>
      <c r="G562" s="664"/>
      <c r="H562" s="664"/>
      <c r="I562" s="92">
        <f>SUM(I561:I561)</f>
        <v>2.96</v>
      </c>
      <c r="J562" s="343"/>
    </row>
    <row r="563" spans="2:10" s="344" customFormat="1" ht="30" customHeight="1" x14ac:dyDescent="0.2">
      <c r="B563" s="665" t="s">
        <v>46</v>
      </c>
      <c r="C563" s="666"/>
      <c r="D563" s="666"/>
      <c r="E563" s="666"/>
      <c r="F563" s="666"/>
      <c r="G563" s="666"/>
      <c r="H563" s="666"/>
      <c r="I563" s="667"/>
      <c r="J563" s="343"/>
    </row>
    <row r="564" spans="2:10" s="344" customFormat="1" ht="30" customHeight="1" x14ac:dyDescent="0.2">
      <c r="B564" s="357" t="s">
        <v>47</v>
      </c>
      <c r="C564" s="4" t="s">
        <v>57</v>
      </c>
      <c r="D564" s="105" t="s">
        <v>38</v>
      </c>
      <c r="E564" s="51"/>
      <c r="F564" s="51"/>
      <c r="G564" s="51"/>
      <c r="H564" s="9" t="s">
        <v>48</v>
      </c>
      <c r="I564" s="115" t="s">
        <v>43</v>
      </c>
      <c r="J564" s="343"/>
    </row>
    <row r="565" spans="2:10" s="344" customFormat="1" ht="30" customHeight="1" x14ac:dyDescent="0.2">
      <c r="B565" s="137" t="s">
        <v>154</v>
      </c>
      <c r="C565" s="4" t="s">
        <v>73</v>
      </c>
      <c r="D565" s="105">
        <v>1.216</v>
      </c>
      <c r="E565" s="51"/>
      <c r="F565" s="51"/>
      <c r="G565" s="51"/>
      <c r="H565" s="4">
        <f>Insumos!D40</f>
        <v>50</v>
      </c>
      <c r="I565" s="35">
        <f>D565*H565</f>
        <v>60.8</v>
      </c>
      <c r="J565" s="343"/>
    </row>
    <row r="566" spans="2:10" s="344" customFormat="1" ht="30" customHeight="1" x14ac:dyDescent="0.2">
      <c r="B566" s="137" t="s">
        <v>157</v>
      </c>
      <c r="C566" s="4" t="s">
        <v>63</v>
      </c>
      <c r="D566" s="105">
        <v>162</v>
      </c>
      <c r="E566" s="51"/>
      <c r="F566" s="51"/>
      <c r="G566" s="51"/>
      <c r="H566" s="4">
        <f>Insumos!D42</f>
        <v>0.67</v>
      </c>
      <c r="I566" s="35">
        <f>D566*H566</f>
        <v>108.54</v>
      </c>
      <c r="J566" s="343"/>
    </row>
    <row r="567" spans="2:10" s="344" customFormat="1" ht="30" customHeight="1" x14ac:dyDescent="0.2">
      <c r="B567" s="663" t="s">
        <v>45</v>
      </c>
      <c r="C567" s="664"/>
      <c r="D567" s="664"/>
      <c r="E567" s="664"/>
      <c r="F567" s="664"/>
      <c r="G567" s="664"/>
      <c r="H567" s="664"/>
      <c r="I567" s="35">
        <f>SUM(I565:I566)</f>
        <v>169.34</v>
      </c>
      <c r="J567" s="343"/>
    </row>
    <row r="568" spans="2:10" s="344" customFormat="1" ht="30" customHeight="1" x14ac:dyDescent="0.2">
      <c r="B568" s="665" t="s">
        <v>50</v>
      </c>
      <c r="C568" s="666"/>
      <c r="D568" s="666"/>
      <c r="E568" s="666"/>
      <c r="F568" s="666"/>
      <c r="G568" s="666"/>
      <c r="H568" s="666"/>
      <c r="I568" s="667"/>
      <c r="J568" s="343"/>
    </row>
    <row r="569" spans="2:10" s="344" customFormat="1" ht="30" customHeight="1" x14ac:dyDescent="0.2">
      <c r="B569" s="110" t="s">
        <v>47</v>
      </c>
      <c r="C569" s="4" t="s">
        <v>57</v>
      </c>
      <c r="D569" s="9" t="s">
        <v>38</v>
      </c>
      <c r="E569" s="3"/>
      <c r="F569" s="3"/>
      <c r="G569" s="3"/>
      <c r="H569" s="9" t="s">
        <v>48</v>
      </c>
      <c r="I569" s="115" t="s">
        <v>43</v>
      </c>
      <c r="J569" s="343"/>
    </row>
    <row r="570" spans="2:10" s="344" customFormat="1" ht="30" customHeight="1" x14ac:dyDescent="0.2">
      <c r="B570" s="425"/>
      <c r="C570" s="251"/>
      <c r="D570" s="434"/>
      <c r="E570" s="3"/>
      <c r="F570" s="3"/>
      <c r="G570" s="3"/>
      <c r="H570" s="9"/>
      <c r="I570" s="35"/>
      <c r="J570" s="343"/>
    </row>
    <row r="571" spans="2:10" s="344" customFormat="1" ht="30" customHeight="1" x14ac:dyDescent="0.2">
      <c r="B571" s="663" t="s">
        <v>45</v>
      </c>
      <c r="C571" s="664"/>
      <c r="D571" s="664"/>
      <c r="E571" s="664"/>
      <c r="F571" s="664"/>
      <c r="G571" s="664"/>
      <c r="H571" s="664"/>
      <c r="I571" s="35"/>
      <c r="J571" s="343"/>
    </row>
    <row r="572" spans="2:10" s="344" customFormat="1" ht="30" customHeight="1" x14ac:dyDescent="0.2">
      <c r="B572" s="665" t="s">
        <v>51</v>
      </c>
      <c r="C572" s="666"/>
      <c r="D572" s="666"/>
      <c r="E572" s="666"/>
      <c r="F572" s="666"/>
      <c r="G572" s="666"/>
      <c r="H572" s="666"/>
      <c r="I572" s="667"/>
      <c r="J572" s="343"/>
    </row>
    <row r="573" spans="2:10" s="344" customFormat="1" ht="30" customHeight="1" x14ac:dyDescent="0.2">
      <c r="B573" s="357" t="s">
        <v>47</v>
      </c>
      <c r="C573" s="4" t="s">
        <v>57</v>
      </c>
      <c r="D573" s="105" t="s">
        <v>38</v>
      </c>
      <c r="E573" s="51"/>
      <c r="F573" s="51"/>
      <c r="G573" s="51"/>
      <c r="H573" s="9" t="s">
        <v>48</v>
      </c>
      <c r="I573" s="115" t="s">
        <v>43</v>
      </c>
      <c r="J573" s="343"/>
    </row>
    <row r="574" spans="2:10" s="344" customFormat="1" ht="30" customHeight="1" x14ac:dyDescent="0.2">
      <c r="B574" s="425" t="s">
        <v>65</v>
      </c>
      <c r="C574" s="251" t="s">
        <v>44</v>
      </c>
      <c r="D574" s="105">
        <v>17.224599999999999</v>
      </c>
      <c r="E574" s="9"/>
      <c r="F574" s="51"/>
      <c r="G574" s="51"/>
      <c r="H574" s="4">
        <f>Insumos!D23</f>
        <v>8.59</v>
      </c>
      <c r="I574" s="35">
        <f>H574*D574</f>
        <v>147.96</v>
      </c>
      <c r="J574" s="343"/>
    </row>
    <row r="575" spans="2:10" s="344" customFormat="1" ht="30" customHeight="1" x14ac:dyDescent="0.2">
      <c r="B575" s="663" t="s">
        <v>45</v>
      </c>
      <c r="C575" s="664"/>
      <c r="D575" s="664"/>
      <c r="E575" s="664"/>
      <c r="F575" s="664"/>
      <c r="G575" s="664"/>
      <c r="H575" s="664"/>
      <c r="I575" s="92">
        <f>SUM(I574:I574)</f>
        <v>147.96</v>
      </c>
      <c r="J575" s="343"/>
    </row>
    <row r="576" spans="2:10" s="344" customFormat="1" ht="30" customHeight="1" x14ac:dyDescent="0.2">
      <c r="B576" s="34" t="s">
        <v>52</v>
      </c>
      <c r="C576" s="5">
        <v>1</v>
      </c>
      <c r="D576" s="664" t="s">
        <v>53</v>
      </c>
      <c r="E576" s="664"/>
      <c r="F576" s="664"/>
      <c r="G576" s="664"/>
      <c r="H576" s="664"/>
      <c r="I576" s="92">
        <f>I575+I571+I567+I562</f>
        <v>320.26</v>
      </c>
      <c r="J576" s="343"/>
    </row>
    <row r="577" spans="2:10" s="344" customFormat="1" ht="30" customHeight="1" x14ac:dyDescent="0.2">
      <c r="B577" s="668" t="s">
        <v>66</v>
      </c>
      <c r="C577" s="660"/>
      <c r="D577" s="660"/>
      <c r="E577" s="660"/>
      <c r="F577" s="660"/>
      <c r="G577" s="660"/>
      <c r="H577" s="660"/>
      <c r="I577" s="35">
        <f>I576/C576</f>
        <v>320.26</v>
      </c>
      <c r="J577" s="343"/>
    </row>
    <row r="578" spans="2:10" s="344" customFormat="1" ht="30" customHeight="1" x14ac:dyDescent="0.2">
      <c r="B578" s="36" t="s">
        <v>97</v>
      </c>
      <c r="C578" s="63">
        <f>BDI!C$36</f>
        <v>27.5</v>
      </c>
      <c r="D578" s="669" t="s">
        <v>3</v>
      </c>
      <c r="E578" s="669"/>
      <c r="F578" s="669"/>
      <c r="G578" s="669"/>
      <c r="H578" s="669"/>
      <c r="I578" s="585">
        <f>C578/100*I577</f>
        <v>88.07</v>
      </c>
      <c r="J578" s="343"/>
    </row>
    <row r="579" spans="2:10" s="344" customFormat="1" ht="30" customHeight="1" thickBot="1" x14ac:dyDescent="0.25">
      <c r="B579" s="670" t="s">
        <v>54</v>
      </c>
      <c r="C579" s="671"/>
      <c r="D579" s="671"/>
      <c r="E579" s="671"/>
      <c r="F579" s="671"/>
      <c r="G579" s="671"/>
      <c r="H579" s="671"/>
      <c r="I579" s="586">
        <f>I578+I577</f>
        <v>408.33</v>
      </c>
      <c r="J579" s="343"/>
    </row>
    <row r="582" spans="2:10" ht="13.5" thickBot="1" x14ac:dyDescent="0.25"/>
    <row r="583" spans="2:10" ht="30" customHeight="1" thickBot="1" x14ac:dyDescent="0.25">
      <c r="B583" s="393" t="s">
        <v>34</v>
      </c>
      <c r="C583" s="395" t="s">
        <v>527</v>
      </c>
      <c r="D583" s="672" t="s">
        <v>35</v>
      </c>
      <c r="E583" s="673"/>
      <c r="F583" s="673"/>
      <c r="G583" s="673"/>
      <c r="H583" s="673"/>
      <c r="I583" s="674"/>
    </row>
    <row r="584" spans="2:10" ht="39.950000000000003" customHeight="1" x14ac:dyDescent="0.2">
      <c r="B584" s="675" t="s">
        <v>550</v>
      </c>
      <c r="C584" s="676"/>
      <c r="D584" s="676"/>
      <c r="E584" s="676"/>
      <c r="F584" s="676"/>
      <c r="G584" s="677"/>
      <c r="H584" s="678" t="s">
        <v>567</v>
      </c>
      <c r="I584" s="679"/>
    </row>
    <row r="585" spans="2:10" ht="30" customHeight="1" x14ac:dyDescent="0.2">
      <c r="B585" s="680" t="s">
        <v>356</v>
      </c>
      <c r="C585" s="681"/>
      <c r="D585" s="681"/>
      <c r="E585" s="681"/>
      <c r="F585" s="681"/>
      <c r="G585" s="681"/>
      <c r="H585" s="389" t="s">
        <v>55</v>
      </c>
      <c r="I585" s="112" t="s">
        <v>73</v>
      </c>
    </row>
    <row r="586" spans="2:10" s="344" customFormat="1" ht="30" customHeight="1" x14ac:dyDescent="0.2">
      <c r="B586" s="665" t="s">
        <v>36</v>
      </c>
      <c r="C586" s="666"/>
      <c r="D586" s="666"/>
      <c r="E586" s="666"/>
      <c r="F586" s="666"/>
      <c r="G586" s="666"/>
      <c r="H586" s="682"/>
      <c r="I586" s="667"/>
      <c r="J586" s="343"/>
    </row>
    <row r="587" spans="2:10" s="344" customFormat="1" ht="30" customHeight="1" x14ac:dyDescent="0.2">
      <c r="B587" s="113" t="s">
        <v>47</v>
      </c>
      <c r="C587" s="48" t="s">
        <v>57</v>
      </c>
      <c r="D587" s="49" t="s">
        <v>38</v>
      </c>
      <c r="E587" s="49" t="s">
        <v>39</v>
      </c>
      <c r="F587" s="49" t="s">
        <v>40</v>
      </c>
      <c r="G587" s="50" t="s">
        <v>41</v>
      </c>
      <c r="H587" s="50" t="s">
        <v>42</v>
      </c>
      <c r="I587" s="114" t="s">
        <v>43</v>
      </c>
      <c r="J587" s="343"/>
    </row>
    <row r="588" spans="2:10" s="344" customFormat="1" ht="30" customHeight="1" x14ac:dyDescent="0.2">
      <c r="B588" s="52"/>
      <c r="C588" s="107"/>
      <c r="D588" s="108"/>
      <c r="E588" s="47"/>
      <c r="F588" s="47"/>
      <c r="G588" s="6"/>
      <c r="H588" s="6"/>
      <c r="I588" s="35"/>
      <c r="J588" s="343"/>
    </row>
    <row r="589" spans="2:10" s="344" customFormat="1" ht="30" customHeight="1" x14ac:dyDescent="0.2">
      <c r="B589" s="663" t="s">
        <v>45</v>
      </c>
      <c r="C589" s="664"/>
      <c r="D589" s="664"/>
      <c r="E589" s="664"/>
      <c r="F589" s="664"/>
      <c r="G589" s="664"/>
      <c r="H589" s="664"/>
      <c r="I589" s="92"/>
      <c r="J589" s="343"/>
    </row>
    <row r="590" spans="2:10" s="344" customFormat="1" ht="30" customHeight="1" x14ac:dyDescent="0.2">
      <c r="B590" s="665" t="s">
        <v>46</v>
      </c>
      <c r="C590" s="666"/>
      <c r="D590" s="666"/>
      <c r="E590" s="666"/>
      <c r="F590" s="666"/>
      <c r="G590" s="666"/>
      <c r="H590" s="666"/>
      <c r="I590" s="667"/>
      <c r="J590" s="343"/>
    </row>
    <row r="591" spans="2:10" s="344" customFormat="1" ht="30" customHeight="1" x14ac:dyDescent="0.2">
      <c r="B591" s="357" t="s">
        <v>47</v>
      </c>
      <c r="C591" s="4" t="s">
        <v>57</v>
      </c>
      <c r="D591" s="105" t="s">
        <v>38</v>
      </c>
      <c r="E591" s="51"/>
      <c r="F591" s="51"/>
      <c r="G591" s="51"/>
      <c r="H591" s="9" t="s">
        <v>48</v>
      </c>
      <c r="I591" s="115" t="s">
        <v>43</v>
      </c>
      <c r="J591" s="343"/>
    </row>
    <row r="592" spans="2:10" s="344" customFormat="1" ht="30" customHeight="1" x14ac:dyDescent="0.2">
      <c r="B592" s="137" t="s">
        <v>317</v>
      </c>
      <c r="C592" s="4" t="s">
        <v>73</v>
      </c>
      <c r="D592" s="105">
        <v>1.05</v>
      </c>
      <c r="E592" s="51"/>
      <c r="F592" s="51"/>
      <c r="G592" s="51"/>
      <c r="H592" s="4">
        <f>Insumos!D58</f>
        <v>57.98</v>
      </c>
      <c r="I592" s="35">
        <f>D592*H592</f>
        <v>60.88</v>
      </c>
      <c r="J592" s="343"/>
    </row>
    <row r="593" spans="2:10" s="344" customFormat="1" ht="30" customHeight="1" x14ac:dyDescent="0.2">
      <c r="B593" s="663" t="s">
        <v>45</v>
      </c>
      <c r="C593" s="664"/>
      <c r="D593" s="664"/>
      <c r="E593" s="664"/>
      <c r="F593" s="664"/>
      <c r="G593" s="664"/>
      <c r="H593" s="664"/>
      <c r="I593" s="35">
        <f>SUM(I592:I592)</f>
        <v>60.88</v>
      </c>
      <c r="J593" s="343"/>
    </row>
    <row r="594" spans="2:10" s="344" customFormat="1" ht="30" customHeight="1" x14ac:dyDescent="0.2">
      <c r="B594" s="665" t="s">
        <v>50</v>
      </c>
      <c r="C594" s="666"/>
      <c r="D594" s="666"/>
      <c r="E594" s="666"/>
      <c r="F594" s="666"/>
      <c r="G594" s="666"/>
      <c r="H594" s="666"/>
      <c r="I594" s="667"/>
      <c r="J594" s="343"/>
    </row>
    <row r="595" spans="2:10" s="344" customFormat="1" ht="30" customHeight="1" x14ac:dyDescent="0.2">
      <c r="B595" s="110" t="s">
        <v>47</v>
      </c>
      <c r="C595" s="4" t="s">
        <v>57</v>
      </c>
      <c r="D595" s="9" t="s">
        <v>38</v>
      </c>
      <c r="E595" s="3"/>
      <c r="F595" s="3"/>
      <c r="G595" s="3"/>
      <c r="H595" s="9" t="s">
        <v>48</v>
      </c>
      <c r="I595" s="115" t="s">
        <v>43</v>
      </c>
      <c r="J595" s="343"/>
    </row>
    <row r="596" spans="2:10" s="344" customFormat="1" ht="30" customHeight="1" x14ac:dyDescent="0.2">
      <c r="B596" s="137"/>
      <c r="C596" s="4"/>
      <c r="D596" s="105"/>
      <c r="E596" s="3"/>
      <c r="F596" s="3"/>
      <c r="G596" s="3"/>
      <c r="H596" s="4"/>
      <c r="I596" s="35"/>
      <c r="J596" s="343"/>
    </row>
    <row r="597" spans="2:10" s="344" customFormat="1" ht="30" customHeight="1" x14ac:dyDescent="0.2">
      <c r="B597" s="663" t="s">
        <v>45</v>
      </c>
      <c r="C597" s="664"/>
      <c r="D597" s="664"/>
      <c r="E597" s="664"/>
      <c r="F597" s="664"/>
      <c r="G597" s="664"/>
      <c r="H597" s="664"/>
      <c r="I597" s="35"/>
      <c r="J597" s="343"/>
    </row>
    <row r="598" spans="2:10" s="344" customFormat="1" ht="30" customHeight="1" x14ac:dyDescent="0.2">
      <c r="B598" s="665" t="s">
        <v>51</v>
      </c>
      <c r="C598" s="666"/>
      <c r="D598" s="666"/>
      <c r="E598" s="666"/>
      <c r="F598" s="666"/>
      <c r="G598" s="666"/>
      <c r="H598" s="666"/>
      <c r="I598" s="667"/>
      <c r="J598" s="343"/>
    </row>
    <row r="599" spans="2:10" s="344" customFormat="1" ht="30" customHeight="1" x14ac:dyDescent="0.2">
      <c r="B599" s="357" t="s">
        <v>47</v>
      </c>
      <c r="C599" s="4" t="s">
        <v>57</v>
      </c>
      <c r="D599" s="105" t="s">
        <v>38</v>
      </c>
      <c r="E599" s="51"/>
      <c r="F599" s="51"/>
      <c r="G599" s="51"/>
      <c r="H599" s="9" t="s">
        <v>48</v>
      </c>
      <c r="I599" s="115" t="s">
        <v>43</v>
      </c>
      <c r="J599" s="343"/>
    </row>
    <row r="600" spans="2:10" s="344" customFormat="1" ht="30" customHeight="1" x14ac:dyDescent="0.2">
      <c r="B600" s="425" t="s">
        <v>65</v>
      </c>
      <c r="C600" s="251" t="s">
        <v>44</v>
      </c>
      <c r="D600" s="105">
        <v>2</v>
      </c>
      <c r="E600" s="9"/>
      <c r="F600" s="51"/>
      <c r="G600" s="51"/>
      <c r="H600" s="4">
        <f>Insumos!D23</f>
        <v>8.59</v>
      </c>
      <c r="I600" s="35">
        <f>H600*D600</f>
        <v>17.18</v>
      </c>
      <c r="J600" s="343"/>
    </row>
    <row r="601" spans="2:10" s="344" customFormat="1" ht="30" customHeight="1" x14ac:dyDescent="0.2">
      <c r="B601" s="663" t="s">
        <v>45</v>
      </c>
      <c r="C601" s="664"/>
      <c r="D601" s="664"/>
      <c r="E601" s="664"/>
      <c r="F601" s="664"/>
      <c r="G601" s="664"/>
      <c r="H601" s="664"/>
      <c r="I601" s="92">
        <f>SUM(I600:I600)</f>
        <v>17.18</v>
      </c>
      <c r="J601" s="343"/>
    </row>
    <row r="602" spans="2:10" s="344" customFormat="1" ht="30" customHeight="1" x14ac:dyDescent="0.2">
      <c r="B602" s="34" t="s">
        <v>52</v>
      </c>
      <c r="C602" s="5">
        <v>1</v>
      </c>
      <c r="D602" s="664" t="s">
        <v>53</v>
      </c>
      <c r="E602" s="664"/>
      <c r="F602" s="664"/>
      <c r="G602" s="664"/>
      <c r="H602" s="664"/>
      <c r="I602" s="92">
        <f>I601+I597+I593+I589</f>
        <v>78.06</v>
      </c>
      <c r="J602" s="343"/>
    </row>
    <row r="603" spans="2:10" s="344" customFormat="1" ht="30" customHeight="1" x14ac:dyDescent="0.2">
      <c r="B603" s="668" t="s">
        <v>66</v>
      </c>
      <c r="C603" s="660"/>
      <c r="D603" s="660"/>
      <c r="E603" s="660"/>
      <c r="F603" s="660"/>
      <c r="G603" s="660"/>
      <c r="H603" s="660"/>
      <c r="I603" s="35">
        <f>I602/C602</f>
        <v>78.06</v>
      </c>
      <c r="J603" s="343"/>
    </row>
    <row r="604" spans="2:10" s="344" customFormat="1" ht="30" customHeight="1" x14ac:dyDescent="0.2">
      <c r="B604" s="36" t="s">
        <v>97</v>
      </c>
      <c r="C604" s="63">
        <f>BDI!C$36</f>
        <v>27.5</v>
      </c>
      <c r="D604" s="669" t="s">
        <v>3</v>
      </c>
      <c r="E604" s="669"/>
      <c r="F604" s="669"/>
      <c r="G604" s="669"/>
      <c r="H604" s="669"/>
      <c r="I604" s="585">
        <f>C604/100*I603</f>
        <v>21.47</v>
      </c>
      <c r="J604" s="343"/>
    </row>
    <row r="605" spans="2:10" s="344" customFormat="1" ht="30" customHeight="1" thickBot="1" x14ac:dyDescent="0.25">
      <c r="B605" s="670" t="s">
        <v>54</v>
      </c>
      <c r="C605" s="671"/>
      <c r="D605" s="671"/>
      <c r="E605" s="671"/>
      <c r="F605" s="671"/>
      <c r="G605" s="671"/>
      <c r="H605" s="671"/>
      <c r="I605" s="586">
        <f>I604+I603</f>
        <v>99.53</v>
      </c>
      <c r="J605" s="343"/>
    </row>
    <row r="609" spans="2:10" ht="13.5" thickBot="1" x14ac:dyDescent="0.25"/>
    <row r="610" spans="2:10" ht="30" customHeight="1" thickBot="1" x14ac:dyDescent="0.25">
      <c r="B610" s="393" t="s">
        <v>34</v>
      </c>
      <c r="C610" s="395" t="s">
        <v>533</v>
      </c>
      <c r="D610" s="672" t="s">
        <v>35</v>
      </c>
      <c r="E610" s="673"/>
      <c r="F610" s="673"/>
      <c r="G610" s="673"/>
      <c r="H610" s="673"/>
      <c r="I610" s="674"/>
    </row>
    <row r="611" spans="2:10" ht="39.950000000000003" customHeight="1" x14ac:dyDescent="0.2">
      <c r="B611" s="675" t="s">
        <v>550</v>
      </c>
      <c r="C611" s="676"/>
      <c r="D611" s="676"/>
      <c r="E611" s="676"/>
      <c r="F611" s="676"/>
      <c r="G611" s="677"/>
      <c r="H611" s="678" t="s">
        <v>567</v>
      </c>
      <c r="I611" s="679"/>
    </row>
    <row r="612" spans="2:10" ht="30" customHeight="1" x14ac:dyDescent="0.2">
      <c r="B612" s="680" t="s">
        <v>485</v>
      </c>
      <c r="C612" s="681"/>
      <c r="D612" s="681"/>
      <c r="E612" s="681"/>
      <c r="F612" s="681"/>
      <c r="G612" s="681"/>
      <c r="H612" s="389" t="s">
        <v>55</v>
      </c>
      <c r="I612" s="112" t="s">
        <v>67</v>
      </c>
    </row>
    <row r="613" spans="2:10" ht="30" customHeight="1" x14ac:dyDescent="0.2">
      <c r="B613" s="665" t="s">
        <v>36</v>
      </c>
      <c r="C613" s="666"/>
      <c r="D613" s="666"/>
      <c r="E613" s="666"/>
      <c r="F613" s="666"/>
      <c r="G613" s="666"/>
      <c r="H613" s="682"/>
      <c r="I613" s="667"/>
    </row>
    <row r="614" spans="2:10" ht="25.5" x14ac:dyDescent="0.2">
      <c r="B614" s="113" t="s">
        <v>47</v>
      </c>
      <c r="C614" s="48" t="s">
        <v>57</v>
      </c>
      <c r="D614" s="49" t="s">
        <v>38</v>
      </c>
      <c r="E614" s="49" t="s">
        <v>39</v>
      </c>
      <c r="F614" s="49" t="s">
        <v>40</v>
      </c>
      <c r="G614" s="50" t="s">
        <v>41</v>
      </c>
      <c r="H614" s="50" t="s">
        <v>42</v>
      </c>
      <c r="I614" s="114" t="s">
        <v>43</v>
      </c>
    </row>
    <row r="615" spans="2:10" s="344" customFormat="1" ht="30" customHeight="1" x14ac:dyDescent="0.2">
      <c r="B615" s="52"/>
      <c r="C615" s="107"/>
      <c r="D615" s="108"/>
      <c r="E615" s="47"/>
      <c r="F615" s="47"/>
      <c r="G615" s="6"/>
      <c r="H615" s="6"/>
      <c r="I615" s="35"/>
      <c r="J615" s="343"/>
    </row>
    <row r="616" spans="2:10" s="344" customFormat="1" ht="30" customHeight="1" x14ac:dyDescent="0.2">
      <c r="B616" s="663" t="s">
        <v>45</v>
      </c>
      <c r="C616" s="664"/>
      <c r="D616" s="664"/>
      <c r="E616" s="664"/>
      <c r="F616" s="664"/>
      <c r="G616" s="664"/>
      <c r="H616" s="664"/>
      <c r="I616" s="92"/>
      <c r="J616" s="343"/>
    </row>
    <row r="617" spans="2:10" s="344" customFormat="1" ht="30" customHeight="1" x14ac:dyDescent="0.2">
      <c r="B617" s="665" t="s">
        <v>46</v>
      </c>
      <c r="C617" s="666"/>
      <c r="D617" s="666"/>
      <c r="E617" s="666"/>
      <c r="F617" s="666"/>
      <c r="G617" s="666"/>
      <c r="H617" s="666"/>
      <c r="I617" s="667"/>
      <c r="J617" s="343"/>
    </row>
    <row r="618" spans="2:10" s="344" customFormat="1" ht="30" customHeight="1" x14ac:dyDescent="0.2">
      <c r="B618" s="357" t="s">
        <v>47</v>
      </c>
      <c r="C618" s="4" t="s">
        <v>57</v>
      </c>
      <c r="D618" s="105" t="s">
        <v>38</v>
      </c>
      <c r="E618" s="51"/>
      <c r="F618" s="51"/>
      <c r="G618" s="51"/>
      <c r="H618" s="9" t="s">
        <v>48</v>
      </c>
      <c r="I618" s="115" t="s">
        <v>43</v>
      </c>
      <c r="J618" s="343"/>
    </row>
    <row r="619" spans="2:10" s="344" customFormat="1" ht="30" customHeight="1" x14ac:dyDescent="0.2">
      <c r="B619" s="261" t="s">
        <v>318</v>
      </c>
      <c r="C619" s="251" t="s">
        <v>60</v>
      </c>
      <c r="D619" s="301">
        <v>0.28999999999999998</v>
      </c>
      <c r="E619" s="51"/>
      <c r="F619" s="51"/>
      <c r="G619" s="51"/>
      <c r="H619" s="4">
        <f>Insumos!D88</f>
        <v>5.05</v>
      </c>
      <c r="I619" s="35">
        <f>D619*H619</f>
        <v>1.46</v>
      </c>
      <c r="J619" s="343"/>
    </row>
    <row r="620" spans="2:10" s="344" customFormat="1" ht="30" customHeight="1" x14ac:dyDescent="0.2">
      <c r="B620" s="261" t="s">
        <v>322</v>
      </c>
      <c r="C620" s="251" t="s">
        <v>60</v>
      </c>
      <c r="D620" s="301">
        <v>0.17</v>
      </c>
      <c r="E620" s="51"/>
      <c r="F620" s="51"/>
      <c r="G620" s="51"/>
      <c r="H620" s="4">
        <f>Insumos!D44</f>
        <v>5.74</v>
      </c>
      <c r="I620" s="35">
        <f>D620*H620</f>
        <v>0.98</v>
      </c>
      <c r="J620" s="343"/>
    </row>
    <row r="621" spans="2:10" s="344" customFormat="1" ht="30" customHeight="1" x14ac:dyDescent="0.2">
      <c r="B621" s="261" t="s">
        <v>319</v>
      </c>
      <c r="C621" s="251" t="s">
        <v>67</v>
      </c>
      <c r="D621" s="301">
        <v>1</v>
      </c>
      <c r="E621" s="51"/>
      <c r="F621" s="51"/>
      <c r="G621" s="51"/>
      <c r="H621" s="4">
        <f>Insumos!D60</f>
        <v>28.92</v>
      </c>
      <c r="I621" s="35">
        <f>D621*H621</f>
        <v>28.92</v>
      </c>
      <c r="J621" s="343"/>
    </row>
    <row r="622" spans="2:10" s="344" customFormat="1" ht="30" customHeight="1" x14ac:dyDescent="0.2">
      <c r="B622" s="261" t="s">
        <v>243</v>
      </c>
      <c r="C622" s="251" t="s">
        <v>63</v>
      </c>
      <c r="D622" s="301">
        <v>0.03</v>
      </c>
      <c r="E622" s="51"/>
      <c r="F622" s="51"/>
      <c r="G622" s="51"/>
      <c r="H622" s="4">
        <f>Insumos!D53</f>
        <v>9.06</v>
      </c>
      <c r="I622" s="35">
        <f>D622*H622</f>
        <v>0.27</v>
      </c>
      <c r="J622" s="343"/>
    </row>
    <row r="623" spans="2:10" s="344" customFormat="1" ht="30" customHeight="1" x14ac:dyDescent="0.2">
      <c r="B623" s="261" t="s">
        <v>323</v>
      </c>
      <c r="C623" s="251" t="s">
        <v>63</v>
      </c>
      <c r="D623" s="301">
        <v>0.47099999999999997</v>
      </c>
      <c r="E623" s="51"/>
      <c r="F623" s="51"/>
      <c r="G623" s="51"/>
      <c r="H623" s="4">
        <f>Insumos!D126</f>
        <v>3.93</v>
      </c>
      <c r="I623" s="35">
        <f>D623*H623</f>
        <v>1.85</v>
      </c>
      <c r="J623" s="343"/>
    </row>
    <row r="624" spans="2:10" s="344" customFormat="1" ht="30" customHeight="1" x14ac:dyDescent="0.2">
      <c r="B624" s="663" t="s">
        <v>45</v>
      </c>
      <c r="C624" s="664"/>
      <c r="D624" s="664"/>
      <c r="E624" s="664"/>
      <c r="F624" s="664"/>
      <c r="G624" s="664"/>
      <c r="H624" s="664"/>
      <c r="I624" s="35">
        <f>SUM(I619:I623)</f>
        <v>33.479999999999997</v>
      </c>
      <c r="J624" s="343"/>
    </row>
    <row r="625" spans="2:10" s="344" customFormat="1" ht="30" customHeight="1" x14ac:dyDescent="0.2">
      <c r="B625" s="665" t="s">
        <v>50</v>
      </c>
      <c r="C625" s="666"/>
      <c r="D625" s="666"/>
      <c r="E625" s="666"/>
      <c r="F625" s="666"/>
      <c r="G625" s="666"/>
      <c r="H625" s="666"/>
      <c r="I625" s="667"/>
      <c r="J625" s="343"/>
    </row>
    <row r="626" spans="2:10" s="344" customFormat="1" ht="30" customHeight="1" x14ac:dyDescent="0.2">
      <c r="B626" s="110" t="s">
        <v>47</v>
      </c>
      <c r="C626" s="4" t="s">
        <v>57</v>
      </c>
      <c r="D626" s="9" t="s">
        <v>38</v>
      </c>
      <c r="E626" s="3"/>
      <c r="F626" s="3"/>
      <c r="G626" s="3"/>
      <c r="H626" s="9" t="s">
        <v>48</v>
      </c>
      <c r="I626" s="115" t="s">
        <v>43</v>
      </c>
      <c r="J626" s="343"/>
    </row>
    <row r="627" spans="2:10" s="344" customFormat="1" ht="30" customHeight="1" x14ac:dyDescent="0.2">
      <c r="B627" s="261" t="s">
        <v>486</v>
      </c>
      <c r="C627" s="251" t="s">
        <v>73</v>
      </c>
      <c r="D627" s="434">
        <v>4.2999999999999997E-2</v>
      </c>
      <c r="E627" s="3"/>
      <c r="F627" s="3"/>
      <c r="G627" s="3"/>
      <c r="H627" s="4">
        <f>I669</f>
        <v>328.36</v>
      </c>
      <c r="I627" s="35">
        <f>D627*H627</f>
        <v>14.12</v>
      </c>
      <c r="J627" s="343"/>
    </row>
    <row r="628" spans="2:10" s="344" customFormat="1" ht="30" customHeight="1" x14ac:dyDescent="0.2">
      <c r="B628" s="663" t="s">
        <v>45</v>
      </c>
      <c r="C628" s="664"/>
      <c r="D628" s="664"/>
      <c r="E628" s="664"/>
      <c r="F628" s="664"/>
      <c r="G628" s="664"/>
      <c r="H628" s="664"/>
      <c r="I628" s="35">
        <f>SUM(I627:I627)</f>
        <v>14.12</v>
      </c>
      <c r="J628" s="343"/>
    </row>
    <row r="629" spans="2:10" s="344" customFormat="1" ht="30" customHeight="1" x14ac:dyDescent="0.2">
      <c r="B629" s="665" t="s">
        <v>51</v>
      </c>
      <c r="C629" s="666"/>
      <c r="D629" s="666"/>
      <c r="E629" s="666"/>
      <c r="F629" s="666"/>
      <c r="G629" s="666"/>
      <c r="H629" s="666"/>
      <c r="I629" s="667"/>
      <c r="J629" s="343"/>
    </row>
    <row r="630" spans="2:10" s="344" customFormat="1" ht="30" customHeight="1" x14ac:dyDescent="0.2">
      <c r="B630" s="357" t="s">
        <v>47</v>
      </c>
      <c r="C630" s="4" t="s">
        <v>57</v>
      </c>
      <c r="D630" s="105" t="s">
        <v>38</v>
      </c>
      <c r="E630" s="51"/>
      <c r="F630" s="51"/>
      <c r="G630" s="51"/>
      <c r="H630" s="9" t="s">
        <v>48</v>
      </c>
      <c r="I630" s="115" t="s">
        <v>43</v>
      </c>
      <c r="J630" s="343"/>
    </row>
    <row r="631" spans="2:10" s="344" customFormat="1" ht="30" customHeight="1" x14ac:dyDescent="0.2">
      <c r="B631" s="437" t="s">
        <v>89</v>
      </c>
      <c r="C631" s="251" t="s">
        <v>44</v>
      </c>
      <c r="D631" s="301">
        <v>0.4</v>
      </c>
      <c r="E631" s="9"/>
      <c r="F631" s="51"/>
      <c r="G631" s="51"/>
      <c r="H631" s="4">
        <f>Insumos!D15</f>
        <v>11.4</v>
      </c>
      <c r="I631" s="35">
        <f>H631*D631</f>
        <v>4.5599999999999996</v>
      </c>
      <c r="J631" s="343"/>
    </row>
    <row r="632" spans="2:10" s="344" customFormat="1" ht="30" customHeight="1" x14ac:dyDescent="0.2">
      <c r="B632" s="425" t="s">
        <v>65</v>
      </c>
      <c r="C632" s="251" t="s">
        <v>44</v>
      </c>
      <c r="D632" s="301">
        <v>0.44</v>
      </c>
      <c r="E632" s="9"/>
      <c r="F632" s="51"/>
      <c r="G632" s="51"/>
      <c r="H632" s="4">
        <f>Insumos!D23</f>
        <v>8.59</v>
      </c>
      <c r="I632" s="35">
        <f>H632*D632</f>
        <v>3.78</v>
      </c>
      <c r="J632" s="343"/>
    </row>
    <row r="633" spans="2:10" s="344" customFormat="1" ht="30" customHeight="1" x14ac:dyDescent="0.2">
      <c r="B633" s="425" t="s">
        <v>64</v>
      </c>
      <c r="C633" s="251" t="s">
        <v>44</v>
      </c>
      <c r="D633" s="301">
        <v>0.16</v>
      </c>
      <c r="E633" s="9"/>
      <c r="F633" s="51"/>
      <c r="G633" s="51"/>
      <c r="H633" s="4">
        <f>Insumos!D19</f>
        <v>11.4</v>
      </c>
      <c r="I633" s="35">
        <f>H633*D633</f>
        <v>1.82</v>
      </c>
      <c r="J633" s="343"/>
    </row>
    <row r="634" spans="2:10" s="344" customFormat="1" ht="30" customHeight="1" x14ac:dyDescent="0.2">
      <c r="B634" s="425" t="s">
        <v>320</v>
      </c>
      <c r="C634" s="251" t="s">
        <v>44</v>
      </c>
      <c r="D634" s="301">
        <v>0.16</v>
      </c>
      <c r="E634" s="9"/>
      <c r="F634" s="51"/>
      <c r="G634" s="51"/>
      <c r="H634" s="4">
        <f>Insumos!D27</f>
        <v>8.56</v>
      </c>
      <c r="I634" s="35">
        <f>H634*D634</f>
        <v>1.37</v>
      </c>
      <c r="J634" s="343"/>
    </row>
    <row r="635" spans="2:10" s="344" customFormat="1" ht="30" customHeight="1" x14ac:dyDescent="0.2">
      <c r="B635" s="663" t="s">
        <v>45</v>
      </c>
      <c r="C635" s="664"/>
      <c r="D635" s="664"/>
      <c r="E635" s="664"/>
      <c r="F635" s="664"/>
      <c r="G635" s="664"/>
      <c r="H635" s="664"/>
      <c r="I635" s="92">
        <f>SUM(I631:I634)</f>
        <v>11.53</v>
      </c>
      <c r="J635" s="343"/>
    </row>
    <row r="636" spans="2:10" s="344" customFormat="1" ht="30" customHeight="1" x14ac:dyDescent="0.2">
      <c r="B636" s="34" t="s">
        <v>52</v>
      </c>
      <c r="C636" s="5">
        <v>1</v>
      </c>
      <c r="D636" s="664" t="s">
        <v>53</v>
      </c>
      <c r="E636" s="664"/>
      <c r="F636" s="664"/>
      <c r="G636" s="664"/>
      <c r="H636" s="664"/>
      <c r="I636" s="92">
        <f>I635+I628+I624+I616</f>
        <v>59.13</v>
      </c>
      <c r="J636" s="343"/>
    </row>
    <row r="637" spans="2:10" s="344" customFormat="1" ht="30" customHeight="1" x14ac:dyDescent="0.2">
      <c r="B637" s="668" t="s">
        <v>66</v>
      </c>
      <c r="C637" s="660"/>
      <c r="D637" s="660"/>
      <c r="E637" s="660"/>
      <c r="F637" s="660"/>
      <c r="G637" s="660"/>
      <c r="H637" s="660"/>
      <c r="I637" s="35">
        <f>I636/C636</f>
        <v>59.13</v>
      </c>
      <c r="J637" s="343"/>
    </row>
    <row r="638" spans="2:10" s="344" customFormat="1" ht="30" customHeight="1" x14ac:dyDescent="0.2">
      <c r="B638" s="36" t="s">
        <v>97</v>
      </c>
      <c r="C638" s="63">
        <f>BDI!C$36</f>
        <v>27.5</v>
      </c>
      <c r="D638" s="669" t="s">
        <v>3</v>
      </c>
      <c r="E638" s="669"/>
      <c r="F638" s="669"/>
      <c r="G638" s="669"/>
      <c r="H638" s="669"/>
      <c r="I638" s="585">
        <f>C638/100*I637</f>
        <v>16.260000000000002</v>
      </c>
      <c r="J638" s="343"/>
    </row>
    <row r="639" spans="2:10" s="344" customFormat="1" ht="30" customHeight="1" thickBot="1" x14ac:dyDescent="0.25">
      <c r="B639" s="670" t="s">
        <v>54</v>
      </c>
      <c r="C639" s="671"/>
      <c r="D639" s="671"/>
      <c r="E639" s="671"/>
      <c r="F639" s="671"/>
      <c r="G639" s="671"/>
      <c r="H639" s="671"/>
      <c r="I639" s="586">
        <f>I638+I637</f>
        <v>75.39</v>
      </c>
      <c r="J639" s="343"/>
    </row>
    <row r="643" spans="2:10" ht="13.5" thickBot="1" x14ac:dyDescent="0.25"/>
    <row r="644" spans="2:10" ht="30" customHeight="1" thickBot="1" x14ac:dyDescent="0.25">
      <c r="B644" s="393" t="s">
        <v>34</v>
      </c>
      <c r="C644" s="612" t="s">
        <v>686</v>
      </c>
      <c r="D644" s="672" t="s">
        <v>35</v>
      </c>
      <c r="E644" s="673"/>
      <c r="F644" s="673"/>
      <c r="G644" s="673"/>
      <c r="H644" s="673"/>
      <c r="I644" s="674"/>
    </row>
    <row r="645" spans="2:10" ht="39.950000000000003" customHeight="1" x14ac:dyDescent="0.2">
      <c r="B645" s="675" t="s">
        <v>550</v>
      </c>
      <c r="C645" s="676"/>
      <c r="D645" s="676"/>
      <c r="E645" s="676"/>
      <c r="F645" s="676"/>
      <c r="G645" s="677"/>
      <c r="H645" s="678" t="s">
        <v>567</v>
      </c>
      <c r="I645" s="679"/>
    </row>
    <row r="646" spans="2:10" ht="30" customHeight="1" x14ac:dyDescent="0.2">
      <c r="B646" s="680" t="s">
        <v>646</v>
      </c>
      <c r="C646" s="681"/>
      <c r="D646" s="681"/>
      <c r="E646" s="681"/>
      <c r="F646" s="681"/>
      <c r="G646" s="681"/>
      <c r="H646" s="389" t="s">
        <v>55</v>
      </c>
      <c r="I646" s="112" t="s">
        <v>73</v>
      </c>
    </row>
    <row r="647" spans="2:10" ht="30" customHeight="1" x14ac:dyDescent="0.2">
      <c r="B647" s="665" t="s">
        <v>36</v>
      </c>
      <c r="C647" s="666"/>
      <c r="D647" s="666"/>
      <c r="E647" s="666"/>
      <c r="F647" s="666"/>
      <c r="G647" s="666"/>
      <c r="H647" s="682"/>
      <c r="I647" s="667"/>
    </row>
    <row r="648" spans="2:10" s="344" customFormat="1" ht="30" customHeight="1" x14ac:dyDescent="0.2">
      <c r="B648" s="113" t="s">
        <v>47</v>
      </c>
      <c r="C648" s="48" t="s">
        <v>57</v>
      </c>
      <c r="D648" s="49" t="s">
        <v>38</v>
      </c>
      <c r="E648" s="49" t="s">
        <v>39</v>
      </c>
      <c r="F648" s="49" t="s">
        <v>40</v>
      </c>
      <c r="G648" s="50" t="s">
        <v>41</v>
      </c>
      <c r="H648" s="50" t="s">
        <v>42</v>
      </c>
      <c r="I648" s="114" t="s">
        <v>43</v>
      </c>
      <c r="J648" s="343"/>
    </row>
    <row r="649" spans="2:10" s="344" customFormat="1" ht="30" customHeight="1" x14ac:dyDescent="0.2">
      <c r="B649" s="294" t="s">
        <v>603</v>
      </c>
      <c r="C649" s="284" t="s">
        <v>44</v>
      </c>
      <c r="D649" s="70">
        <v>1.8</v>
      </c>
      <c r="E649" s="285"/>
      <c r="F649" s="285"/>
      <c r="G649" s="286"/>
      <c r="H649" s="286">
        <f>bet</f>
        <v>5.76</v>
      </c>
      <c r="I649" s="35">
        <f>D649*H649</f>
        <v>10.37</v>
      </c>
      <c r="J649" s="343"/>
    </row>
    <row r="650" spans="2:10" s="344" customFormat="1" ht="30" customHeight="1" x14ac:dyDescent="0.2">
      <c r="B650" s="149" t="s">
        <v>487</v>
      </c>
      <c r="C650" s="144" t="s">
        <v>44</v>
      </c>
      <c r="D650" s="287">
        <v>0.2</v>
      </c>
      <c r="E650" s="287"/>
      <c r="F650" s="287"/>
      <c r="G650" s="151"/>
      <c r="H650" s="151">
        <f>Insumos!D82</f>
        <v>0.81</v>
      </c>
      <c r="I650" s="35">
        <f>D650*H650</f>
        <v>0.16</v>
      </c>
      <c r="J650" s="343"/>
    </row>
    <row r="651" spans="2:10" s="344" customFormat="1" ht="30" customHeight="1" x14ac:dyDescent="0.2">
      <c r="B651" s="663" t="s">
        <v>45</v>
      </c>
      <c r="C651" s="664"/>
      <c r="D651" s="664"/>
      <c r="E651" s="664"/>
      <c r="F651" s="664"/>
      <c r="G651" s="664"/>
      <c r="H651" s="664"/>
      <c r="I651" s="92">
        <f>SUM(I649:I650)</f>
        <v>10.53</v>
      </c>
      <c r="J651" s="343"/>
    </row>
    <row r="652" spans="2:10" s="344" customFormat="1" ht="30" customHeight="1" x14ac:dyDescent="0.2">
      <c r="B652" s="665" t="s">
        <v>46</v>
      </c>
      <c r="C652" s="666"/>
      <c r="D652" s="666"/>
      <c r="E652" s="666"/>
      <c r="F652" s="666"/>
      <c r="G652" s="666"/>
      <c r="H652" s="666"/>
      <c r="I652" s="667"/>
      <c r="J652" s="343"/>
    </row>
    <row r="653" spans="2:10" s="344" customFormat="1" ht="30" customHeight="1" x14ac:dyDescent="0.2">
      <c r="B653" s="357" t="s">
        <v>47</v>
      </c>
      <c r="C653" s="4" t="s">
        <v>57</v>
      </c>
      <c r="D653" s="105" t="s">
        <v>38</v>
      </c>
      <c r="E653" s="51"/>
      <c r="F653" s="51"/>
      <c r="G653" s="51"/>
      <c r="H653" s="9" t="s">
        <v>48</v>
      </c>
      <c r="I653" s="115" t="s">
        <v>43</v>
      </c>
      <c r="J653" s="343"/>
    </row>
    <row r="654" spans="2:10" s="344" customFormat="1" ht="30" customHeight="1" x14ac:dyDescent="0.2">
      <c r="B654" s="137" t="s">
        <v>87</v>
      </c>
      <c r="C654" s="4" t="s">
        <v>63</v>
      </c>
      <c r="D654" s="105">
        <v>320</v>
      </c>
      <c r="E654" s="51"/>
      <c r="F654" s="51"/>
      <c r="G654" s="51"/>
      <c r="H654" s="4">
        <f>Insumos!D37</f>
        <v>0.4</v>
      </c>
      <c r="I654" s="35">
        <f>D654*H654</f>
        <v>128</v>
      </c>
      <c r="J654" s="343"/>
    </row>
    <row r="655" spans="2:10" s="344" customFormat="1" ht="30" customHeight="1" x14ac:dyDescent="0.2">
      <c r="B655" s="137" t="s">
        <v>324</v>
      </c>
      <c r="C655" s="4" t="s">
        <v>73</v>
      </c>
      <c r="D655" s="105">
        <v>0.83</v>
      </c>
      <c r="E655" s="51"/>
      <c r="F655" s="51"/>
      <c r="G655" s="51"/>
      <c r="H655" s="4">
        <f>Insumos!D59</f>
        <v>57.98</v>
      </c>
      <c r="I655" s="35">
        <f>D655*H655</f>
        <v>48.12</v>
      </c>
      <c r="J655" s="343"/>
    </row>
    <row r="656" spans="2:10" s="344" customFormat="1" ht="30" customHeight="1" x14ac:dyDescent="0.2">
      <c r="B656" s="137" t="s">
        <v>153</v>
      </c>
      <c r="C656" s="4" t="s">
        <v>73</v>
      </c>
      <c r="D656" s="105">
        <v>0.89</v>
      </c>
      <c r="E656" s="51"/>
      <c r="F656" s="51"/>
      <c r="G656" s="51"/>
      <c r="H656" s="4">
        <f>Insumos!D41</f>
        <v>50</v>
      </c>
      <c r="I656" s="35">
        <f>D656*H656</f>
        <v>44.5</v>
      </c>
      <c r="J656" s="343"/>
    </row>
    <row r="657" spans="2:10" s="344" customFormat="1" ht="30" customHeight="1" x14ac:dyDescent="0.2">
      <c r="B657" s="663" t="s">
        <v>45</v>
      </c>
      <c r="C657" s="664"/>
      <c r="D657" s="664"/>
      <c r="E657" s="664"/>
      <c r="F657" s="664"/>
      <c r="G657" s="664"/>
      <c r="H657" s="664"/>
      <c r="I657" s="35">
        <f>SUM(I654:I656)</f>
        <v>220.62</v>
      </c>
      <c r="J657" s="343"/>
    </row>
    <row r="658" spans="2:10" s="344" customFormat="1" ht="30" customHeight="1" x14ac:dyDescent="0.2">
      <c r="B658" s="665" t="s">
        <v>50</v>
      </c>
      <c r="C658" s="666"/>
      <c r="D658" s="666"/>
      <c r="E658" s="666"/>
      <c r="F658" s="666"/>
      <c r="G658" s="666"/>
      <c r="H658" s="666"/>
      <c r="I658" s="667"/>
      <c r="J658" s="343"/>
    </row>
    <row r="659" spans="2:10" s="344" customFormat="1" ht="30" customHeight="1" x14ac:dyDescent="0.2">
      <c r="B659" s="110" t="s">
        <v>47</v>
      </c>
      <c r="C659" s="4" t="s">
        <v>57</v>
      </c>
      <c r="D659" s="9" t="s">
        <v>38</v>
      </c>
      <c r="E659" s="3"/>
      <c r="F659" s="3"/>
      <c r="G659" s="3"/>
      <c r="H659" s="9" t="s">
        <v>48</v>
      </c>
      <c r="I659" s="115" t="s">
        <v>43</v>
      </c>
      <c r="J659" s="343"/>
    </row>
    <row r="660" spans="2:10" s="344" customFormat="1" ht="30" customHeight="1" x14ac:dyDescent="0.2">
      <c r="B660" s="137"/>
      <c r="C660" s="4"/>
      <c r="D660" s="105"/>
      <c r="E660" s="3"/>
      <c r="F660" s="3"/>
      <c r="G660" s="3"/>
      <c r="H660" s="4"/>
      <c r="I660" s="35"/>
      <c r="J660" s="343"/>
    </row>
    <row r="661" spans="2:10" s="344" customFormat="1" ht="30" customHeight="1" x14ac:dyDescent="0.2">
      <c r="B661" s="663" t="s">
        <v>45</v>
      </c>
      <c r="C661" s="664"/>
      <c r="D661" s="664"/>
      <c r="E661" s="664"/>
      <c r="F661" s="664"/>
      <c r="G661" s="664"/>
      <c r="H661" s="664"/>
      <c r="I661" s="35"/>
      <c r="J661" s="343"/>
    </row>
    <row r="662" spans="2:10" s="344" customFormat="1" ht="30" customHeight="1" x14ac:dyDescent="0.2">
      <c r="B662" s="665" t="s">
        <v>51</v>
      </c>
      <c r="C662" s="666"/>
      <c r="D662" s="666"/>
      <c r="E662" s="666"/>
      <c r="F662" s="666"/>
      <c r="G662" s="666"/>
      <c r="H662" s="666"/>
      <c r="I662" s="667"/>
      <c r="J662" s="343"/>
    </row>
    <row r="663" spans="2:10" s="344" customFormat="1" ht="30" customHeight="1" x14ac:dyDescent="0.2">
      <c r="B663" s="357" t="s">
        <v>47</v>
      </c>
      <c r="C663" s="4" t="s">
        <v>57</v>
      </c>
      <c r="D663" s="105" t="s">
        <v>38</v>
      </c>
      <c r="E663" s="51"/>
      <c r="F663" s="51"/>
      <c r="G663" s="51"/>
      <c r="H663" s="9" t="s">
        <v>48</v>
      </c>
      <c r="I663" s="115" t="s">
        <v>43</v>
      </c>
      <c r="J663" s="343"/>
    </row>
    <row r="664" spans="2:10" s="344" customFormat="1" ht="30" customHeight="1" x14ac:dyDescent="0.2">
      <c r="B664" s="137" t="s">
        <v>325</v>
      </c>
      <c r="C664" s="251" t="s">
        <v>44</v>
      </c>
      <c r="D664" s="108">
        <v>1.6</v>
      </c>
      <c r="E664" s="51"/>
      <c r="F664" s="51"/>
      <c r="G664" s="51"/>
      <c r="H664" s="6">
        <f>Insumos!D22</f>
        <v>21.52</v>
      </c>
      <c r="I664" s="35">
        <f>H664*D664</f>
        <v>34.43</v>
      </c>
      <c r="J664" s="343"/>
    </row>
    <row r="665" spans="2:10" s="344" customFormat="1" ht="30" customHeight="1" x14ac:dyDescent="0.2">
      <c r="B665" s="435" t="s">
        <v>65</v>
      </c>
      <c r="C665" s="354" t="s">
        <v>44</v>
      </c>
      <c r="D665" s="361">
        <v>2</v>
      </c>
      <c r="E665" s="363"/>
      <c r="F665" s="362"/>
      <c r="G665" s="362"/>
      <c r="H665" s="360">
        <f>Insumos!D23</f>
        <v>8.59</v>
      </c>
      <c r="I665" s="35">
        <f>H665*D665</f>
        <v>17.18</v>
      </c>
      <c r="J665" s="343"/>
    </row>
    <row r="666" spans="2:10" s="344" customFormat="1" ht="30" customHeight="1" x14ac:dyDescent="0.2">
      <c r="B666" s="419" t="s">
        <v>89</v>
      </c>
      <c r="C666" s="354" t="s">
        <v>44</v>
      </c>
      <c r="D666" s="436">
        <v>4</v>
      </c>
      <c r="E666" s="154"/>
      <c r="F666" s="411"/>
      <c r="G666" s="411"/>
      <c r="H666" s="144">
        <f>Insumos!D15</f>
        <v>11.4</v>
      </c>
      <c r="I666" s="35">
        <f>H666*D666</f>
        <v>45.6</v>
      </c>
      <c r="J666" s="343"/>
    </row>
    <row r="667" spans="2:10" s="344" customFormat="1" ht="30" customHeight="1" x14ac:dyDescent="0.2">
      <c r="B667" s="663" t="s">
        <v>45</v>
      </c>
      <c r="C667" s="664"/>
      <c r="D667" s="664"/>
      <c r="E667" s="664"/>
      <c r="F667" s="664"/>
      <c r="G667" s="664"/>
      <c r="H667" s="664"/>
      <c r="I667" s="92">
        <f>SUM(I664:I666)</f>
        <v>97.21</v>
      </c>
      <c r="J667" s="343"/>
    </row>
    <row r="668" spans="2:10" s="344" customFormat="1" ht="30" customHeight="1" x14ac:dyDescent="0.2">
      <c r="B668" s="34" t="s">
        <v>52</v>
      </c>
      <c r="C668" s="5">
        <v>1</v>
      </c>
      <c r="D668" s="664" t="s">
        <v>53</v>
      </c>
      <c r="E668" s="664"/>
      <c r="F668" s="664"/>
      <c r="G668" s="664"/>
      <c r="H668" s="664"/>
      <c r="I668" s="92">
        <f>I667+I661+I657+I651</f>
        <v>328.36</v>
      </c>
      <c r="J668" s="343"/>
    </row>
    <row r="669" spans="2:10" s="344" customFormat="1" ht="30" customHeight="1" x14ac:dyDescent="0.2">
      <c r="B669" s="668" t="s">
        <v>66</v>
      </c>
      <c r="C669" s="660"/>
      <c r="D669" s="660"/>
      <c r="E669" s="660"/>
      <c r="F669" s="660"/>
      <c r="G669" s="660"/>
      <c r="H669" s="660"/>
      <c r="I669" s="35">
        <f>I668/C668</f>
        <v>328.36</v>
      </c>
      <c r="J669" s="343"/>
    </row>
    <row r="670" spans="2:10" s="344" customFormat="1" ht="30" customHeight="1" x14ac:dyDescent="0.2">
      <c r="B670" s="36" t="s">
        <v>97</v>
      </c>
      <c r="C670" s="63">
        <f>BDI!C$36</f>
        <v>27.5</v>
      </c>
      <c r="D670" s="669" t="s">
        <v>3</v>
      </c>
      <c r="E670" s="669"/>
      <c r="F670" s="669"/>
      <c r="G670" s="669"/>
      <c r="H670" s="669"/>
      <c r="I670" s="585">
        <f>C670/100*I669</f>
        <v>90.3</v>
      </c>
      <c r="J670" s="343"/>
    </row>
    <row r="671" spans="2:10" s="344" customFormat="1" ht="30" customHeight="1" thickBot="1" x14ac:dyDescent="0.25">
      <c r="B671" s="670" t="s">
        <v>54</v>
      </c>
      <c r="C671" s="671"/>
      <c r="D671" s="671"/>
      <c r="E671" s="671"/>
      <c r="F671" s="671"/>
      <c r="G671" s="671"/>
      <c r="H671" s="671"/>
      <c r="I671" s="586">
        <f>I670+I669</f>
        <v>418.66</v>
      </c>
      <c r="J671" s="343"/>
    </row>
    <row r="677" spans="2:10" ht="13.5" thickBot="1" x14ac:dyDescent="0.25"/>
    <row r="678" spans="2:10" ht="30" customHeight="1" thickBot="1" x14ac:dyDescent="0.25">
      <c r="B678" s="393" t="s">
        <v>34</v>
      </c>
      <c r="C678" s="393" t="s">
        <v>534</v>
      </c>
      <c r="D678" s="672" t="s">
        <v>35</v>
      </c>
      <c r="E678" s="673"/>
      <c r="F678" s="673"/>
      <c r="G678" s="673"/>
      <c r="H678" s="673"/>
      <c r="I678" s="674"/>
    </row>
    <row r="679" spans="2:10" ht="39.950000000000003" customHeight="1" x14ac:dyDescent="0.2">
      <c r="B679" s="675" t="s">
        <v>550</v>
      </c>
      <c r="C679" s="676"/>
      <c r="D679" s="676"/>
      <c r="E679" s="676"/>
      <c r="F679" s="676"/>
      <c r="G679" s="677"/>
      <c r="H679" s="678" t="s">
        <v>567</v>
      </c>
      <c r="I679" s="679"/>
    </row>
    <row r="680" spans="2:10" ht="30" customHeight="1" x14ac:dyDescent="0.2">
      <c r="B680" s="680" t="s">
        <v>488</v>
      </c>
      <c r="C680" s="681"/>
      <c r="D680" s="681"/>
      <c r="E680" s="681"/>
      <c r="F680" s="681"/>
      <c r="G680" s="681"/>
      <c r="H680" s="389" t="s">
        <v>55</v>
      </c>
      <c r="I680" s="112" t="s">
        <v>67</v>
      </c>
    </row>
    <row r="681" spans="2:10" ht="30" customHeight="1" x14ac:dyDescent="0.2">
      <c r="B681" s="665" t="s">
        <v>36</v>
      </c>
      <c r="C681" s="666"/>
      <c r="D681" s="666"/>
      <c r="E681" s="666"/>
      <c r="F681" s="666"/>
      <c r="G681" s="666"/>
      <c r="H681" s="682"/>
      <c r="I681" s="667"/>
    </row>
    <row r="682" spans="2:10" s="344" customFormat="1" ht="30" customHeight="1" x14ac:dyDescent="0.2">
      <c r="B682" s="113" t="s">
        <v>47</v>
      </c>
      <c r="C682" s="48" t="s">
        <v>57</v>
      </c>
      <c r="D682" s="49" t="s">
        <v>38</v>
      </c>
      <c r="E682" s="49" t="s">
        <v>39</v>
      </c>
      <c r="F682" s="49" t="s">
        <v>40</v>
      </c>
      <c r="G682" s="50" t="s">
        <v>41</v>
      </c>
      <c r="H682" s="50" t="s">
        <v>42</v>
      </c>
      <c r="I682" s="114" t="s">
        <v>43</v>
      </c>
      <c r="J682" s="343"/>
    </row>
    <row r="683" spans="2:10" s="344" customFormat="1" ht="30" customHeight="1" x14ac:dyDescent="0.2">
      <c r="B683" s="116"/>
      <c r="C683" s="107"/>
      <c r="D683" s="108"/>
      <c r="E683" s="47"/>
      <c r="F683" s="47"/>
      <c r="G683" s="6"/>
      <c r="H683" s="6"/>
      <c r="I683" s="35"/>
      <c r="J683" s="343"/>
    </row>
    <row r="684" spans="2:10" s="344" customFormat="1" ht="30" customHeight="1" x14ac:dyDescent="0.2">
      <c r="B684" s="663" t="s">
        <v>45</v>
      </c>
      <c r="C684" s="664"/>
      <c r="D684" s="664"/>
      <c r="E684" s="664"/>
      <c r="F684" s="664"/>
      <c r="G684" s="664"/>
      <c r="H684" s="664"/>
      <c r="I684" s="92"/>
      <c r="J684" s="343"/>
    </row>
    <row r="685" spans="2:10" s="344" customFormat="1" ht="30" customHeight="1" x14ac:dyDescent="0.2">
      <c r="B685" s="665" t="s">
        <v>46</v>
      </c>
      <c r="C685" s="666"/>
      <c r="D685" s="666"/>
      <c r="E685" s="666"/>
      <c r="F685" s="666"/>
      <c r="G685" s="666"/>
      <c r="H685" s="666"/>
      <c r="I685" s="667"/>
      <c r="J685" s="343"/>
    </row>
    <row r="686" spans="2:10" s="365" customFormat="1" ht="30" customHeight="1" x14ac:dyDescent="0.2">
      <c r="B686" s="357" t="s">
        <v>47</v>
      </c>
      <c r="C686" s="4" t="s">
        <v>57</v>
      </c>
      <c r="D686" s="105" t="s">
        <v>38</v>
      </c>
      <c r="E686" s="105"/>
      <c r="F686" s="105"/>
      <c r="G686" s="105"/>
      <c r="H686" s="9" t="s">
        <v>48</v>
      </c>
      <c r="I686" s="115" t="s">
        <v>43</v>
      </c>
      <c r="J686" s="364"/>
    </row>
    <row r="687" spans="2:10" s="344" customFormat="1" ht="30" customHeight="1" x14ac:dyDescent="0.2">
      <c r="B687" s="433" t="s">
        <v>489</v>
      </c>
      <c r="C687" s="251" t="s">
        <v>78</v>
      </c>
      <c r="D687" s="301">
        <v>0.24</v>
      </c>
      <c r="E687" s="51"/>
      <c r="F687" s="51"/>
      <c r="G687" s="51"/>
      <c r="H687" s="4">
        <f>Insumos!D75</f>
        <v>14.52</v>
      </c>
      <c r="I687" s="35">
        <f>D687*H687</f>
        <v>3.48</v>
      </c>
      <c r="J687" s="343"/>
    </row>
    <row r="688" spans="2:10" s="344" customFormat="1" ht="30" customHeight="1" x14ac:dyDescent="0.2">
      <c r="B688" s="433" t="s">
        <v>326</v>
      </c>
      <c r="C688" s="251" t="s">
        <v>629</v>
      </c>
      <c r="D688" s="301">
        <v>0.4</v>
      </c>
      <c r="E688" s="51"/>
      <c r="F688" s="51"/>
      <c r="G688" s="51"/>
      <c r="H688" s="4">
        <f>Insumos!D78</f>
        <v>0.38</v>
      </c>
      <c r="I688" s="35">
        <f>D688*H688</f>
        <v>0.15</v>
      </c>
      <c r="J688" s="343"/>
    </row>
    <row r="689" spans="2:10" s="344" customFormat="1" ht="30" customHeight="1" x14ac:dyDescent="0.2">
      <c r="B689" s="663" t="s">
        <v>45</v>
      </c>
      <c r="C689" s="664"/>
      <c r="D689" s="664"/>
      <c r="E689" s="664"/>
      <c r="F689" s="664"/>
      <c r="G689" s="664"/>
      <c r="H689" s="664"/>
      <c r="I689" s="35">
        <f>SUM(I687:I688)</f>
        <v>3.63</v>
      </c>
      <c r="J689" s="343"/>
    </row>
    <row r="690" spans="2:10" s="344" customFormat="1" ht="30" customHeight="1" x14ac:dyDescent="0.2">
      <c r="B690" s="665" t="s">
        <v>50</v>
      </c>
      <c r="C690" s="666"/>
      <c r="D690" s="666"/>
      <c r="E690" s="666"/>
      <c r="F690" s="666"/>
      <c r="G690" s="666"/>
      <c r="H690" s="666"/>
      <c r="I690" s="667"/>
      <c r="J690" s="343"/>
    </row>
    <row r="691" spans="2:10" s="344" customFormat="1" ht="30" customHeight="1" x14ac:dyDescent="0.2">
      <c r="B691" s="110" t="s">
        <v>47</v>
      </c>
      <c r="C691" s="4" t="s">
        <v>57</v>
      </c>
      <c r="D691" s="9" t="s">
        <v>38</v>
      </c>
      <c r="E691" s="3"/>
      <c r="F691" s="3"/>
      <c r="G691" s="3"/>
      <c r="H691" s="9" t="s">
        <v>48</v>
      </c>
      <c r="I691" s="115" t="s">
        <v>43</v>
      </c>
      <c r="J691" s="343"/>
    </row>
    <row r="692" spans="2:10" s="344" customFormat="1" ht="30" customHeight="1" x14ac:dyDescent="0.2">
      <c r="B692" s="425"/>
      <c r="C692" s="251"/>
      <c r="D692" s="426"/>
      <c r="E692" s="3"/>
      <c r="F692" s="3"/>
      <c r="G692" s="3"/>
      <c r="H692" s="4"/>
      <c r="I692" s="35"/>
      <c r="J692" s="343"/>
    </row>
    <row r="693" spans="2:10" s="344" customFormat="1" ht="30" customHeight="1" x14ac:dyDescent="0.2">
      <c r="B693" s="663" t="s">
        <v>45</v>
      </c>
      <c r="C693" s="664"/>
      <c r="D693" s="664"/>
      <c r="E693" s="664"/>
      <c r="F693" s="664"/>
      <c r="G693" s="664"/>
      <c r="H693" s="664"/>
      <c r="I693" s="35"/>
      <c r="J693" s="343"/>
    </row>
    <row r="694" spans="2:10" s="344" customFormat="1" ht="30" customHeight="1" x14ac:dyDescent="0.2">
      <c r="B694" s="665" t="s">
        <v>51</v>
      </c>
      <c r="C694" s="666"/>
      <c r="D694" s="666"/>
      <c r="E694" s="666"/>
      <c r="F694" s="666"/>
      <c r="G694" s="666"/>
      <c r="H694" s="666"/>
      <c r="I694" s="667"/>
      <c r="J694" s="343"/>
    </row>
    <row r="695" spans="2:10" s="344" customFormat="1" ht="30" customHeight="1" x14ac:dyDescent="0.2">
      <c r="B695" s="357" t="s">
        <v>47</v>
      </c>
      <c r="C695" s="4" t="s">
        <v>57</v>
      </c>
      <c r="D695" s="105" t="s">
        <v>38</v>
      </c>
      <c r="E695" s="51"/>
      <c r="F695" s="51"/>
      <c r="G695" s="51"/>
      <c r="H695" s="9" t="s">
        <v>48</v>
      </c>
      <c r="I695" s="115" t="s">
        <v>43</v>
      </c>
      <c r="J695" s="343"/>
    </row>
    <row r="696" spans="2:10" s="344" customFormat="1" ht="30" customHeight="1" x14ac:dyDescent="0.2">
      <c r="B696" s="137" t="s">
        <v>98</v>
      </c>
      <c r="C696" s="251" t="s">
        <v>44</v>
      </c>
      <c r="D696" s="301">
        <v>0.45</v>
      </c>
      <c r="E696" s="51"/>
      <c r="F696" s="51"/>
      <c r="G696" s="51"/>
      <c r="H696" s="6">
        <f>Insumos!D16</f>
        <v>11.4</v>
      </c>
      <c r="I696" s="35">
        <f>H696*D696</f>
        <v>5.13</v>
      </c>
      <c r="J696" s="343"/>
    </row>
    <row r="697" spans="2:10" s="344" customFormat="1" ht="30" customHeight="1" x14ac:dyDescent="0.2">
      <c r="B697" s="137" t="s">
        <v>630</v>
      </c>
      <c r="C697" s="251" t="s">
        <v>44</v>
      </c>
      <c r="D697" s="301">
        <v>0.4</v>
      </c>
      <c r="E697" s="51"/>
      <c r="F697" s="51"/>
      <c r="G697" s="51"/>
      <c r="H697" s="6">
        <f>Insumos!D24</f>
        <v>8.58</v>
      </c>
      <c r="I697" s="35">
        <f>H697*D697</f>
        <v>3.43</v>
      </c>
      <c r="J697" s="343"/>
    </row>
    <row r="698" spans="2:10" s="344" customFormat="1" ht="30" customHeight="1" x14ac:dyDescent="0.2">
      <c r="B698" s="663" t="s">
        <v>45</v>
      </c>
      <c r="C698" s="664"/>
      <c r="D698" s="664"/>
      <c r="E698" s="664"/>
      <c r="F698" s="664"/>
      <c r="G698" s="664"/>
      <c r="H698" s="664"/>
      <c r="I698" s="92">
        <f>SUM(I696:I697)</f>
        <v>8.56</v>
      </c>
      <c r="J698" s="343"/>
    </row>
    <row r="699" spans="2:10" s="344" customFormat="1" ht="30" customHeight="1" x14ac:dyDescent="0.2">
      <c r="B699" s="34" t="s">
        <v>52</v>
      </c>
      <c r="C699" s="5">
        <v>1</v>
      </c>
      <c r="D699" s="664" t="s">
        <v>53</v>
      </c>
      <c r="E699" s="664"/>
      <c r="F699" s="664"/>
      <c r="G699" s="664"/>
      <c r="H699" s="664"/>
      <c r="I699" s="92">
        <f>I698+I693+I689+I684</f>
        <v>12.19</v>
      </c>
      <c r="J699" s="343"/>
    </row>
    <row r="700" spans="2:10" s="344" customFormat="1" ht="30" customHeight="1" x14ac:dyDescent="0.2">
      <c r="B700" s="668" t="s">
        <v>66</v>
      </c>
      <c r="C700" s="660"/>
      <c r="D700" s="660"/>
      <c r="E700" s="660"/>
      <c r="F700" s="660"/>
      <c r="G700" s="660"/>
      <c r="H700" s="660"/>
      <c r="I700" s="35">
        <f>I699/C699</f>
        <v>12.19</v>
      </c>
      <c r="J700" s="343"/>
    </row>
    <row r="701" spans="2:10" s="344" customFormat="1" ht="30" customHeight="1" x14ac:dyDescent="0.2">
      <c r="B701" s="36" t="s">
        <v>97</v>
      </c>
      <c r="C701" s="63">
        <f>BDI!C$36</f>
        <v>27.5</v>
      </c>
      <c r="D701" s="669" t="s">
        <v>3</v>
      </c>
      <c r="E701" s="669"/>
      <c r="F701" s="669"/>
      <c r="G701" s="669"/>
      <c r="H701" s="669"/>
      <c r="I701" s="585">
        <f>C701/100*I700</f>
        <v>3.35</v>
      </c>
      <c r="J701" s="343"/>
    </row>
    <row r="702" spans="2:10" s="344" customFormat="1" ht="30" customHeight="1" thickBot="1" x14ac:dyDescent="0.25">
      <c r="B702" s="670" t="s">
        <v>54</v>
      </c>
      <c r="C702" s="671"/>
      <c r="D702" s="671"/>
      <c r="E702" s="671"/>
      <c r="F702" s="671"/>
      <c r="G702" s="671"/>
      <c r="H702" s="671"/>
      <c r="I702" s="586">
        <f>I701+I700</f>
        <v>15.54</v>
      </c>
      <c r="J702" s="343"/>
    </row>
    <row r="706" spans="2:10" ht="13.5" thickBot="1" x14ac:dyDescent="0.25"/>
    <row r="707" spans="2:10" ht="30" customHeight="1" thickBot="1" x14ac:dyDescent="0.25">
      <c r="B707" s="393" t="s">
        <v>34</v>
      </c>
      <c r="C707" s="393" t="s">
        <v>656</v>
      </c>
      <c r="D707" s="672" t="s">
        <v>35</v>
      </c>
      <c r="E707" s="673"/>
      <c r="F707" s="673"/>
      <c r="G707" s="673"/>
      <c r="H707" s="673"/>
      <c r="I707" s="674"/>
    </row>
    <row r="708" spans="2:10" ht="39.950000000000003" customHeight="1" x14ac:dyDescent="0.2">
      <c r="B708" s="675" t="s">
        <v>550</v>
      </c>
      <c r="C708" s="676"/>
      <c r="D708" s="676"/>
      <c r="E708" s="676"/>
      <c r="F708" s="676"/>
      <c r="G708" s="677"/>
      <c r="H708" s="678" t="s">
        <v>567</v>
      </c>
      <c r="I708" s="679"/>
    </row>
    <row r="709" spans="2:10" ht="30" customHeight="1" x14ac:dyDescent="0.2">
      <c r="B709" s="680" t="s">
        <v>332</v>
      </c>
      <c r="C709" s="681"/>
      <c r="D709" s="681"/>
      <c r="E709" s="681"/>
      <c r="F709" s="681"/>
      <c r="G709" s="703"/>
      <c r="H709" s="8" t="s">
        <v>55</v>
      </c>
      <c r="I709" s="144" t="s">
        <v>60</v>
      </c>
    </row>
    <row r="710" spans="2:10" ht="30" customHeight="1" x14ac:dyDescent="0.2">
      <c r="B710" s="665" t="s">
        <v>36</v>
      </c>
      <c r="C710" s="666"/>
      <c r="D710" s="666"/>
      <c r="E710" s="666"/>
      <c r="F710" s="666"/>
      <c r="G710" s="666"/>
      <c r="H710" s="666"/>
      <c r="I710" s="706"/>
    </row>
    <row r="711" spans="2:10" s="344" customFormat="1" ht="30" customHeight="1" x14ac:dyDescent="0.2">
      <c r="B711" s="113" t="s">
        <v>47</v>
      </c>
      <c r="C711" s="48" t="s">
        <v>57</v>
      </c>
      <c r="D711" s="49" t="s">
        <v>38</v>
      </c>
      <c r="E711" s="49" t="s">
        <v>39</v>
      </c>
      <c r="F711" s="49" t="s">
        <v>40</v>
      </c>
      <c r="G711" s="50" t="s">
        <v>41</v>
      </c>
      <c r="H711" s="50" t="s">
        <v>42</v>
      </c>
      <c r="I711" s="114" t="s">
        <v>43</v>
      </c>
      <c r="J711" s="343"/>
    </row>
    <row r="712" spans="2:10" s="344" customFormat="1" ht="30" customHeight="1" x14ac:dyDescent="0.2">
      <c r="B712" s="116"/>
      <c r="C712" s="107"/>
      <c r="D712" s="108"/>
      <c r="E712" s="47"/>
      <c r="F712" s="47"/>
      <c r="G712" s="6"/>
      <c r="H712" s="6"/>
      <c r="I712" s="35"/>
      <c r="J712" s="343"/>
    </row>
    <row r="713" spans="2:10" s="344" customFormat="1" ht="30" customHeight="1" x14ac:dyDescent="0.2">
      <c r="B713" s="663" t="s">
        <v>45</v>
      </c>
      <c r="C713" s="664"/>
      <c r="D713" s="664"/>
      <c r="E713" s="664"/>
      <c r="F713" s="664"/>
      <c r="G713" s="664"/>
      <c r="H713" s="664"/>
      <c r="I713" s="92"/>
      <c r="J713" s="343"/>
    </row>
    <row r="714" spans="2:10" s="344" customFormat="1" ht="30" customHeight="1" x14ac:dyDescent="0.2">
      <c r="B714" s="665" t="s">
        <v>46</v>
      </c>
      <c r="C714" s="666"/>
      <c r="D714" s="666"/>
      <c r="E714" s="666"/>
      <c r="F714" s="666"/>
      <c r="G714" s="666"/>
      <c r="H714" s="666"/>
      <c r="I714" s="667"/>
      <c r="J714" s="343"/>
    </row>
    <row r="715" spans="2:10" s="344" customFormat="1" ht="30" customHeight="1" x14ac:dyDescent="0.2">
      <c r="B715" s="357" t="s">
        <v>47</v>
      </c>
      <c r="C715" s="4" t="s">
        <v>57</v>
      </c>
      <c r="D715" s="105" t="s">
        <v>38</v>
      </c>
      <c r="E715" s="51"/>
      <c r="F715" s="51"/>
      <c r="G715" s="51"/>
      <c r="H715" s="9" t="s">
        <v>48</v>
      </c>
      <c r="I715" s="115" t="s">
        <v>43</v>
      </c>
      <c r="J715" s="343"/>
    </row>
    <row r="716" spans="2:10" s="344" customFormat="1" ht="30" customHeight="1" x14ac:dyDescent="0.2">
      <c r="B716" s="433" t="s">
        <v>329</v>
      </c>
      <c r="C716" s="251" t="s">
        <v>78</v>
      </c>
      <c r="D716" s="301">
        <v>0.03</v>
      </c>
      <c r="E716" s="51"/>
      <c r="F716" s="51"/>
      <c r="G716" s="51"/>
      <c r="H716" s="4">
        <f>Insumos!D77</f>
        <v>9.69</v>
      </c>
      <c r="I716" s="35">
        <f>D716*H716</f>
        <v>0.28999999999999998</v>
      </c>
      <c r="J716" s="343"/>
    </row>
    <row r="717" spans="2:10" s="344" customFormat="1" ht="30" customHeight="1" x14ac:dyDescent="0.2">
      <c r="B717" s="433" t="s">
        <v>331</v>
      </c>
      <c r="C717" s="251" t="s">
        <v>49</v>
      </c>
      <c r="D717" s="301">
        <v>0.02</v>
      </c>
      <c r="E717" s="51"/>
      <c r="F717" s="51"/>
      <c r="G717" s="51"/>
      <c r="H717" s="4">
        <f>Insumos!D80</f>
        <v>7.8</v>
      </c>
      <c r="I717" s="35">
        <f>D717*H717</f>
        <v>0.16</v>
      </c>
      <c r="J717" s="343"/>
    </row>
    <row r="718" spans="2:10" s="344" customFormat="1" ht="30" customHeight="1" x14ac:dyDescent="0.2">
      <c r="B718" s="663" t="s">
        <v>45</v>
      </c>
      <c r="C718" s="664"/>
      <c r="D718" s="664"/>
      <c r="E718" s="664"/>
      <c r="F718" s="664"/>
      <c r="G718" s="664"/>
      <c r="H718" s="664"/>
      <c r="I718" s="35">
        <f>SUM(I716:I717)</f>
        <v>0.45</v>
      </c>
      <c r="J718" s="343"/>
    </row>
    <row r="719" spans="2:10" s="344" customFormat="1" ht="30" customHeight="1" x14ac:dyDescent="0.2">
      <c r="B719" s="665" t="s">
        <v>50</v>
      </c>
      <c r="C719" s="666"/>
      <c r="D719" s="666"/>
      <c r="E719" s="666"/>
      <c r="F719" s="666"/>
      <c r="G719" s="666"/>
      <c r="H719" s="666"/>
      <c r="I719" s="667"/>
      <c r="J719" s="343"/>
    </row>
    <row r="720" spans="2:10" s="344" customFormat="1" ht="30" customHeight="1" x14ac:dyDescent="0.2">
      <c r="B720" s="110" t="s">
        <v>47</v>
      </c>
      <c r="C720" s="4" t="s">
        <v>57</v>
      </c>
      <c r="D720" s="9" t="s">
        <v>38</v>
      </c>
      <c r="E720" s="3"/>
      <c r="F720" s="3"/>
      <c r="G720" s="3"/>
      <c r="H720" s="9" t="s">
        <v>48</v>
      </c>
      <c r="I720" s="115" t="s">
        <v>43</v>
      </c>
      <c r="J720" s="343"/>
    </row>
    <row r="721" spans="2:10" s="344" customFormat="1" ht="30" customHeight="1" x14ac:dyDescent="0.2">
      <c r="B721" s="425"/>
      <c r="C721" s="251"/>
      <c r="D721" s="426"/>
      <c r="E721" s="3"/>
      <c r="F721" s="3"/>
      <c r="G721" s="3"/>
      <c r="H721" s="4"/>
      <c r="I721" s="35"/>
      <c r="J721" s="343"/>
    </row>
    <row r="722" spans="2:10" s="344" customFormat="1" ht="30" customHeight="1" x14ac:dyDescent="0.2">
      <c r="B722" s="663" t="s">
        <v>45</v>
      </c>
      <c r="C722" s="664"/>
      <c r="D722" s="664"/>
      <c r="E722" s="664"/>
      <c r="F722" s="664"/>
      <c r="G722" s="664"/>
      <c r="H722" s="664"/>
      <c r="I722" s="35"/>
      <c r="J722" s="343"/>
    </row>
    <row r="723" spans="2:10" s="344" customFormat="1" ht="30" customHeight="1" x14ac:dyDescent="0.2">
      <c r="B723" s="665" t="s">
        <v>51</v>
      </c>
      <c r="C723" s="666"/>
      <c r="D723" s="666"/>
      <c r="E723" s="666"/>
      <c r="F723" s="666"/>
      <c r="G723" s="666"/>
      <c r="H723" s="666"/>
      <c r="I723" s="667"/>
      <c r="J723" s="343"/>
    </row>
    <row r="724" spans="2:10" s="344" customFormat="1" ht="30" customHeight="1" x14ac:dyDescent="0.2">
      <c r="B724" s="357" t="s">
        <v>47</v>
      </c>
      <c r="C724" s="4" t="s">
        <v>57</v>
      </c>
      <c r="D724" s="105" t="s">
        <v>38</v>
      </c>
      <c r="E724" s="51"/>
      <c r="F724" s="51"/>
      <c r="G724" s="51"/>
      <c r="H724" s="9" t="s">
        <v>48</v>
      </c>
      <c r="I724" s="115" t="s">
        <v>43</v>
      </c>
      <c r="J724" s="343"/>
    </row>
    <row r="725" spans="2:10" s="344" customFormat="1" ht="30" customHeight="1" x14ac:dyDescent="0.2">
      <c r="B725" s="137" t="s">
        <v>98</v>
      </c>
      <c r="C725" s="251" t="s">
        <v>44</v>
      </c>
      <c r="D725" s="301">
        <v>0.1</v>
      </c>
      <c r="E725" s="51"/>
      <c r="F725" s="51"/>
      <c r="G725" s="51"/>
      <c r="H725" s="6">
        <f>Insumos!D16</f>
        <v>11.4</v>
      </c>
      <c r="I725" s="35">
        <f>H725*D725</f>
        <v>1.1399999999999999</v>
      </c>
      <c r="J725" s="343"/>
    </row>
    <row r="726" spans="2:10" s="344" customFormat="1" ht="30" customHeight="1" x14ac:dyDescent="0.2">
      <c r="B726" s="137" t="s">
        <v>630</v>
      </c>
      <c r="C726" s="251" t="s">
        <v>44</v>
      </c>
      <c r="D726" s="301">
        <v>0.4</v>
      </c>
      <c r="E726" s="51"/>
      <c r="F726" s="51"/>
      <c r="G726" s="51"/>
      <c r="H726" s="6">
        <f>Insumos!D24</f>
        <v>8.58</v>
      </c>
      <c r="I726" s="35">
        <f>H726*D726</f>
        <v>3.43</v>
      </c>
      <c r="J726" s="343"/>
    </row>
    <row r="727" spans="2:10" s="344" customFormat="1" ht="30" customHeight="1" x14ac:dyDescent="0.2">
      <c r="B727" s="663" t="s">
        <v>45</v>
      </c>
      <c r="C727" s="664"/>
      <c r="D727" s="664"/>
      <c r="E727" s="664"/>
      <c r="F727" s="664"/>
      <c r="G727" s="664"/>
      <c r="H727" s="664"/>
      <c r="I727" s="92">
        <f>SUM(I725:I726)</f>
        <v>4.57</v>
      </c>
      <c r="J727" s="343"/>
    </row>
    <row r="728" spans="2:10" s="344" customFormat="1" ht="30" customHeight="1" x14ac:dyDescent="0.2">
      <c r="B728" s="34" t="s">
        <v>52</v>
      </c>
      <c r="C728" s="5">
        <v>1</v>
      </c>
      <c r="D728" s="664" t="s">
        <v>53</v>
      </c>
      <c r="E728" s="664"/>
      <c r="F728" s="664"/>
      <c r="G728" s="664"/>
      <c r="H728" s="664"/>
      <c r="I728" s="92">
        <f>I727+I722+I718+I713</f>
        <v>5.0199999999999996</v>
      </c>
      <c r="J728" s="343"/>
    </row>
    <row r="729" spans="2:10" s="344" customFormat="1" ht="30" customHeight="1" x14ac:dyDescent="0.2">
      <c r="B729" s="668" t="s">
        <v>66</v>
      </c>
      <c r="C729" s="660"/>
      <c r="D729" s="660"/>
      <c r="E729" s="660"/>
      <c r="F729" s="660"/>
      <c r="G729" s="660"/>
      <c r="H729" s="660"/>
      <c r="I729" s="35">
        <f>I728/C728</f>
        <v>5.0199999999999996</v>
      </c>
      <c r="J729" s="343"/>
    </row>
    <row r="730" spans="2:10" s="344" customFormat="1" ht="30" customHeight="1" x14ac:dyDescent="0.2">
      <c r="B730" s="36" t="s">
        <v>97</v>
      </c>
      <c r="C730" s="63">
        <f>BDI!C$36</f>
        <v>27.5</v>
      </c>
      <c r="D730" s="669" t="s">
        <v>3</v>
      </c>
      <c r="E730" s="669"/>
      <c r="F730" s="669"/>
      <c r="G730" s="669"/>
      <c r="H730" s="669"/>
      <c r="I730" s="585">
        <f>C730/100*I729</f>
        <v>1.38</v>
      </c>
      <c r="J730" s="343"/>
    </row>
    <row r="731" spans="2:10" s="344" customFormat="1" ht="30" customHeight="1" thickBot="1" x14ac:dyDescent="0.25">
      <c r="B731" s="670" t="s">
        <v>54</v>
      </c>
      <c r="C731" s="671"/>
      <c r="D731" s="671"/>
      <c r="E731" s="671"/>
      <c r="F731" s="671"/>
      <c r="G731" s="671"/>
      <c r="H731" s="671"/>
      <c r="I731" s="586">
        <f>I730+I729</f>
        <v>6.4</v>
      </c>
      <c r="J731" s="343"/>
    </row>
    <row r="734" spans="2:10" ht="13.5" thickBot="1" x14ac:dyDescent="0.25"/>
    <row r="735" spans="2:10" ht="30" customHeight="1" thickBot="1" x14ac:dyDescent="0.25">
      <c r="B735" s="393" t="s">
        <v>34</v>
      </c>
      <c r="C735" s="393" t="s">
        <v>13</v>
      </c>
      <c r="D735" s="672" t="s">
        <v>35</v>
      </c>
      <c r="E735" s="673"/>
      <c r="F735" s="673"/>
      <c r="G735" s="673"/>
      <c r="H735" s="673"/>
      <c r="I735" s="674"/>
    </row>
    <row r="736" spans="2:10" ht="39.950000000000003" customHeight="1" x14ac:dyDescent="0.2">
      <c r="B736" s="675" t="s">
        <v>550</v>
      </c>
      <c r="C736" s="676"/>
      <c r="D736" s="676"/>
      <c r="E736" s="676"/>
      <c r="F736" s="676"/>
      <c r="G736" s="677"/>
      <c r="H736" s="678" t="s">
        <v>567</v>
      </c>
      <c r="I736" s="679"/>
    </row>
    <row r="737" spans="2:10" ht="30" customHeight="1" x14ac:dyDescent="0.2">
      <c r="B737" s="680" t="s">
        <v>502</v>
      </c>
      <c r="C737" s="681"/>
      <c r="D737" s="681"/>
      <c r="E737" s="681"/>
      <c r="F737" s="681"/>
      <c r="G737" s="703"/>
      <c r="H737" s="8" t="s">
        <v>55</v>
      </c>
      <c r="I737" s="144" t="s">
        <v>67</v>
      </c>
    </row>
    <row r="738" spans="2:10" ht="30" customHeight="1" x14ac:dyDescent="0.2">
      <c r="B738" s="665" t="s">
        <v>36</v>
      </c>
      <c r="C738" s="666"/>
      <c r="D738" s="666"/>
      <c r="E738" s="666"/>
      <c r="F738" s="666"/>
      <c r="G738" s="666"/>
      <c r="H738" s="666"/>
      <c r="I738" s="706"/>
    </row>
    <row r="739" spans="2:10" ht="25.5" x14ac:dyDescent="0.2">
      <c r="B739" s="113" t="s">
        <v>47</v>
      </c>
      <c r="C739" s="48" t="s">
        <v>57</v>
      </c>
      <c r="D739" s="49" t="s">
        <v>38</v>
      </c>
      <c r="E739" s="49" t="s">
        <v>39</v>
      </c>
      <c r="F739" s="49" t="s">
        <v>40</v>
      </c>
      <c r="G739" s="50" t="s">
        <v>41</v>
      </c>
      <c r="H739" s="50" t="s">
        <v>42</v>
      </c>
      <c r="I739" s="114" t="s">
        <v>43</v>
      </c>
    </row>
    <row r="740" spans="2:10" s="344" customFormat="1" ht="30" customHeight="1" x14ac:dyDescent="0.2">
      <c r="B740" s="116"/>
      <c r="C740" s="107"/>
      <c r="D740" s="108"/>
      <c r="E740" s="47"/>
      <c r="F740" s="47"/>
      <c r="G740" s="6"/>
      <c r="H740" s="6"/>
      <c r="I740" s="35"/>
      <c r="J740" s="343"/>
    </row>
    <row r="741" spans="2:10" s="344" customFormat="1" ht="30" customHeight="1" x14ac:dyDescent="0.2">
      <c r="B741" s="663" t="s">
        <v>45</v>
      </c>
      <c r="C741" s="664"/>
      <c r="D741" s="664"/>
      <c r="E741" s="664"/>
      <c r="F741" s="664"/>
      <c r="G741" s="664"/>
      <c r="H741" s="664"/>
      <c r="I741" s="92"/>
      <c r="J741" s="343"/>
    </row>
    <row r="742" spans="2:10" s="344" customFormat="1" ht="30" customHeight="1" x14ac:dyDescent="0.2">
      <c r="B742" s="665" t="s">
        <v>46</v>
      </c>
      <c r="C742" s="666"/>
      <c r="D742" s="666"/>
      <c r="E742" s="666"/>
      <c r="F742" s="666"/>
      <c r="G742" s="666"/>
      <c r="H742" s="666"/>
      <c r="I742" s="667"/>
      <c r="J742" s="343"/>
    </row>
    <row r="743" spans="2:10" s="344" customFormat="1" ht="30" customHeight="1" x14ac:dyDescent="0.2">
      <c r="B743" s="357" t="s">
        <v>47</v>
      </c>
      <c r="C743" s="4" t="s">
        <v>57</v>
      </c>
      <c r="D743" s="105" t="s">
        <v>38</v>
      </c>
      <c r="E743" s="51"/>
      <c r="F743" s="51"/>
      <c r="G743" s="51"/>
      <c r="H743" s="9" t="s">
        <v>48</v>
      </c>
      <c r="I743" s="115" t="s">
        <v>43</v>
      </c>
      <c r="J743" s="343"/>
    </row>
    <row r="744" spans="2:10" s="344" customFormat="1" ht="30" customHeight="1" x14ac:dyDescent="0.2">
      <c r="B744" s="433" t="s">
        <v>340</v>
      </c>
      <c r="C744" s="251" t="s">
        <v>63</v>
      </c>
      <c r="D744" s="301">
        <v>7.0000000000000007E-2</v>
      </c>
      <c r="E744" s="51"/>
      <c r="F744" s="51"/>
      <c r="G744" s="51"/>
      <c r="H744" s="4">
        <f>Insumos!D89</f>
        <v>9.9499999999999993</v>
      </c>
      <c r="I744" s="35">
        <f>D744*H744</f>
        <v>0.7</v>
      </c>
      <c r="J744" s="343"/>
    </row>
    <row r="745" spans="2:10" s="344" customFormat="1" ht="30" customHeight="1" x14ac:dyDescent="0.2">
      <c r="B745" s="433" t="s">
        <v>342</v>
      </c>
      <c r="C745" s="251" t="s">
        <v>63</v>
      </c>
      <c r="D745" s="301">
        <v>0.15</v>
      </c>
      <c r="E745" s="51"/>
      <c r="F745" s="51"/>
      <c r="G745" s="51"/>
      <c r="H745" s="4">
        <f>Insumos!D90</f>
        <v>8.6</v>
      </c>
      <c r="I745" s="35">
        <f>D745*H745</f>
        <v>1.29</v>
      </c>
      <c r="J745" s="343"/>
    </row>
    <row r="746" spans="2:10" s="344" customFormat="1" ht="30" customHeight="1" x14ac:dyDescent="0.2">
      <c r="B746" s="433" t="s">
        <v>503</v>
      </c>
      <c r="C746" s="251" t="s">
        <v>60</v>
      </c>
      <c r="D746" s="301">
        <v>1.68</v>
      </c>
      <c r="E746" s="51"/>
      <c r="F746" s="51"/>
      <c r="G746" s="51"/>
      <c r="H746" s="4">
        <f>Insumos!D91</f>
        <v>32.99</v>
      </c>
      <c r="I746" s="35">
        <f>D746*H746</f>
        <v>55.42</v>
      </c>
      <c r="J746" s="343"/>
    </row>
    <row r="747" spans="2:10" s="344" customFormat="1" ht="30" customHeight="1" x14ac:dyDescent="0.2">
      <c r="B747" s="433" t="s">
        <v>341</v>
      </c>
      <c r="C747" s="251" t="s">
        <v>67</v>
      </c>
      <c r="D747" s="301">
        <v>1.05</v>
      </c>
      <c r="E747" s="51"/>
      <c r="F747" s="51"/>
      <c r="G747" s="51"/>
      <c r="H747" s="4">
        <f>Insumos!D93</f>
        <v>15.26</v>
      </c>
      <c r="I747" s="35">
        <f>D747*H747</f>
        <v>16.02</v>
      </c>
      <c r="J747" s="343"/>
    </row>
    <row r="748" spans="2:10" s="344" customFormat="1" ht="30" customHeight="1" x14ac:dyDescent="0.2">
      <c r="B748" s="663" t="s">
        <v>45</v>
      </c>
      <c r="C748" s="664"/>
      <c r="D748" s="664"/>
      <c r="E748" s="664"/>
      <c r="F748" s="664"/>
      <c r="G748" s="664"/>
      <c r="H748" s="664"/>
      <c r="I748" s="35">
        <f>SUM(I744:I747)</f>
        <v>73.430000000000007</v>
      </c>
      <c r="J748" s="343"/>
    </row>
    <row r="749" spans="2:10" s="344" customFormat="1" ht="30" customHeight="1" x14ac:dyDescent="0.2">
      <c r="B749" s="665" t="s">
        <v>50</v>
      </c>
      <c r="C749" s="666"/>
      <c r="D749" s="666"/>
      <c r="E749" s="666"/>
      <c r="F749" s="666"/>
      <c r="G749" s="666"/>
      <c r="H749" s="666"/>
      <c r="I749" s="667"/>
      <c r="J749" s="343"/>
    </row>
    <row r="750" spans="2:10" s="344" customFormat="1" ht="30" customHeight="1" x14ac:dyDescent="0.2">
      <c r="B750" s="110" t="s">
        <v>47</v>
      </c>
      <c r="C750" s="4" t="s">
        <v>57</v>
      </c>
      <c r="D750" s="9" t="s">
        <v>38</v>
      </c>
      <c r="E750" s="3"/>
      <c r="F750" s="3"/>
      <c r="G750" s="3"/>
      <c r="H750" s="9" t="s">
        <v>48</v>
      </c>
      <c r="I750" s="115" t="s">
        <v>43</v>
      </c>
      <c r="J750" s="343"/>
    </row>
    <row r="751" spans="2:10" s="344" customFormat="1" ht="30" customHeight="1" x14ac:dyDescent="0.2">
      <c r="B751" s="425"/>
      <c r="C751" s="251"/>
      <c r="D751" s="426"/>
      <c r="E751" s="3"/>
      <c r="F751" s="3"/>
      <c r="G751" s="3"/>
      <c r="H751" s="4"/>
      <c r="I751" s="35"/>
      <c r="J751" s="343"/>
    </row>
    <row r="752" spans="2:10" s="344" customFormat="1" ht="30" customHeight="1" x14ac:dyDescent="0.2">
      <c r="B752" s="663" t="s">
        <v>45</v>
      </c>
      <c r="C752" s="664"/>
      <c r="D752" s="664"/>
      <c r="E752" s="664"/>
      <c r="F752" s="664"/>
      <c r="G752" s="664"/>
      <c r="H752" s="664"/>
      <c r="I752" s="35"/>
      <c r="J752" s="343"/>
    </row>
    <row r="753" spans="2:10" s="344" customFormat="1" ht="30" customHeight="1" x14ac:dyDescent="0.2">
      <c r="B753" s="665" t="s">
        <v>51</v>
      </c>
      <c r="C753" s="666"/>
      <c r="D753" s="666"/>
      <c r="E753" s="666"/>
      <c r="F753" s="666"/>
      <c r="G753" s="666"/>
      <c r="H753" s="666"/>
      <c r="I753" s="667"/>
      <c r="J753" s="343"/>
    </row>
    <row r="754" spans="2:10" s="344" customFormat="1" ht="30" customHeight="1" x14ac:dyDescent="0.2">
      <c r="B754" s="357" t="s">
        <v>47</v>
      </c>
      <c r="C754" s="4" t="s">
        <v>57</v>
      </c>
      <c r="D754" s="105" t="s">
        <v>38</v>
      </c>
      <c r="E754" s="51"/>
      <c r="F754" s="51"/>
      <c r="G754" s="51"/>
      <c r="H754" s="9" t="s">
        <v>48</v>
      </c>
      <c r="I754" s="115" t="s">
        <v>43</v>
      </c>
      <c r="J754" s="343"/>
    </row>
    <row r="755" spans="2:10" s="344" customFormat="1" ht="30" customHeight="1" x14ac:dyDescent="0.2">
      <c r="B755" s="137" t="s">
        <v>338</v>
      </c>
      <c r="C755" s="251" t="s">
        <v>44</v>
      </c>
      <c r="D755" s="301">
        <v>0.5</v>
      </c>
      <c r="E755" s="51"/>
      <c r="F755" s="51"/>
      <c r="G755" s="51"/>
      <c r="H755" s="6">
        <f>Insumos!D17</f>
        <v>15.01</v>
      </c>
      <c r="I755" s="35">
        <f>H755*D755</f>
        <v>7.51</v>
      </c>
      <c r="J755" s="343"/>
    </row>
    <row r="756" spans="2:10" s="344" customFormat="1" ht="30" customHeight="1" x14ac:dyDescent="0.2">
      <c r="B756" s="137" t="s">
        <v>339</v>
      </c>
      <c r="C756" s="251" t="s">
        <v>44</v>
      </c>
      <c r="D756" s="301">
        <v>0.8</v>
      </c>
      <c r="E756" s="51"/>
      <c r="F756" s="51"/>
      <c r="G756" s="51"/>
      <c r="H756" s="6">
        <f>Insumos!D26</f>
        <v>8.56</v>
      </c>
      <c r="I756" s="35">
        <f>H756*D756</f>
        <v>6.85</v>
      </c>
      <c r="J756" s="343"/>
    </row>
    <row r="757" spans="2:10" s="344" customFormat="1" ht="30" customHeight="1" x14ac:dyDescent="0.2">
      <c r="B757" s="663" t="s">
        <v>45</v>
      </c>
      <c r="C757" s="664"/>
      <c r="D757" s="664"/>
      <c r="E757" s="664"/>
      <c r="F757" s="664"/>
      <c r="G757" s="664"/>
      <c r="H757" s="664"/>
      <c r="I757" s="92">
        <f>SUM(I755:I756)</f>
        <v>14.36</v>
      </c>
      <c r="J757" s="343"/>
    </row>
    <row r="758" spans="2:10" s="344" customFormat="1" ht="30" customHeight="1" x14ac:dyDescent="0.2">
      <c r="B758" s="34" t="s">
        <v>52</v>
      </c>
      <c r="C758" s="5">
        <v>1</v>
      </c>
      <c r="D758" s="664" t="s">
        <v>53</v>
      </c>
      <c r="E758" s="664"/>
      <c r="F758" s="664"/>
      <c r="G758" s="664"/>
      <c r="H758" s="664"/>
      <c r="I758" s="92">
        <f>I757+I752+I748+I741</f>
        <v>87.79</v>
      </c>
      <c r="J758" s="343"/>
    </row>
    <row r="759" spans="2:10" s="344" customFormat="1" ht="30" customHeight="1" x14ac:dyDescent="0.2">
      <c r="B759" s="668" t="s">
        <v>66</v>
      </c>
      <c r="C759" s="660"/>
      <c r="D759" s="660"/>
      <c r="E759" s="660"/>
      <c r="F759" s="660"/>
      <c r="G759" s="660"/>
      <c r="H759" s="660"/>
      <c r="I759" s="35">
        <f>I758/C758</f>
        <v>87.79</v>
      </c>
      <c r="J759" s="343"/>
    </row>
    <row r="760" spans="2:10" s="344" customFormat="1" ht="30" customHeight="1" x14ac:dyDescent="0.2">
      <c r="B760" s="36" t="s">
        <v>97</v>
      </c>
      <c r="C760" s="63">
        <f>BDI!C$36</f>
        <v>27.5</v>
      </c>
      <c r="D760" s="669" t="s">
        <v>3</v>
      </c>
      <c r="E760" s="669"/>
      <c r="F760" s="669"/>
      <c r="G760" s="669"/>
      <c r="H760" s="669"/>
      <c r="I760" s="585">
        <f>C760/100*I759</f>
        <v>24.14</v>
      </c>
      <c r="J760" s="343"/>
    </row>
    <row r="761" spans="2:10" s="344" customFormat="1" ht="30" customHeight="1" thickBot="1" x14ac:dyDescent="0.25">
      <c r="B761" s="670" t="s">
        <v>54</v>
      </c>
      <c r="C761" s="671"/>
      <c r="D761" s="671"/>
      <c r="E761" s="671"/>
      <c r="F761" s="671"/>
      <c r="G761" s="671"/>
      <c r="H761" s="671"/>
      <c r="I761" s="586">
        <f>I760+I759</f>
        <v>111.93</v>
      </c>
      <c r="J761" s="343"/>
    </row>
    <row r="764" spans="2:10" ht="13.5" thickBot="1" x14ac:dyDescent="0.25"/>
    <row r="765" spans="2:10" ht="30" customHeight="1" thickBot="1" x14ac:dyDescent="0.25">
      <c r="B765" s="393" t="s">
        <v>34</v>
      </c>
      <c r="C765" s="393" t="s">
        <v>15</v>
      </c>
      <c r="D765" s="672" t="s">
        <v>35</v>
      </c>
      <c r="E765" s="673"/>
      <c r="F765" s="673"/>
      <c r="G765" s="673"/>
      <c r="H765" s="673"/>
      <c r="I765" s="674"/>
    </row>
    <row r="766" spans="2:10" ht="39.950000000000003" customHeight="1" x14ac:dyDescent="0.2">
      <c r="B766" s="675" t="s">
        <v>550</v>
      </c>
      <c r="C766" s="676"/>
      <c r="D766" s="676"/>
      <c r="E766" s="676"/>
      <c r="F766" s="676"/>
      <c r="G766" s="677"/>
      <c r="H766" s="678" t="s">
        <v>567</v>
      </c>
      <c r="I766" s="679"/>
    </row>
    <row r="767" spans="2:10" ht="30" customHeight="1" x14ac:dyDescent="0.2">
      <c r="B767" s="680" t="s">
        <v>343</v>
      </c>
      <c r="C767" s="681"/>
      <c r="D767" s="681"/>
      <c r="E767" s="681"/>
      <c r="F767" s="681"/>
      <c r="G767" s="703"/>
      <c r="H767" s="8" t="s">
        <v>55</v>
      </c>
      <c r="I767" s="144" t="s">
        <v>60</v>
      </c>
    </row>
    <row r="768" spans="2:10" ht="30" customHeight="1" x14ac:dyDescent="0.2">
      <c r="B768" s="665" t="s">
        <v>36</v>
      </c>
      <c r="C768" s="666"/>
      <c r="D768" s="666"/>
      <c r="E768" s="666"/>
      <c r="F768" s="666"/>
      <c r="G768" s="666"/>
      <c r="H768" s="666"/>
      <c r="I768" s="706"/>
    </row>
    <row r="769" spans="2:10" s="344" customFormat="1" ht="30" customHeight="1" x14ac:dyDescent="0.2">
      <c r="B769" s="113" t="s">
        <v>47</v>
      </c>
      <c r="C769" s="48" t="s">
        <v>57</v>
      </c>
      <c r="D769" s="49" t="s">
        <v>38</v>
      </c>
      <c r="E769" s="49" t="s">
        <v>39</v>
      </c>
      <c r="F769" s="49" t="s">
        <v>40</v>
      </c>
      <c r="G769" s="50" t="s">
        <v>41</v>
      </c>
      <c r="H769" s="50" t="s">
        <v>42</v>
      </c>
      <c r="I769" s="114" t="s">
        <v>43</v>
      </c>
      <c r="J769" s="343"/>
    </row>
    <row r="770" spans="2:10" s="344" customFormat="1" ht="30" customHeight="1" x14ac:dyDescent="0.2">
      <c r="B770" s="116"/>
      <c r="C770" s="107"/>
      <c r="D770" s="108"/>
      <c r="E770" s="47"/>
      <c r="F770" s="47"/>
      <c r="G770" s="6"/>
      <c r="H770" s="6"/>
      <c r="I770" s="35"/>
      <c r="J770" s="343"/>
    </row>
    <row r="771" spans="2:10" s="344" customFormat="1" ht="30" customHeight="1" x14ac:dyDescent="0.2">
      <c r="B771" s="663" t="s">
        <v>45</v>
      </c>
      <c r="C771" s="664"/>
      <c r="D771" s="664"/>
      <c r="E771" s="664"/>
      <c r="F771" s="664"/>
      <c r="G771" s="664"/>
      <c r="H771" s="664"/>
      <c r="I771" s="92"/>
      <c r="J771" s="343"/>
    </row>
    <row r="772" spans="2:10" s="344" customFormat="1" ht="30" customHeight="1" x14ac:dyDescent="0.2">
      <c r="B772" s="665" t="s">
        <v>46</v>
      </c>
      <c r="C772" s="666"/>
      <c r="D772" s="666"/>
      <c r="E772" s="666"/>
      <c r="F772" s="666"/>
      <c r="G772" s="666"/>
      <c r="H772" s="666"/>
      <c r="I772" s="667"/>
      <c r="J772" s="343"/>
    </row>
    <row r="773" spans="2:10" s="344" customFormat="1" ht="30" customHeight="1" x14ac:dyDescent="0.2">
      <c r="B773" s="357" t="s">
        <v>47</v>
      </c>
      <c r="C773" s="4" t="s">
        <v>57</v>
      </c>
      <c r="D773" s="105" t="s">
        <v>38</v>
      </c>
      <c r="E773" s="51"/>
      <c r="F773" s="51"/>
      <c r="G773" s="51"/>
      <c r="H773" s="9" t="s">
        <v>48</v>
      </c>
      <c r="I773" s="115" t="s">
        <v>43</v>
      </c>
      <c r="J773" s="343"/>
    </row>
    <row r="774" spans="2:10" s="344" customFormat="1" ht="30" customHeight="1" x14ac:dyDescent="0.2">
      <c r="B774" s="433" t="s">
        <v>548</v>
      </c>
      <c r="C774" s="251" t="s">
        <v>49</v>
      </c>
      <c r="D774" s="301">
        <v>2</v>
      </c>
      <c r="E774" s="51"/>
      <c r="F774" s="51"/>
      <c r="G774" s="51"/>
      <c r="H774" s="4">
        <f>Insumos!D94</f>
        <v>3.06</v>
      </c>
      <c r="I774" s="35">
        <f>D774*H774</f>
        <v>6.12</v>
      </c>
      <c r="J774" s="343"/>
    </row>
    <row r="775" spans="2:10" s="344" customFormat="1" ht="30" customHeight="1" x14ac:dyDescent="0.2">
      <c r="B775" s="433" t="s">
        <v>549</v>
      </c>
      <c r="C775" s="251" t="s">
        <v>60</v>
      </c>
      <c r="D775" s="301">
        <v>1</v>
      </c>
      <c r="E775" s="51"/>
      <c r="F775" s="51"/>
      <c r="G775" s="51"/>
      <c r="H775" s="4">
        <f>Insumos!D92</f>
        <v>21.39</v>
      </c>
      <c r="I775" s="35">
        <f>D775*H775</f>
        <v>21.39</v>
      </c>
      <c r="J775" s="343"/>
    </row>
    <row r="776" spans="2:10" s="344" customFormat="1" ht="30" customHeight="1" x14ac:dyDescent="0.2">
      <c r="B776" s="663" t="s">
        <v>45</v>
      </c>
      <c r="C776" s="664"/>
      <c r="D776" s="664"/>
      <c r="E776" s="664"/>
      <c r="F776" s="664"/>
      <c r="G776" s="664"/>
      <c r="H776" s="664"/>
      <c r="I776" s="35">
        <f>SUM(I774:I775)</f>
        <v>27.51</v>
      </c>
      <c r="J776" s="343"/>
    </row>
    <row r="777" spans="2:10" s="344" customFormat="1" ht="30" customHeight="1" x14ac:dyDescent="0.2">
      <c r="B777" s="665" t="s">
        <v>50</v>
      </c>
      <c r="C777" s="666"/>
      <c r="D777" s="666"/>
      <c r="E777" s="666"/>
      <c r="F777" s="666"/>
      <c r="G777" s="666"/>
      <c r="H777" s="666"/>
      <c r="I777" s="667"/>
      <c r="J777" s="343"/>
    </row>
    <row r="778" spans="2:10" s="344" customFormat="1" ht="30" customHeight="1" x14ac:dyDescent="0.2">
      <c r="B778" s="110" t="s">
        <v>47</v>
      </c>
      <c r="C778" s="4" t="s">
        <v>57</v>
      </c>
      <c r="D778" s="9" t="s">
        <v>38</v>
      </c>
      <c r="E778" s="3"/>
      <c r="F778" s="3"/>
      <c r="G778" s="3"/>
      <c r="H778" s="9" t="s">
        <v>48</v>
      </c>
      <c r="I778" s="115" t="s">
        <v>43</v>
      </c>
      <c r="J778" s="343"/>
    </row>
    <row r="779" spans="2:10" s="344" customFormat="1" ht="30" customHeight="1" x14ac:dyDescent="0.2">
      <c r="B779" s="425" t="s">
        <v>345</v>
      </c>
      <c r="C779" s="251" t="s">
        <v>73</v>
      </c>
      <c r="D779" s="426">
        <v>3.0000000000000001E-3</v>
      </c>
      <c r="E779" s="3"/>
      <c r="F779" s="3"/>
      <c r="G779" s="3"/>
      <c r="H779" s="4">
        <f>I348</f>
        <v>312.02999999999997</v>
      </c>
      <c r="I779" s="35">
        <f>D779*H779</f>
        <v>0.94</v>
      </c>
      <c r="J779" s="343"/>
    </row>
    <row r="780" spans="2:10" s="344" customFormat="1" ht="30" customHeight="1" x14ac:dyDescent="0.2">
      <c r="B780" s="663" t="s">
        <v>45</v>
      </c>
      <c r="C780" s="664"/>
      <c r="D780" s="664"/>
      <c r="E780" s="664"/>
      <c r="F780" s="664"/>
      <c r="G780" s="664"/>
      <c r="H780" s="664"/>
      <c r="I780" s="35">
        <f>SUM(I779:I779)</f>
        <v>0.94</v>
      </c>
      <c r="J780" s="343"/>
    </row>
    <row r="781" spans="2:10" s="344" customFormat="1" ht="30" customHeight="1" x14ac:dyDescent="0.2">
      <c r="B781" s="665" t="s">
        <v>51</v>
      </c>
      <c r="C781" s="666"/>
      <c r="D781" s="666"/>
      <c r="E781" s="666"/>
      <c r="F781" s="666"/>
      <c r="G781" s="666"/>
      <c r="H781" s="666"/>
      <c r="I781" s="667"/>
      <c r="J781" s="343"/>
    </row>
    <row r="782" spans="2:10" s="344" customFormat="1" ht="30" customHeight="1" x14ac:dyDescent="0.2">
      <c r="B782" s="357" t="s">
        <v>47</v>
      </c>
      <c r="C782" s="4" t="s">
        <v>57</v>
      </c>
      <c r="D782" s="105" t="s">
        <v>38</v>
      </c>
      <c r="E782" s="51"/>
      <c r="F782" s="51"/>
      <c r="G782" s="51"/>
      <c r="H782" s="9" t="s">
        <v>48</v>
      </c>
      <c r="I782" s="115" t="s">
        <v>43</v>
      </c>
      <c r="J782" s="343"/>
    </row>
    <row r="783" spans="2:10" s="344" customFormat="1" ht="30" customHeight="1" x14ac:dyDescent="0.2">
      <c r="B783" s="137" t="s">
        <v>65</v>
      </c>
      <c r="C783" s="251" t="s">
        <v>44</v>
      </c>
      <c r="D783" s="301">
        <v>1.6</v>
      </c>
      <c r="E783" s="51"/>
      <c r="F783" s="51"/>
      <c r="G783" s="51"/>
      <c r="H783" s="6">
        <f>Insumos!D23</f>
        <v>8.59</v>
      </c>
      <c r="I783" s="35">
        <f>H783*D783</f>
        <v>13.74</v>
      </c>
      <c r="J783" s="343"/>
    </row>
    <row r="784" spans="2:10" s="344" customFormat="1" ht="30" customHeight="1" x14ac:dyDescent="0.2">
      <c r="B784" s="137" t="s">
        <v>631</v>
      </c>
      <c r="C784" s="251" t="s">
        <v>44</v>
      </c>
      <c r="D784" s="301">
        <v>1.7</v>
      </c>
      <c r="E784" s="51"/>
      <c r="F784" s="51"/>
      <c r="G784" s="51"/>
      <c r="H784" s="6">
        <f>Insumos!D26</f>
        <v>8.56</v>
      </c>
      <c r="I784" s="35">
        <f>H784*D784</f>
        <v>14.55</v>
      </c>
      <c r="J784" s="343"/>
    </row>
    <row r="785" spans="2:10" s="344" customFormat="1" ht="30" customHeight="1" x14ac:dyDescent="0.2">
      <c r="B785" s="663" t="s">
        <v>45</v>
      </c>
      <c r="C785" s="664"/>
      <c r="D785" s="664"/>
      <c r="E785" s="664"/>
      <c r="F785" s="664"/>
      <c r="G785" s="664"/>
      <c r="H785" s="664"/>
      <c r="I785" s="92">
        <f>SUM(I783:I784)</f>
        <v>28.29</v>
      </c>
      <c r="J785" s="343"/>
    </row>
    <row r="786" spans="2:10" s="344" customFormat="1" ht="30" customHeight="1" x14ac:dyDescent="0.2">
      <c r="B786" s="34" t="s">
        <v>52</v>
      </c>
      <c r="C786" s="5">
        <v>1</v>
      </c>
      <c r="D786" s="664" t="s">
        <v>53</v>
      </c>
      <c r="E786" s="664"/>
      <c r="F786" s="664"/>
      <c r="G786" s="664"/>
      <c r="H786" s="664"/>
      <c r="I786" s="92">
        <f>I785+I780+I776+I771</f>
        <v>56.74</v>
      </c>
      <c r="J786" s="343"/>
    </row>
    <row r="787" spans="2:10" s="344" customFormat="1" ht="30" customHeight="1" x14ac:dyDescent="0.2">
      <c r="B787" s="668" t="s">
        <v>66</v>
      </c>
      <c r="C787" s="660"/>
      <c r="D787" s="660"/>
      <c r="E787" s="660"/>
      <c r="F787" s="660"/>
      <c r="G787" s="660"/>
      <c r="H787" s="660"/>
      <c r="I787" s="35">
        <f>I786/C786</f>
        <v>56.74</v>
      </c>
      <c r="J787" s="343"/>
    </row>
    <row r="788" spans="2:10" s="344" customFormat="1" ht="30" customHeight="1" x14ac:dyDescent="0.2">
      <c r="B788" s="36" t="s">
        <v>97</v>
      </c>
      <c r="C788" s="63">
        <f>BDI!C$36</f>
        <v>27.5</v>
      </c>
      <c r="D788" s="669" t="s">
        <v>3</v>
      </c>
      <c r="E788" s="669"/>
      <c r="F788" s="669"/>
      <c r="G788" s="669"/>
      <c r="H788" s="669"/>
      <c r="I788" s="585">
        <f>C788/100*I787</f>
        <v>15.6</v>
      </c>
      <c r="J788" s="343"/>
    </row>
    <row r="789" spans="2:10" s="344" customFormat="1" ht="30" customHeight="1" thickBot="1" x14ac:dyDescent="0.25">
      <c r="B789" s="670" t="s">
        <v>54</v>
      </c>
      <c r="C789" s="671"/>
      <c r="D789" s="671"/>
      <c r="E789" s="671"/>
      <c r="F789" s="671"/>
      <c r="G789" s="671"/>
      <c r="H789" s="671"/>
      <c r="I789" s="586">
        <f>I788+I787</f>
        <v>72.34</v>
      </c>
      <c r="J789" s="343"/>
    </row>
    <row r="792" spans="2:10" ht="13.5" thickBot="1" x14ac:dyDescent="0.25"/>
    <row r="793" spans="2:10" s="344" customFormat="1" ht="24.95" customHeight="1" thickBot="1" x14ac:dyDescent="0.25">
      <c r="B793" s="393" t="s">
        <v>34</v>
      </c>
      <c r="C793" s="393" t="s">
        <v>655</v>
      </c>
      <c r="D793" s="672" t="s">
        <v>35</v>
      </c>
      <c r="E793" s="673"/>
      <c r="F793" s="673"/>
      <c r="G793" s="673"/>
      <c r="H793" s="673"/>
      <c r="I793" s="674"/>
      <c r="J793" s="343"/>
    </row>
    <row r="794" spans="2:10" s="344" customFormat="1" ht="39.950000000000003" customHeight="1" x14ac:dyDescent="0.2">
      <c r="B794" s="675" t="s">
        <v>550</v>
      </c>
      <c r="C794" s="676"/>
      <c r="D794" s="676"/>
      <c r="E794" s="676"/>
      <c r="F794" s="676"/>
      <c r="G794" s="677"/>
      <c r="H794" s="678" t="s">
        <v>567</v>
      </c>
      <c r="I794" s="679"/>
      <c r="J794" s="343"/>
    </row>
    <row r="795" spans="2:10" s="344" customFormat="1" ht="24.95" customHeight="1" x14ac:dyDescent="0.2">
      <c r="B795" s="680" t="s">
        <v>437</v>
      </c>
      <c r="C795" s="681"/>
      <c r="D795" s="681"/>
      <c r="E795" s="681"/>
      <c r="F795" s="681"/>
      <c r="G795" s="703"/>
      <c r="H795" s="8" t="s">
        <v>55</v>
      </c>
      <c r="I795" s="144" t="s">
        <v>67</v>
      </c>
      <c r="J795" s="343"/>
    </row>
    <row r="796" spans="2:10" s="344" customFormat="1" ht="24.95" customHeight="1" x14ac:dyDescent="0.2">
      <c r="B796" s="665" t="s">
        <v>36</v>
      </c>
      <c r="C796" s="666"/>
      <c r="D796" s="666"/>
      <c r="E796" s="666"/>
      <c r="F796" s="666"/>
      <c r="G796" s="666"/>
      <c r="H796" s="666"/>
      <c r="I796" s="706"/>
      <c r="J796" s="343"/>
    </row>
    <row r="797" spans="2:10" s="344" customFormat="1" ht="30" customHeight="1" x14ac:dyDescent="0.2">
      <c r="B797" s="113" t="s">
        <v>47</v>
      </c>
      <c r="C797" s="48" t="s">
        <v>57</v>
      </c>
      <c r="D797" s="49" t="s">
        <v>38</v>
      </c>
      <c r="E797" s="49" t="s">
        <v>39</v>
      </c>
      <c r="F797" s="49" t="s">
        <v>40</v>
      </c>
      <c r="G797" s="50" t="s">
        <v>41</v>
      </c>
      <c r="H797" s="50" t="s">
        <v>42</v>
      </c>
      <c r="I797" s="313" t="s">
        <v>43</v>
      </c>
      <c r="J797" s="343"/>
    </row>
    <row r="798" spans="2:10" s="344" customFormat="1" ht="30" customHeight="1" x14ac:dyDescent="0.2">
      <c r="B798" s="116"/>
      <c r="C798" s="107"/>
      <c r="D798" s="108"/>
      <c r="E798" s="47"/>
      <c r="F798" s="47"/>
      <c r="G798" s="6"/>
      <c r="H798" s="6"/>
      <c r="I798" s="35"/>
      <c r="J798" s="343"/>
    </row>
    <row r="799" spans="2:10" s="344" customFormat="1" ht="30" customHeight="1" x14ac:dyDescent="0.2">
      <c r="B799" s="683"/>
      <c r="C799" s="684"/>
      <c r="D799" s="684"/>
      <c r="E799" s="684"/>
      <c r="F799" s="684"/>
      <c r="G799" s="684"/>
      <c r="H799" s="684"/>
      <c r="I799" s="92"/>
      <c r="J799" s="343"/>
    </row>
    <row r="800" spans="2:10" s="344" customFormat="1" ht="30" customHeight="1" x14ac:dyDescent="0.2">
      <c r="B800" s="665" t="s">
        <v>46</v>
      </c>
      <c r="C800" s="666"/>
      <c r="D800" s="666"/>
      <c r="E800" s="666"/>
      <c r="F800" s="666"/>
      <c r="G800" s="666"/>
      <c r="H800" s="666"/>
      <c r="I800" s="667"/>
      <c r="J800" s="343"/>
    </row>
    <row r="801" spans="2:10" s="344" customFormat="1" ht="30" customHeight="1" x14ac:dyDescent="0.2">
      <c r="B801" s="357" t="s">
        <v>47</v>
      </c>
      <c r="C801" s="4" t="s">
        <v>57</v>
      </c>
      <c r="D801" s="105" t="s">
        <v>38</v>
      </c>
      <c r="E801" s="51"/>
      <c r="F801" s="51"/>
      <c r="G801" s="51"/>
      <c r="H801" s="9" t="s">
        <v>48</v>
      </c>
      <c r="I801" s="35" t="s">
        <v>43</v>
      </c>
      <c r="J801" s="343"/>
    </row>
    <row r="802" spans="2:10" s="344" customFormat="1" ht="30" customHeight="1" x14ac:dyDescent="0.2">
      <c r="B802" s="433" t="s">
        <v>329</v>
      </c>
      <c r="C802" s="251" t="s">
        <v>78</v>
      </c>
      <c r="D802" s="301">
        <v>0.17</v>
      </c>
      <c r="E802" s="51"/>
      <c r="F802" s="51"/>
      <c r="G802" s="51"/>
      <c r="H802" s="4">
        <f>Insumos!D77</f>
        <v>9.69</v>
      </c>
      <c r="I802" s="35">
        <f>D802*H802</f>
        <v>1.65</v>
      </c>
      <c r="J802" s="343"/>
    </row>
    <row r="803" spans="2:10" s="344" customFormat="1" ht="30" customHeight="1" x14ac:dyDescent="0.2">
      <c r="B803" s="663" t="s">
        <v>45</v>
      </c>
      <c r="C803" s="664"/>
      <c r="D803" s="664"/>
      <c r="E803" s="664"/>
      <c r="F803" s="664"/>
      <c r="G803" s="664"/>
      <c r="H803" s="664"/>
      <c r="I803" s="35">
        <f>SUM(I802:I802)</f>
        <v>1.65</v>
      </c>
      <c r="J803" s="343"/>
    </row>
    <row r="804" spans="2:10" s="344" customFormat="1" ht="30" customHeight="1" x14ac:dyDescent="0.2">
      <c r="B804" s="665" t="s">
        <v>50</v>
      </c>
      <c r="C804" s="666"/>
      <c r="D804" s="666"/>
      <c r="E804" s="666"/>
      <c r="F804" s="666"/>
      <c r="G804" s="666"/>
      <c r="H804" s="666"/>
      <c r="I804" s="667"/>
      <c r="J804" s="343"/>
    </row>
    <row r="805" spans="2:10" s="344" customFormat="1" ht="30" customHeight="1" x14ac:dyDescent="0.2">
      <c r="B805" s="110" t="s">
        <v>47</v>
      </c>
      <c r="C805" s="4" t="s">
        <v>57</v>
      </c>
      <c r="D805" s="9" t="s">
        <v>38</v>
      </c>
      <c r="E805" s="3"/>
      <c r="F805" s="3"/>
      <c r="G805" s="3"/>
      <c r="H805" s="9" t="s">
        <v>48</v>
      </c>
      <c r="I805" s="35" t="s">
        <v>43</v>
      </c>
      <c r="J805" s="343"/>
    </row>
    <row r="806" spans="2:10" s="344" customFormat="1" ht="30" customHeight="1" x14ac:dyDescent="0.2">
      <c r="B806" s="425"/>
      <c r="C806" s="251"/>
      <c r="D806" s="426"/>
      <c r="E806" s="3"/>
      <c r="F806" s="3"/>
      <c r="G806" s="3"/>
      <c r="H806" s="4"/>
      <c r="I806" s="35"/>
      <c r="J806" s="343"/>
    </row>
    <row r="807" spans="2:10" s="344" customFormat="1" ht="30" customHeight="1" x14ac:dyDescent="0.2">
      <c r="B807" s="663" t="s">
        <v>45</v>
      </c>
      <c r="C807" s="664"/>
      <c r="D807" s="664"/>
      <c r="E807" s="664"/>
      <c r="F807" s="664"/>
      <c r="G807" s="664"/>
      <c r="H807" s="664"/>
      <c r="I807" s="35"/>
      <c r="J807" s="343"/>
    </row>
    <row r="808" spans="2:10" s="344" customFormat="1" ht="30" customHeight="1" x14ac:dyDescent="0.2">
      <c r="B808" s="665" t="s">
        <v>51</v>
      </c>
      <c r="C808" s="666"/>
      <c r="D808" s="666"/>
      <c r="E808" s="666"/>
      <c r="F808" s="666"/>
      <c r="G808" s="666"/>
      <c r="H808" s="666"/>
      <c r="I808" s="667"/>
      <c r="J808" s="343"/>
    </row>
    <row r="809" spans="2:10" s="344" customFormat="1" ht="30" customHeight="1" x14ac:dyDescent="0.2">
      <c r="B809" s="357" t="s">
        <v>47</v>
      </c>
      <c r="C809" s="4" t="s">
        <v>57</v>
      </c>
      <c r="D809" s="105" t="s">
        <v>38</v>
      </c>
      <c r="E809" s="51"/>
      <c r="F809" s="51"/>
      <c r="G809" s="51"/>
      <c r="H809" s="9" t="s">
        <v>48</v>
      </c>
      <c r="I809" s="35" t="s">
        <v>43</v>
      </c>
      <c r="J809" s="343"/>
    </row>
    <row r="810" spans="2:10" s="344" customFormat="1" ht="30" customHeight="1" x14ac:dyDescent="0.2">
      <c r="B810" s="137" t="s">
        <v>98</v>
      </c>
      <c r="C810" s="251" t="s">
        <v>44</v>
      </c>
      <c r="D810" s="301">
        <v>0.35</v>
      </c>
      <c r="E810" s="51"/>
      <c r="F810" s="51"/>
      <c r="G810" s="51"/>
      <c r="H810" s="6">
        <f>Insumos!D16</f>
        <v>11.4</v>
      </c>
      <c r="I810" s="35">
        <f>H810*D810</f>
        <v>3.99</v>
      </c>
      <c r="J810" s="343"/>
    </row>
    <row r="811" spans="2:10" s="344" customFormat="1" ht="30" customHeight="1" x14ac:dyDescent="0.2">
      <c r="B811" s="137" t="s">
        <v>630</v>
      </c>
      <c r="C811" s="251" t="s">
        <v>44</v>
      </c>
      <c r="D811" s="301">
        <v>0.25</v>
      </c>
      <c r="E811" s="51"/>
      <c r="F811" s="51"/>
      <c r="G811" s="51"/>
      <c r="H811" s="6">
        <f>Insumos!D24</f>
        <v>8.58</v>
      </c>
      <c r="I811" s="35">
        <f>H811*D811</f>
        <v>2.15</v>
      </c>
      <c r="J811" s="343"/>
    </row>
    <row r="812" spans="2:10" s="344" customFormat="1" ht="30" customHeight="1" x14ac:dyDescent="0.2">
      <c r="B812" s="663" t="s">
        <v>45</v>
      </c>
      <c r="C812" s="664"/>
      <c r="D812" s="664"/>
      <c r="E812" s="664"/>
      <c r="F812" s="664"/>
      <c r="G812" s="664"/>
      <c r="H812" s="664"/>
      <c r="I812" s="92">
        <f>SUM(I810:I811)</f>
        <v>6.14</v>
      </c>
      <c r="J812" s="343"/>
    </row>
    <row r="813" spans="2:10" s="344" customFormat="1" ht="30" customHeight="1" x14ac:dyDescent="0.2">
      <c r="B813" s="34" t="s">
        <v>52</v>
      </c>
      <c r="C813" s="5">
        <v>1</v>
      </c>
      <c r="D813" s="664" t="s">
        <v>53</v>
      </c>
      <c r="E813" s="664"/>
      <c r="F813" s="664"/>
      <c r="G813" s="664"/>
      <c r="H813" s="664"/>
      <c r="I813" s="92">
        <f>I812+I807+I803+I799</f>
        <v>7.79</v>
      </c>
      <c r="J813" s="343"/>
    </row>
    <row r="814" spans="2:10" s="344" customFormat="1" ht="30" customHeight="1" x14ac:dyDescent="0.2">
      <c r="B814" s="668" t="s">
        <v>66</v>
      </c>
      <c r="C814" s="660"/>
      <c r="D814" s="660"/>
      <c r="E814" s="660"/>
      <c r="F814" s="660"/>
      <c r="G814" s="660"/>
      <c r="H814" s="660"/>
      <c r="I814" s="35">
        <f>I813/C813</f>
        <v>7.79</v>
      </c>
      <c r="J814" s="343"/>
    </row>
    <row r="815" spans="2:10" s="344" customFormat="1" ht="30" customHeight="1" x14ac:dyDescent="0.2">
      <c r="B815" s="36" t="s">
        <v>97</v>
      </c>
      <c r="C815" s="63">
        <f>BDI!C$36</f>
        <v>27.5</v>
      </c>
      <c r="D815" s="669" t="s">
        <v>3</v>
      </c>
      <c r="E815" s="669"/>
      <c r="F815" s="669"/>
      <c r="G815" s="669"/>
      <c r="H815" s="669"/>
      <c r="I815" s="585">
        <f>C815/100*I814</f>
        <v>2.14</v>
      </c>
      <c r="J815" s="343"/>
    </row>
    <row r="816" spans="2:10" s="344" customFormat="1" ht="30" customHeight="1" thickBot="1" x14ac:dyDescent="0.25">
      <c r="B816" s="670" t="s">
        <v>54</v>
      </c>
      <c r="C816" s="671"/>
      <c r="D816" s="671"/>
      <c r="E816" s="671"/>
      <c r="F816" s="671"/>
      <c r="G816" s="671"/>
      <c r="H816" s="671"/>
      <c r="I816" s="586">
        <f>I815+I814</f>
        <v>9.93</v>
      </c>
      <c r="J816" s="343"/>
    </row>
    <row r="820" spans="2:10" ht="13.5" thickBot="1" x14ac:dyDescent="0.25"/>
    <row r="821" spans="2:10" ht="30" customHeight="1" thickBot="1" x14ac:dyDescent="0.25">
      <c r="B821" s="393" t="s">
        <v>34</v>
      </c>
      <c r="C821" s="393" t="s">
        <v>17</v>
      </c>
      <c r="D821" s="672" t="s">
        <v>35</v>
      </c>
      <c r="E821" s="673"/>
      <c r="F821" s="673"/>
      <c r="G821" s="673"/>
      <c r="H821" s="673"/>
      <c r="I821" s="674"/>
    </row>
    <row r="822" spans="2:10" ht="39.950000000000003" customHeight="1" x14ac:dyDescent="0.2">
      <c r="B822" s="675" t="s">
        <v>550</v>
      </c>
      <c r="C822" s="676"/>
      <c r="D822" s="676"/>
      <c r="E822" s="676"/>
      <c r="F822" s="676"/>
      <c r="G822" s="677"/>
      <c r="H822" s="678" t="s">
        <v>567</v>
      </c>
      <c r="I822" s="679"/>
    </row>
    <row r="823" spans="2:10" ht="30" customHeight="1" x14ac:dyDescent="0.2">
      <c r="B823" s="680" t="s">
        <v>347</v>
      </c>
      <c r="C823" s="681"/>
      <c r="D823" s="681"/>
      <c r="E823" s="681"/>
      <c r="F823" s="681"/>
      <c r="G823" s="703"/>
      <c r="H823" s="8" t="s">
        <v>55</v>
      </c>
      <c r="I823" s="144" t="s">
        <v>67</v>
      </c>
    </row>
    <row r="824" spans="2:10" ht="30" customHeight="1" x14ac:dyDescent="0.2">
      <c r="B824" s="665" t="s">
        <v>36</v>
      </c>
      <c r="C824" s="666"/>
      <c r="D824" s="666"/>
      <c r="E824" s="666"/>
      <c r="F824" s="666"/>
      <c r="G824" s="666"/>
      <c r="H824" s="666"/>
      <c r="I824" s="706"/>
    </row>
    <row r="825" spans="2:10" s="344" customFormat="1" ht="30" customHeight="1" x14ac:dyDescent="0.2">
      <c r="B825" s="113" t="s">
        <v>47</v>
      </c>
      <c r="C825" s="48" t="s">
        <v>57</v>
      </c>
      <c r="D825" s="49" t="s">
        <v>38</v>
      </c>
      <c r="E825" s="49" t="s">
        <v>39</v>
      </c>
      <c r="F825" s="49" t="s">
        <v>40</v>
      </c>
      <c r="G825" s="50" t="s">
        <v>41</v>
      </c>
      <c r="H825" s="50" t="s">
        <v>42</v>
      </c>
      <c r="I825" s="114" t="s">
        <v>43</v>
      </c>
      <c r="J825" s="343"/>
    </row>
    <row r="826" spans="2:10" s="344" customFormat="1" ht="30" customHeight="1" x14ac:dyDescent="0.2">
      <c r="B826" s="116"/>
      <c r="C826" s="107"/>
      <c r="D826" s="108"/>
      <c r="E826" s="47"/>
      <c r="F826" s="47"/>
      <c r="G826" s="6"/>
      <c r="H826" s="6"/>
      <c r="I826" s="35"/>
      <c r="J826" s="343"/>
    </row>
    <row r="827" spans="2:10" s="344" customFormat="1" ht="30" customHeight="1" x14ac:dyDescent="0.2">
      <c r="B827" s="663" t="s">
        <v>45</v>
      </c>
      <c r="C827" s="664"/>
      <c r="D827" s="664"/>
      <c r="E827" s="664"/>
      <c r="F827" s="664"/>
      <c r="G827" s="664"/>
      <c r="H827" s="664"/>
      <c r="I827" s="92"/>
      <c r="J827" s="343"/>
    </row>
    <row r="828" spans="2:10" s="344" customFormat="1" ht="30" customHeight="1" x14ac:dyDescent="0.2">
      <c r="B828" s="665" t="s">
        <v>46</v>
      </c>
      <c r="C828" s="666"/>
      <c r="D828" s="666"/>
      <c r="E828" s="666"/>
      <c r="F828" s="666"/>
      <c r="G828" s="666"/>
      <c r="H828" s="666"/>
      <c r="I828" s="667"/>
      <c r="J828" s="343"/>
    </row>
    <row r="829" spans="2:10" s="344" customFormat="1" ht="30" customHeight="1" x14ac:dyDescent="0.2">
      <c r="B829" s="357" t="s">
        <v>47</v>
      </c>
      <c r="C829" s="4" t="s">
        <v>57</v>
      </c>
      <c r="D829" s="105" t="s">
        <v>38</v>
      </c>
      <c r="E829" s="51"/>
      <c r="F829" s="51"/>
      <c r="G829" s="51"/>
      <c r="H829" s="9" t="s">
        <v>48</v>
      </c>
      <c r="I829" s="115" t="s">
        <v>43</v>
      </c>
      <c r="J829" s="343"/>
    </row>
    <row r="830" spans="2:10" s="344" customFormat="1" ht="30" customHeight="1" x14ac:dyDescent="0.2">
      <c r="B830" s="433" t="s">
        <v>348</v>
      </c>
      <c r="C830" s="251" t="s">
        <v>49</v>
      </c>
      <c r="D830" s="301">
        <v>0.3</v>
      </c>
      <c r="E830" s="51"/>
      <c r="F830" s="51"/>
      <c r="G830" s="51"/>
      <c r="H830" s="4">
        <f>Insumos!D79</f>
        <v>1.63</v>
      </c>
      <c r="I830" s="35">
        <f>D830*H830</f>
        <v>0.49</v>
      </c>
      <c r="J830" s="343"/>
    </row>
    <row r="831" spans="2:10" s="344" customFormat="1" ht="30" customHeight="1" x14ac:dyDescent="0.2">
      <c r="B831" s="433" t="s">
        <v>490</v>
      </c>
      <c r="C831" s="251" t="s">
        <v>78</v>
      </c>
      <c r="D831" s="301">
        <v>0.03</v>
      </c>
      <c r="E831" s="51"/>
      <c r="F831" s="51"/>
      <c r="G831" s="51"/>
      <c r="H831" s="4">
        <f>Insumos!D71</f>
        <v>15</v>
      </c>
      <c r="I831" s="35">
        <f>D831*H831</f>
        <v>0.45</v>
      </c>
      <c r="J831" s="343"/>
    </row>
    <row r="832" spans="2:10" s="344" customFormat="1" ht="30" customHeight="1" x14ac:dyDescent="0.2">
      <c r="B832" s="433" t="s">
        <v>354</v>
      </c>
      <c r="C832" s="251" t="s">
        <v>491</v>
      </c>
      <c r="D832" s="301">
        <v>0.04</v>
      </c>
      <c r="E832" s="51"/>
      <c r="F832" s="51"/>
      <c r="G832" s="51"/>
      <c r="H832" s="4">
        <f>Insumos!D74</f>
        <v>74.430000000000007</v>
      </c>
      <c r="I832" s="35">
        <f>D832*H832</f>
        <v>2.98</v>
      </c>
      <c r="J832" s="343"/>
    </row>
    <row r="833" spans="2:10" s="344" customFormat="1" ht="30" customHeight="1" x14ac:dyDescent="0.2">
      <c r="B833" s="433" t="s">
        <v>355</v>
      </c>
      <c r="C833" s="251" t="s">
        <v>491</v>
      </c>
      <c r="D833" s="301">
        <v>3.3000000000000002E-2</v>
      </c>
      <c r="E833" s="51"/>
      <c r="F833" s="51"/>
      <c r="G833" s="51"/>
      <c r="H833" s="4">
        <f>Insumos!D73</f>
        <v>69.44</v>
      </c>
      <c r="I833" s="35">
        <f>D833*H833</f>
        <v>2.29</v>
      </c>
      <c r="J833" s="343"/>
    </row>
    <row r="834" spans="2:10" s="344" customFormat="1" ht="30" customHeight="1" x14ac:dyDescent="0.2">
      <c r="B834" s="663" t="s">
        <v>45</v>
      </c>
      <c r="C834" s="664"/>
      <c r="D834" s="664"/>
      <c r="E834" s="664"/>
      <c r="F834" s="664"/>
      <c r="G834" s="664"/>
      <c r="H834" s="664"/>
      <c r="I834" s="35">
        <f>SUM(I830:I833)</f>
        <v>6.21</v>
      </c>
      <c r="J834" s="343"/>
    </row>
    <row r="835" spans="2:10" s="344" customFormat="1" ht="30" customHeight="1" x14ac:dyDescent="0.2">
      <c r="B835" s="665" t="s">
        <v>50</v>
      </c>
      <c r="C835" s="666"/>
      <c r="D835" s="666"/>
      <c r="E835" s="666"/>
      <c r="F835" s="666"/>
      <c r="G835" s="666"/>
      <c r="H835" s="666"/>
      <c r="I835" s="667"/>
      <c r="J835" s="343"/>
    </row>
    <row r="836" spans="2:10" s="344" customFormat="1" ht="30" customHeight="1" x14ac:dyDescent="0.2">
      <c r="B836" s="110" t="s">
        <v>47</v>
      </c>
      <c r="C836" s="4" t="s">
        <v>57</v>
      </c>
      <c r="D836" s="9" t="s">
        <v>38</v>
      </c>
      <c r="E836" s="3"/>
      <c r="F836" s="3"/>
      <c r="G836" s="3"/>
      <c r="H836" s="9" t="s">
        <v>48</v>
      </c>
      <c r="I836" s="115" t="s">
        <v>43</v>
      </c>
      <c r="J836" s="343"/>
    </row>
    <row r="837" spans="2:10" s="344" customFormat="1" ht="30" customHeight="1" x14ac:dyDescent="0.2">
      <c r="B837" s="425"/>
      <c r="C837" s="251"/>
      <c r="D837" s="426"/>
      <c r="E837" s="3"/>
      <c r="F837" s="3"/>
      <c r="G837" s="3"/>
      <c r="H837" s="4"/>
      <c r="I837" s="35"/>
      <c r="J837" s="343"/>
    </row>
    <row r="838" spans="2:10" s="344" customFormat="1" ht="30" customHeight="1" x14ac:dyDescent="0.2">
      <c r="B838" s="663" t="s">
        <v>45</v>
      </c>
      <c r="C838" s="664"/>
      <c r="D838" s="664"/>
      <c r="E838" s="664"/>
      <c r="F838" s="664"/>
      <c r="G838" s="664"/>
      <c r="H838" s="664"/>
      <c r="I838" s="35"/>
      <c r="J838" s="343"/>
    </row>
    <row r="839" spans="2:10" s="344" customFormat="1" ht="30" customHeight="1" x14ac:dyDescent="0.2">
      <c r="B839" s="665" t="s">
        <v>51</v>
      </c>
      <c r="C839" s="666"/>
      <c r="D839" s="666"/>
      <c r="E839" s="666"/>
      <c r="F839" s="666"/>
      <c r="G839" s="666"/>
      <c r="H839" s="666"/>
      <c r="I839" s="667"/>
      <c r="J839" s="343"/>
    </row>
    <row r="840" spans="2:10" s="344" customFormat="1" ht="30" customHeight="1" x14ac:dyDescent="0.2">
      <c r="B840" s="357" t="s">
        <v>47</v>
      </c>
      <c r="C840" s="4" t="s">
        <v>57</v>
      </c>
      <c r="D840" s="105" t="s">
        <v>38</v>
      </c>
      <c r="E840" s="51"/>
      <c r="F840" s="51"/>
      <c r="G840" s="51"/>
      <c r="H840" s="9" t="s">
        <v>48</v>
      </c>
      <c r="I840" s="115" t="s">
        <v>43</v>
      </c>
      <c r="J840" s="343"/>
    </row>
    <row r="841" spans="2:10" s="344" customFormat="1" ht="30" customHeight="1" x14ac:dyDescent="0.2">
      <c r="B841" s="137" t="s">
        <v>98</v>
      </c>
      <c r="C841" s="251" t="s">
        <v>44</v>
      </c>
      <c r="D841" s="301">
        <v>0.8</v>
      </c>
      <c r="E841" s="51"/>
      <c r="F841" s="51"/>
      <c r="G841" s="51"/>
      <c r="H841" s="6">
        <f>Insumos!D16</f>
        <v>11.4</v>
      </c>
      <c r="I841" s="35">
        <f>H841*D841</f>
        <v>9.1199999999999992</v>
      </c>
      <c r="J841" s="343"/>
    </row>
    <row r="842" spans="2:10" s="344" customFormat="1" ht="30" customHeight="1" x14ac:dyDescent="0.2">
      <c r="B842" s="137" t="s">
        <v>630</v>
      </c>
      <c r="C842" s="251" t="s">
        <v>44</v>
      </c>
      <c r="D842" s="301">
        <v>0.8</v>
      </c>
      <c r="E842" s="51"/>
      <c r="F842" s="51"/>
      <c r="G842" s="51"/>
      <c r="H842" s="6">
        <f>Insumos!D24</f>
        <v>8.58</v>
      </c>
      <c r="I842" s="35">
        <f>H842*D842</f>
        <v>6.86</v>
      </c>
      <c r="J842" s="343"/>
    </row>
    <row r="843" spans="2:10" s="344" customFormat="1" ht="30" customHeight="1" x14ac:dyDescent="0.2">
      <c r="B843" s="663" t="s">
        <v>45</v>
      </c>
      <c r="C843" s="664"/>
      <c r="D843" s="664"/>
      <c r="E843" s="664"/>
      <c r="F843" s="664"/>
      <c r="G843" s="664"/>
      <c r="H843" s="664"/>
      <c r="I843" s="92">
        <f>SUM(I841:I842)</f>
        <v>15.98</v>
      </c>
      <c r="J843" s="343"/>
    </row>
    <row r="844" spans="2:10" s="344" customFormat="1" ht="30" customHeight="1" x14ac:dyDescent="0.2">
      <c r="B844" s="34" t="s">
        <v>52</v>
      </c>
      <c r="C844" s="5">
        <v>1</v>
      </c>
      <c r="D844" s="664" t="s">
        <v>53</v>
      </c>
      <c r="E844" s="664"/>
      <c r="F844" s="664"/>
      <c r="G844" s="664"/>
      <c r="H844" s="664"/>
      <c r="I844" s="92">
        <f>I843+I838+I834+I827</f>
        <v>22.19</v>
      </c>
      <c r="J844" s="343"/>
    </row>
    <row r="845" spans="2:10" s="344" customFormat="1" ht="30" customHeight="1" x14ac:dyDescent="0.2">
      <c r="B845" s="668" t="s">
        <v>66</v>
      </c>
      <c r="C845" s="660"/>
      <c r="D845" s="660"/>
      <c r="E845" s="660"/>
      <c r="F845" s="660"/>
      <c r="G845" s="660"/>
      <c r="H845" s="660"/>
      <c r="I845" s="35">
        <f>I844/C844</f>
        <v>22.19</v>
      </c>
      <c r="J845" s="343"/>
    </row>
    <row r="846" spans="2:10" s="344" customFormat="1" ht="30" customHeight="1" x14ac:dyDescent="0.2">
      <c r="B846" s="36" t="s">
        <v>97</v>
      </c>
      <c r="C846" s="63">
        <f>BDI!C$36</f>
        <v>27.5</v>
      </c>
      <c r="D846" s="669" t="s">
        <v>3</v>
      </c>
      <c r="E846" s="669"/>
      <c r="F846" s="669"/>
      <c r="G846" s="669"/>
      <c r="H846" s="669"/>
      <c r="I846" s="585">
        <f>C846/100*I845</f>
        <v>6.1</v>
      </c>
      <c r="J846" s="343"/>
    </row>
    <row r="847" spans="2:10" s="344" customFormat="1" ht="30" customHeight="1" thickBot="1" x14ac:dyDescent="0.25">
      <c r="B847" s="670" t="s">
        <v>54</v>
      </c>
      <c r="C847" s="671"/>
      <c r="D847" s="671"/>
      <c r="E847" s="671"/>
      <c r="F847" s="671"/>
      <c r="G847" s="671"/>
      <c r="H847" s="671"/>
      <c r="I847" s="586">
        <f>I846+I845</f>
        <v>28.29</v>
      </c>
      <c r="J847" s="343"/>
    </row>
    <row r="850" spans="2:10" ht="13.5" thickBot="1" x14ac:dyDescent="0.25"/>
    <row r="851" spans="2:10" ht="30" customHeight="1" thickBot="1" x14ac:dyDescent="0.25">
      <c r="B851" s="393" t="s">
        <v>34</v>
      </c>
      <c r="C851" s="393" t="s">
        <v>19</v>
      </c>
      <c r="D851" s="672" t="s">
        <v>35</v>
      </c>
      <c r="E851" s="673"/>
      <c r="F851" s="673"/>
      <c r="G851" s="673"/>
      <c r="H851" s="673"/>
      <c r="I851" s="674"/>
    </row>
    <row r="852" spans="2:10" ht="39.950000000000003" customHeight="1" x14ac:dyDescent="0.2">
      <c r="B852" s="675" t="s">
        <v>550</v>
      </c>
      <c r="C852" s="676"/>
      <c r="D852" s="676"/>
      <c r="E852" s="676"/>
      <c r="F852" s="676"/>
      <c r="G852" s="677"/>
      <c r="H852" s="678" t="s">
        <v>567</v>
      </c>
      <c r="I852" s="679"/>
    </row>
    <row r="853" spans="2:10" ht="30" customHeight="1" x14ac:dyDescent="0.2">
      <c r="B853" s="680" t="s">
        <v>378</v>
      </c>
      <c r="C853" s="681"/>
      <c r="D853" s="681"/>
      <c r="E853" s="681"/>
      <c r="F853" s="681"/>
      <c r="G853" s="703"/>
      <c r="H853" s="8" t="s">
        <v>55</v>
      </c>
      <c r="I853" s="150" t="s">
        <v>504</v>
      </c>
    </row>
    <row r="854" spans="2:10" ht="30" customHeight="1" x14ac:dyDescent="0.2">
      <c r="B854" s="665" t="s">
        <v>36</v>
      </c>
      <c r="C854" s="666"/>
      <c r="D854" s="666"/>
      <c r="E854" s="666"/>
      <c r="F854" s="666"/>
      <c r="G854" s="666"/>
      <c r="H854" s="666"/>
      <c r="I854" s="706"/>
    </row>
    <row r="855" spans="2:10" ht="25.5" x14ac:dyDescent="0.2">
      <c r="B855" s="113" t="s">
        <v>47</v>
      </c>
      <c r="C855" s="48" t="s">
        <v>57</v>
      </c>
      <c r="D855" s="49" t="s">
        <v>38</v>
      </c>
      <c r="E855" s="49" t="s">
        <v>39</v>
      </c>
      <c r="F855" s="49" t="s">
        <v>40</v>
      </c>
      <c r="G855" s="50" t="s">
        <v>41</v>
      </c>
      <c r="H855" s="50" t="s">
        <v>42</v>
      </c>
      <c r="I855" s="114" t="s">
        <v>43</v>
      </c>
    </row>
    <row r="856" spans="2:10" ht="29.25" customHeight="1" x14ac:dyDescent="0.2">
      <c r="B856" s="190" t="s">
        <v>544</v>
      </c>
      <c r="C856" s="251" t="s">
        <v>44</v>
      </c>
      <c r="D856" s="301">
        <v>1.83</v>
      </c>
      <c r="E856" s="47"/>
      <c r="F856" s="47"/>
      <c r="G856" s="6"/>
      <c r="H856" s="6">
        <f>Insumos!D120</f>
        <v>1.74</v>
      </c>
      <c r="I856" s="35">
        <f>D856*H856</f>
        <v>3.18</v>
      </c>
    </row>
    <row r="857" spans="2:10" ht="22.5" customHeight="1" x14ac:dyDescent="0.2">
      <c r="B857" s="663" t="s">
        <v>45</v>
      </c>
      <c r="C857" s="664"/>
      <c r="D857" s="664"/>
      <c r="E857" s="664"/>
      <c r="F857" s="664"/>
      <c r="G857" s="664"/>
      <c r="H857" s="664"/>
      <c r="I857" s="92">
        <f>SUM(I856:I856)</f>
        <v>3.18</v>
      </c>
    </row>
    <row r="858" spans="2:10" ht="30" customHeight="1" x14ac:dyDescent="0.2">
      <c r="B858" s="665" t="s">
        <v>46</v>
      </c>
      <c r="C858" s="666"/>
      <c r="D858" s="666"/>
      <c r="E858" s="666"/>
      <c r="F858" s="666"/>
      <c r="G858" s="666"/>
      <c r="H858" s="666"/>
      <c r="I858" s="667"/>
    </row>
    <row r="859" spans="2:10" s="344" customFormat="1" ht="24.95" customHeight="1" x14ac:dyDescent="0.2">
      <c r="B859" s="357" t="s">
        <v>47</v>
      </c>
      <c r="C859" s="4" t="s">
        <v>57</v>
      </c>
      <c r="D859" s="105" t="s">
        <v>38</v>
      </c>
      <c r="E859" s="51"/>
      <c r="F859" s="51"/>
      <c r="G859" s="51"/>
      <c r="H859" s="9" t="s">
        <v>48</v>
      </c>
      <c r="I859" s="115" t="s">
        <v>43</v>
      </c>
      <c r="J859" s="343"/>
    </row>
    <row r="860" spans="2:10" s="344" customFormat="1" ht="30" customHeight="1" x14ac:dyDescent="0.2">
      <c r="B860" s="155" t="s">
        <v>405</v>
      </c>
      <c r="C860" s="356" t="s">
        <v>408</v>
      </c>
      <c r="D860" s="298">
        <v>1</v>
      </c>
      <c r="E860" s="51"/>
      <c r="F860" s="51"/>
      <c r="G860" s="51"/>
      <c r="H860" s="4">
        <f>Insumos!D113</f>
        <v>153.5</v>
      </c>
      <c r="I860" s="35">
        <f>D860*H860</f>
        <v>153.5</v>
      </c>
      <c r="J860" s="343"/>
    </row>
    <row r="861" spans="2:10" s="344" customFormat="1" ht="30" customHeight="1" x14ac:dyDescent="0.2">
      <c r="B861" s="155" t="s">
        <v>545</v>
      </c>
      <c r="C861" s="356" t="s">
        <v>60</v>
      </c>
      <c r="D861" s="298">
        <v>15.6</v>
      </c>
      <c r="E861" s="51"/>
      <c r="F861" s="51"/>
      <c r="G861" s="51"/>
      <c r="H861" s="4">
        <f>Insumos!D115</f>
        <v>8.01</v>
      </c>
      <c r="I861" s="35">
        <f>D861*H861</f>
        <v>124.96</v>
      </c>
      <c r="J861" s="343"/>
    </row>
    <row r="862" spans="2:10" s="344" customFormat="1" ht="30" customHeight="1" x14ac:dyDescent="0.2">
      <c r="B862" s="155" t="s">
        <v>546</v>
      </c>
      <c r="C862" s="356" t="s">
        <v>60</v>
      </c>
      <c r="D862" s="298">
        <v>17</v>
      </c>
      <c r="E862" s="51"/>
      <c r="F862" s="51"/>
      <c r="G862" s="51"/>
      <c r="H862" s="4">
        <f>Insumos!D116</f>
        <v>49.47</v>
      </c>
      <c r="I862" s="35">
        <f t="shared" ref="I862:I868" si="2">D862*H862</f>
        <v>840.99</v>
      </c>
      <c r="J862" s="343"/>
    </row>
    <row r="863" spans="2:10" s="344" customFormat="1" ht="30" customHeight="1" x14ac:dyDescent="0.2">
      <c r="B863" s="155" t="s">
        <v>547</v>
      </c>
      <c r="C863" s="356" t="s">
        <v>60</v>
      </c>
      <c r="D863" s="298">
        <v>2</v>
      </c>
      <c r="E863" s="51"/>
      <c r="F863" s="51"/>
      <c r="G863" s="51"/>
      <c r="H863" s="4">
        <f>Insumos!D117</f>
        <v>80.02</v>
      </c>
      <c r="I863" s="35">
        <f t="shared" si="2"/>
        <v>160.04</v>
      </c>
      <c r="J863" s="343"/>
    </row>
    <row r="864" spans="2:10" s="344" customFormat="1" ht="30" customHeight="1" x14ac:dyDescent="0.2">
      <c r="B864" s="420" t="s">
        <v>633</v>
      </c>
      <c r="C864" s="356" t="s">
        <v>49</v>
      </c>
      <c r="D864" s="298">
        <v>4</v>
      </c>
      <c r="E864" s="51"/>
      <c r="F864" s="51"/>
      <c r="G864" s="51"/>
      <c r="H864" s="4">
        <f>Insumos!D118</f>
        <v>15.55</v>
      </c>
      <c r="I864" s="35">
        <f t="shared" si="2"/>
        <v>62.2</v>
      </c>
      <c r="J864" s="343"/>
    </row>
    <row r="865" spans="2:10" s="344" customFormat="1" ht="30" customHeight="1" x14ac:dyDescent="0.2">
      <c r="B865" s="155" t="s">
        <v>492</v>
      </c>
      <c r="C865" s="356" t="s">
        <v>63</v>
      </c>
      <c r="D865" s="298">
        <v>0.4</v>
      </c>
      <c r="E865" s="51"/>
      <c r="F865" s="51"/>
      <c r="G865" s="51"/>
      <c r="H865" s="4">
        <f>Insumos!D119</f>
        <v>19.54</v>
      </c>
      <c r="I865" s="35">
        <f t="shared" si="2"/>
        <v>7.82</v>
      </c>
      <c r="J865" s="343"/>
    </row>
    <row r="866" spans="2:10" s="344" customFormat="1" ht="30" customHeight="1" x14ac:dyDescent="0.2">
      <c r="B866" s="402" t="s">
        <v>354</v>
      </c>
      <c r="C866" s="356" t="s">
        <v>491</v>
      </c>
      <c r="D866" s="298">
        <v>1.5</v>
      </c>
      <c r="E866" s="51"/>
      <c r="F866" s="51"/>
      <c r="G866" s="51"/>
      <c r="H866" s="4">
        <f>Insumos!D74</f>
        <v>74.430000000000007</v>
      </c>
      <c r="I866" s="35">
        <f t="shared" si="2"/>
        <v>111.65</v>
      </c>
      <c r="J866" s="343"/>
    </row>
    <row r="867" spans="2:10" s="344" customFormat="1" ht="30" customHeight="1" x14ac:dyDescent="0.2">
      <c r="B867" s="421" t="s">
        <v>628</v>
      </c>
      <c r="C867" s="251" t="s">
        <v>491</v>
      </c>
      <c r="D867" s="298">
        <v>1</v>
      </c>
      <c r="E867" s="51"/>
      <c r="F867" s="51"/>
      <c r="G867" s="51"/>
      <c r="H867" s="4">
        <f>Insumos!D122</f>
        <v>88.93</v>
      </c>
      <c r="I867" s="35">
        <f t="shared" si="2"/>
        <v>88.93</v>
      </c>
      <c r="J867" s="343"/>
    </row>
    <row r="868" spans="2:10" s="344" customFormat="1" ht="30" customHeight="1" x14ac:dyDescent="0.2">
      <c r="B868" s="428" t="s">
        <v>604</v>
      </c>
      <c r="C868" s="429" t="s">
        <v>60</v>
      </c>
      <c r="D868" s="430">
        <v>0.8</v>
      </c>
      <c r="E868" s="431"/>
      <c r="F868" s="431"/>
      <c r="G868" s="51"/>
      <c r="H868" s="4">
        <f>Insumos!D121</f>
        <v>11.2</v>
      </c>
      <c r="I868" s="35">
        <f t="shared" si="2"/>
        <v>8.9600000000000009</v>
      </c>
      <c r="J868" s="343"/>
    </row>
    <row r="869" spans="2:10" s="344" customFormat="1" ht="30" customHeight="1" x14ac:dyDescent="0.2">
      <c r="B869" s="704" t="s">
        <v>45</v>
      </c>
      <c r="C869" s="705"/>
      <c r="D869" s="705"/>
      <c r="E869" s="705"/>
      <c r="F869" s="705"/>
      <c r="G869" s="664"/>
      <c r="H869" s="664"/>
      <c r="I869" s="35">
        <f>SUM(I860:I868)</f>
        <v>1559.05</v>
      </c>
      <c r="J869" s="343"/>
    </row>
    <row r="870" spans="2:10" s="344" customFormat="1" ht="30" customHeight="1" x14ac:dyDescent="0.2">
      <c r="B870" s="665" t="s">
        <v>50</v>
      </c>
      <c r="C870" s="666"/>
      <c r="D870" s="666"/>
      <c r="E870" s="666"/>
      <c r="F870" s="666"/>
      <c r="G870" s="666"/>
      <c r="H870" s="666"/>
      <c r="I870" s="667"/>
      <c r="J870" s="343"/>
    </row>
    <row r="871" spans="2:10" s="344" customFormat="1" ht="30" customHeight="1" x14ac:dyDescent="0.2">
      <c r="B871" s="110" t="s">
        <v>47</v>
      </c>
      <c r="C871" s="4" t="s">
        <v>57</v>
      </c>
      <c r="D871" s="9" t="s">
        <v>38</v>
      </c>
      <c r="E871" s="3"/>
      <c r="F871" s="3"/>
      <c r="G871" s="3"/>
      <c r="H871" s="9" t="s">
        <v>48</v>
      </c>
      <c r="I871" s="115" t="s">
        <v>43</v>
      </c>
      <c r="J871" s="343"/>
    </row>
    <row r="872" spans="2:10" s="344" customFormat="1" ht="30" customHeight="1" x14ac:dyDescent="0.2">
      <c r="B872" s="425"/>
      <c r="C872" s="251"/>
      <c r="D872" s="426"/>
      <c r="E872" s="3"/>
      <c r="F872" s="3"/>
      <c r="G872" s="3"/>
      <c r="H872" s="4"/>
      <c r="I872" s="35"/>
      <c r="J872" s="343"/>
    </row>
    <row r="873" spans="2:10" s="344" customFormat="1" ht="30" customHeight="1" x14ac:dyDescent="0.2">
      <c r="B873" s="663" t="s">
        <v>45</v>
      </c>
      <c r="C873" s="664"/>
      <c r="D873" s="664"/>
      <c r="E873" s="664"/>
      <c r="F873" s="664"/>
      <c r="G873" s="664"/>
      <c r="H873" s="664"/>
      <c r="I873" s="35"/>
      <c r="J873" s="343"/>
    </row>
    <row r="874" spans="2:10" s="344" customFormat="1" ht="30" customHeight="1" x14ac:dyDescent="0.2">
      <c r="B874" s="665" t="s">
        <v>51</v>
      </c>
      <c r="C874" s="666"/>
      <c r="D874" s="666"/>
      <c r="E874" s="666"/>
      <c r="F874" s="666"/>
      <c r="G874" s="666"/>
      <c r="H874" s="666"/>
      <c r="I874" s="667"/>
      <c r="J874" s="343"/>
    </row>
    <row r="875" spans="2:10" s="344" customFormat="1" ht="30" customHeight="1" x14ac:dyDescent="0.2">
      <c r="B875" s="359" t="s">
        <v>47</v>
      </c>
      <c r="C875" s="360" t="s">
        <v>57</v>
      </c>
      <c r="D875" s="361" t="s">
        <v>38</v>
      </c>
      <c r="E875" s="362"/>
      <c r="F875" s="362"/>
      <c r="G875" s="362"/>
      <c r="H875" s="363" t="s">
        <v>48</v>
      </c>
      <c r="I875" s="35" t="s">
        <v>43</v>
      </c>
      <c r="J875" s="343"/>
    </row>
    <row r="876" spans="2:10" s="344" customFormat="1" ht="30" customHeight="1" x14ac:dyDescent="0.2">
      <c r="B876" s="405" t="s">
        <v>403</v>
      </c>
      <c r="C876" s="406" t="s">
        <v>44</v>
      </c>
      <c r="D876" s="285">
        <v>2</v>
      </c>
      <c r="E876" s="411"/>
      <c r="F876" s="411"/>
      <c r="G876" s="411"/>
      <c r="H876" s="151">
        <f>Insumos!D21</f>
        <v>11.4</v>
      </c>
      <c r="I876" s="596">
        <f>H876*D876</f>
        <v>22.8</v>
      </c>
      <c r="J876" s="343"/>
    </row>
    <row r="877" spans="2:10" s="344" customFormat="1" ht="30" customHeight="1" x14ac:dyDescent="0.2">
      <c r="B877" s="423" t="s">
        <v>98</v>
      </c>
      <c r="C877" s="424" t="s">
        <v>44</v>
      </c>
      <c r="D877" s="432">
        <v>3</v>
      </c>
      <c r="E877" s="411"/>
      <c r="F877" s="411"/>
      <c r="G877" s="411"/>
      <c r="H877" s="151">
        <f>Insumos!D16</f>
        <v>11.4</v>
      </c>
      <c r="I877" s="597">
        <f>H877*D877</f>
        <v>34.200000000000003</v>
      </c>
      <c r="J877" s="343"/>
    </row>
    <row r="878" spans="2:10" s="344" customFormat="1" ht="30" customHeight="1" x14ac:dyDescent="0.2">
      <c r="B878" s="663" t="s">
        <v>45</v>
      </c>
      <c r="C878" s="664"/>
      <c r="D878" s="664"/>
      <c r="E878" s="664"/>
      <c r="F878" s="664"/>
      <c r="G878" s="664"/>
      <c r="H878" s="664"/>
      <c r="I878" s="92">
        <f>SUM(I876:I877)</f>
        <v>57</v>
      </c>
      <c r="J878" s="343"/>
    </row>
    <row r="879" spans="2:10" s="344" customFormat="1" ht="30" customHeight="1" x14ac:dyDescent="0.2">
      <c r="B879" s="34" t="s">
        <v>52</v>
      </c>
      <c r="C879" s="5">
        <v>1</v>
      </c>
      <c r="D879" s="664" t="s">
        <v>53</v>
      </c>
      <c r="E879" s="664"/>
      <c r="F879" s="664"/>
      <c r="G879" s="664"/>
      <c r="H879" s="664"/>
      <c r="I879" s="92">
        <f>I878+I873+I869+I857</f>
        <v>1619.23</v>
      </c>
      <c r="J879" s="343"/>
    </row>
    <row r="880" spans="2:10" s="344" customFormat="1" ht="30" customHeight="1" x14ac:dyDescent="0.2">
      <c r="B880" s="668" t="s">
        <v>66</v>
      </c>
      <c r="C880" s="660"/>
      <c r="D880" s="660"/>
      <c r="E880" s="660"/>
      <c r="F880" s="660"/>
      <c r="G880" s="660"/>
      <c r="H880" s="660"/>
      <c r="I880" s="35">
        <f>I879/C879</f>
        <v>1619.23</v>
      </c>
      <c r="J880" s="343"/>
    </row>
    <row r="881" spans="2:11" s="344" customFormat="1" ht="30" customHeight="1" x14ac:dyDescent="0.2">
      <c r="B881" s="36" t="s">
        <v>97</v>
      </c>
      <c r="C881" s="63">
        <f>BDI!C$36</f>
        <v>27.5</v>
      </c>
      <c r="D881" s="669" t="s">
        <v>3</v>
      </c>
      <c r="E881" s="669"/>
      <c r="F881" s="669"/>
      <c r="G881" s="669"/>
      <c r="H881" s="669"/>
      <c r="I881" s="585">
        <f>C881/100*I880</f>
        <v>445.29</v>
      </c>
      <c r="J881" s="343"/>
    </row>
    <row r="882" spans="2:11" s="344" customFormat="1" ht="30" customHeight="1" thickBot="1" x14ac:dyDescent="0.25">
      <c r="B882" s="670" t="s">
        <v>54</v>
      </c>
      <c r="C882" s="671"/>
      <c r="D882" s="671"/>
      <c r="E882" s="671"/>
      <c r="F882" s="671"/>
      <c r="G882" s="671"/>
      <c r="H882" s="671"/>
      <c r="I882" s="586">
        <f>I881+I880</f>
        <v>2064.52</v>
      </c>
      <c r="J882" s="343"/>
      <c r="K882" s="358">
        <v>2529.71</v>
      </c>
    </row>
    <row r="885" spans="2:11" ht="13.5" thickBot="1" x14ac:dyDescent="0.25"/>
    <row r="886" spans="2:11" ht="30" customHeight="1" thickBot="1" x14ac:dyDescent="0.25">
      <c r="B886" s="393" t="s">
        <v>34</v>
      </c>
      <c r="C886" s="393" t="s">
        <v>383</v>
      </c>
      <c r="D886" s="672" t="s">
        <v>35</v>
      </c>
      <c r="E886" s="673"/>
      <c r="F886" s="673"/>
      <c r="G886" s="673"/>
      <c r="H886" s="673"/>
      <c r="I886" s="674"/>
      <c r="K886" s="337"/>
    </row>
    <row r="887" spans="2:11" ht="39.950000000000003" customHeight="1" x14ac:dyDescent="0.2">
      <c r="B887" s="675" t="s">
        <v>550</v>
      </c>
      <c r="C887" s="676"/>
      <c r="D887" s="676"/>
      <c r="E887" s="676"/>
      <c r="F887" s="676"/>
      <c r="G887" s="677"/>
      <c r="H887" s="678" t="s">
        <v>567</v>
      </c>
      <c r="I887" s="679"/>
      <c r="K887" s="337"/>
    </row>
    <row r="888" spans="2:11" ht="30" customHeight="1" x14ac:dyDescent="0.2">
      <c r="B888" s="680" t="s">
        <v>381</v>
      </c>
      <c r="C888" s="681"/>
      <c r="D888" s="681"/>
      <c r="E888" s="681"/>
      <c r="F888" s="681"/>
      <c r="G888" s="703"/>
      <c r="H888" s="8" t="s">
        <v>55</v>
      </c>
      <c r="I888" s="150" t="s">
        <v>504</v>
      </c>
      <c r="K888" s="337"/>
    </row>
    <row r="889" spans="2:11" ht="30" customHeight="1" x14ac:dyDescent="0.2">
      <c r="B889" s="665" t="s">
        <v>36</v>
      </c>
      <c r="C889" s="666"/>
      <c r="D889" s="666"/>
      <c r="E889" s="666"/>
      <c r="F889" s="666"/>
      <c r="G889" s="666"/>
      <c r="H889" s="666"/>
      <c r="I889" s="706"/>
      <c r="K889" s="337"/>
    </row>
    <row r="890" spans="2:11" s="344" customFormat="1" ht="30" customHeight="1" x14ac:dyDescent="0.2">
      <c r="B890" s="113" t="s">
        <v>47</v>
      </c>
      <c r="C890" s="48" t="s">
        <v>57</v>
      </c>
      <c r="D890" s="49" t="s">
        <v>38</v>
      </c>
      <c r="E890" s="49" t="s">
        <v>39</v>
      </c>
      <c r="F890" s="49" t="s">
        <v>40</v>
      </c>
      <c r="G890" s="50" t="s">
        <v>41</v>
      </c>
      <c r="H890" s="50" t="s">
        <v>42</v>
      </c>
      <c r="I890" s="114" t="s">
        <v>43</v>
      </c>
      <c r="J890" s="343"/>
      <c r="K890" s="358"/>
    </row>
    <row r="891" spans="2:11" s="344" customFormat="1" ht="30" customHeight="1" x14ac:dyDescent="0.2">
      <c r="B891" s="155"/>
      <c r="C891" s="251"/>
      <c r="D891" s="108"/>
      <c r="E891" s="47"/>
      <c r="F891" s="47"/>
      <c r="G891" s="6"/>
      <c r="H891" s="6"/>
      <c r="I891" s="35"/>
      <c r="J891" s="343"/>
      <c r="K891" s="358"/>
    </row>
    <row r="892" spans="2:11" s="344" customFormat="1" ht="30" customHeight="1" x14ac:dyDescent="0.2">
      <c r="B892" s="683"/>
      <c r="C892" s="684"/>
      <c r="D892" s="684"/>
      <c r="E892" s="684"/>
      <c r="F892" s="684"/>
      <c r="G892" s="684"/>
      <c r="H892" s="684"/>
      <c r="I892" s="92"/>
      <c r="J892" s="343"/>
      <c r="K892" s="358"/>
    </row>
    <row r="893" spans="2:11" s="344" customFormat="1" ht="30" customHeight="1" x14ac:dyDescent="0.2">
      <c r="B893" s="665" t="s">
        <v>46</v>
      </c>
      <c r="C893" s="666"/>
      <c r="D893" s="666"/>
      <c r="E893" s="666"/>
      <c r="F893" s="666"/>
      <c r="G893" s="666"/>
      <c r="H893" s="666"/>
      <c r="I893" s="667"/>
      <c r="J893" s="343"/>
      <c r="K893" s="358"/>
    </row>
    <row r="894" spans="2:11" s="344" customFormat="1" ht="30" customHeight="1" x14ac:dyDescent="0.2">
      <c r="B894" s="357" t="s">
        <v>47</v>
      </c>
      <c r="C894" s="4" t="s">
        <v>57</v>
      </c>
      <c r="D894" s="105" t="s">
        <v>38</v>
      </c>
      <c r="E894" s="51"/>
      <c r="F894" s="51"/>
      <c r="G894" s="51"/>
      <c r="H894" s="9" t="s">
        <v>48</v>
      </c>
      <c r="I894" s="115" t="s">
        <v>43</v>
      </c>
      <c r="J894" s="343"/>
      <c r="K894" s="358"/>
    </row>
    <row r="895" spans="2:11" s="344" customFormat="1" ht="30" customHeight="1" x14ac:dyDescent="0.2">
      <c r="B895" s="403" t="s">
        <v>543</v>
      </c>
      <c r="C895" s="251" t="s">
        <v>504</v>
      </c>
      <c r="D895" s="301">
        <v>1</v>
      </c>
      <c r="E895" s="51"/>
      <c r="F895" s="51"/>
      <c r="G895" s="51"/>
      <c r="H895" s="4">
        <f>Insumos!D103</f>
        <v>801.76</v>
      </c>
      <c r="I895" s="35">
        <f>D895*H895</f>
        <v>801.76</v>
      </c>
      <c r="J895" s="343"/>
      <c r="K895" s="358"/>
    </row>
    <row r="896" spans="2:11" s="344" customFormat="1" ht="30" customHeight="1" x14ac:dyDescent="0.2">
      <c r="B896" s="663" t="s">
        <v>45</v>
      </c>
      <c r="C896" s="664"/>
      <c r="D896" s="664"/>
      <c r="E896" s="664"/>
      <c r="F896" s="664"/>
      <c r="G896" s="664"/>
      <c r="H896" s="664"/>
      <c r="I896" s="35">
        <f>SUM(I895:I895)</f>
        <v>801.76</v>
      </c>
      <c r="J896" s="343"/>
      <c r="K896" s="358"/>
    </row>
    <row r="897" spans="2:10" s="344" customFormat="1" ht="30" customHeight="1" x14ac:dyDescent="0.2">
      <c r="B897" s="665" t="s">
        <v>50</v>
      </c>
      <c r="C897" s="666"/>
      <c r="D897" s="666"/>
      <c r="E897" s="666"/>
      <c r="F897" s="666"/>
      <c r="G897" s="666"/>
      <c r="H897" s="666"/>
      <c r="I897" s="667"/>
      <c r="J897" s="343"/>
    </row>
    <row r="898" spans="2:10" s="344" customFormat="1" ht="30" customHeight="1" x14ac:dyDescent="0.2">
      <c r="B898" s="110" t="s">
        <v>47</v>
      </c>
      <c r="C898" s="4" t="s">
        <v>57</v>
      </c>
      <c r="D898" s="9" t="s">
        <v>38</v>
      </c>
      <c r="E898" s="3"/>
      <c r="F898" s="3"/>
      <c r="G898" s="3"/>
      <c r="H898" s="9" t="s">
        <v>48</v>
      </c>
      <c r="I898" s="115" t="s">
        <v>43</v>
      </c>
      <c r="J898" s="343"/>
    </row>
    <row r="899" spans="2:10" s="344" customFormat="1" ht="30" customHeight="1" x14ac:dyDescent="0.2">
      <c r="B899" s="425"/>
      <c r="C899" s="251"/>
      <c r="D899" s="426"/>
      <c r="E899" s="3"/>
      <c r="F899" s="3"/>
      <c r="G899" s="3"/>
      <c r="H899" s="4"/>
      <c r="I899" s="35"/>
      <c r="J899" s="343"/>
    </row>
    <row r="900" spans="2:10" s="344" customFormat="1" ht="30" customHeight="1" x14ac:dyDescent="0.2">
      <c r="B900" s="663" t="s">
        <v>45</v>
      </c>
      <c r="C900" s="664"/>
      <c r="D900" s="664"/>
      <c r="E900" s="664"/>
      <c r="F900" s="664"/>
      <c r="G900" s="664"/>
      <c r="H900" s="664"/>
      <c r="I900" s="35"/>
      <c r="J900" s="343"/>
    </row>
    <row r="901" spans="2:10" s="344" customFormat="1" ht="30" customHeight="1" x14ac:dyDescent="0.2">
      <c r="B901" s="665" t="s">
        <v>51</v>
      </c>
      <c r="C901" s="666"/>
      <c r="D901" s="666"/>
      <c r="E901" s="666"/>
      <c r="F901" s="666"/>
      <c r="G901" s="666"/>
      <c r="H901" s="666"/>
      <c r="I901" s="667"/>
      <c r="J901" s="343"/>
    </row>
    <row r="902" spans="2:10" s="344" customFormat="1" ht="30" customHeight="1" x14ac:dyDescent="0.2">
      <c r="B902" s="357" t="s">
        <v>47</v>
      </c>
      <c r="C902" s="4" t="s">
        <v>57</v>
      </c>
      <c r="D902" s="105" t="s">
        <v>38</v>
      </c>
      <c r="E902" s="51"/>
      <c r="F902" s="51"/>
      <c r="G902" s="51"/>
      <c r="H902" s="9" t="s">
        <v>48</v>
      </c>
      <c r="I902" s="115" t="s">
        <v>43</v>
      </c>
      <c r="J902" s="343"/>
    </row>
    <row r="903" spans="2:10" s="344" customFormat="1" ht="30" customHeight="1" x14ac:dyDescent="0.2">
      <c r="B903" s="405"/>
      <c r="C903" s="406"/>
      <c r="D903" s="427"/>
      <c r="E903" s="51"/>
      <c r="F903" s="51"/>
      <c r="G903" s="51"/>
      <c r="H903" s="6"/>
      <c r="I903" s="35"/>
      <c r="J903" s="343"/>
    </row>
    <row r="904" spans="2:10" s="344" customFormat="1" ht="30" customHeight="1" x14ac:dyDescent="0.2">
      <c r="B904" s="663" t="s">
        <v>45</v>
      </c>
      <c r="C904" s="664"/>
      <c r="D904" s="664"/>
      <c r="E904" s="664"/>
      <c r="F904" s="664"/>
      <c r="G904" s="664"/>
      <c r="H904" s="664"/>
      <c r="I904" s="92"/>
      <c r="J904" s="343"/>
    </row>
    <row r="905" spans="2:10" s="344" customFormat="1" ht="30" customHeight="1" x14ac:dyDescent="0.2">
      <c r="B905" s="34" t="s">
        <v>52</v>
      </c>
      <c r="C905" s="5">
        <v>1</v>
      </c>
      <c r="D905" s="664" t="s">
        <v>53</v>
      </c>
      <c r="E905" s="664"/>
      <c r="F905" s="664"/>
      <c r="G905" s="664"/>
      <c r="H905" s="664"/>
      <c r="I905" s="92">
        <f>I904+I900+I896+I892</f>
        <v>801.76</v>
      </c>
      <c r="J905" s="343"/>
    </row>
    <row r="906" spans="2:10" s="344" customFormat="1" ht="30" customHeight="1" x14ac:dyDescent="0.2">
      <c r="B906" s="668" t="s">
        <v>66</v>
      </c>
      <c r="C906" s="660"/>
      <c r="D906" s="660"/>
      <c r="E906" s="660"/>
      <c r="F906" s="660"/>
      <c r="G906" s="660"/>
      <c r="H906" s="660"/>
      <c r="I906" s="35">
        <f>I905/C905</f>
        <v>801.76</v>
      </c>
      <c r="J906" s="343"/>
    </row>
    <row r="907" spans="2:10" s="344" customFormat="1" ht="30" customHeight="1" x14ac:dyDescent="0.2">
      <c r="B907" s="36" t="s">
        <v>97</v>
      </c>
      <c r="C907" s="63">
        <f>BDI!C$36</f>
        <v>27.5</v>
      </c>
      <c r="D907" s="669" t="s">
        <v>3</v>
      </c>
      <c r="E907" s="669"/>
      <c r="F907" s="669"/>
      <c r="G907" s="669"/>
      <c r="H907" s="669"/>
      <c r="I907" s="585">
        <f>C907/100*I906</f>
        <v>220.48</v>
      </c>
      <c r="J907" s="343"/>
    </row>
    <row r="908" spans="2:10" s="344" customFormat="1" ht="30" customHeight="1" thickBot="1" x14ac:dyDescent="0.25">
      <c r="B908" s="670" t="s">
        <v>54</v>
      </c>
      <c r="C908" s="671"/>
      <c r="D908" s="671"/>
      <c r="E908" s="671"/>
      <c r="F908" s="671"/>
      <c r="G908" s="671"/>
      <c r="H908" s="671"/>
      <c r="I908" s="586">
        <f>I907+I906</f>
        <v>1022.24</v>
      </c>
      <c r="J908" s="343"/>
    </row>
    <row r="911" spans="2:10" ht="13.5" thickBot="1" x14ac:dyDescent="0.25"/>
    <row r="912" spans="2:10" ht="30" customHeight="1" thickBot="1" x14ac:dyDescent="0.25">
      <c r="B912" s="396" t="s">
        <v>34</v>
      </c>
      <c r="C912" s="393" t="s">
        <v>384</v>
      </c>
      <c r="D912" s="694" t="s">
        <v>35</v>
      </c>
      <c r="E912" s="694"/>
      <c r="F912" s="694"/>
      <c r="G912" s="694"/>
      <c r="H912" s="694"/>
      <c r="I912" s="695"/>
    </row>
    <row r="913" spans="2:10" ht="39.950000000000003" customHeight="1" x14ac:dyDescent="0.2">
      <c r="B913" s="675" t="s">
        <v>550</v>
      </c>
      <c r="C913" s="676"/>
      <c r="D913" s="676"/>
      <c r="E913" s="676"/>
      <c r="F913" s="676"/>
      <c r="G913" s="677"/>
      <c r="H913" s="678" t="s">
        <v>567</v>
      </c>
      <c r="I913" s="679"/>
    </row>
    <row r="914" spans="2:10" ht="30" customHeight="1" x14ac:dyDescent="0.2">
      <c r="B914" s="685" t="s">
        <v>493</v>
      </c>
      <c r="C914" s="686"/>
      <c r="D914" s="686"/>
      <c r="E914" s="686"/>
      <c r="F914" s="686"/>
      <c r="G914" s="686"/>
      <c r="H914" s="388" t="s">
        <v>55</v>
      </c>
      <c r="I914" s="352" t="s">
        <v>504</v>
      </c>
    </row>
    <row r="915" spans="2:10" ht="30" customHeight="1" x14ac:dyDescent="0.2">
      <c r="B915" s="689" t="s">
        <v>36</v>
      </c>
      <c r="C915" s="690"/>
      <c r="D915" s="690"/>
      <c r="E915" s="690"/>
      <c r="F915" s="690"/>
      <c r="G915" s="690"/>
      <c r="H915" s="696"/>
      <c r="I915" s="691"/>
    </row>
    <row r="916" spans="2:10" s="344" customFormat="1" ht="30" customHeight="1" x14ac:dyDescent="0.2">
      <c r="B916" s="345" t="s">
        <v>47</v>
      </c>
      <c r="C916" s="251" t="s">
        <v>57</v>
      </c>
      <c r="D916" s="257" t="s">
        <v>38</v>
      </c>
      <c r="E916" s="298" t="s">
        <v>39</v>
      </c>
      <c r="F916" s="298" t="s">
        <v>40</v>
      </c>
      <c r="G916" s="299" t="s">
        <v>41</v>
      </c>
      <c r="H916" s="299" t="s">
        <v>42</v>
      </c>
      <c r="I916" s="300" t="s">
        <v>43</v>
      </c>
      <c r="J916" s="343"/>
    </row>
    <row r="917" spans="2:10" s="344" customFormat="1" ht="30" customHeight="1" x14ac:dyDescent="0.2">
      <c r="B917" s="155" t="s">
        <v>542</v>
      </c>
      <c r="C917" s="251" t="s">
        <v>44</v>
      </c>
      <c r="D917" s="298">
        <v>0.83</v>
      </c>
      <c r="E917" s="301"/>
      <c r="F917" s="301"/>
      <c r="G917" s="334"/>
      <c r="H917" s="6">
        <f>Insumos!D120</f>
        <v>1.74</v>
      </c>
      <c r="I917" s="93">
        <f>D917*H917</f>
        <v>1.44</v>
      </c>
      <c r="J917" s="343"/>
    </row>
    <row r="918" spans="2:10" s="344" customFormat="1" ht="30" customHeight="1" x14ac:dyDescent="0.2">
      <c r="B918" s="697" t="s">
        <v>45</v>
      </c>
      <c r="C918" s="698"/>
      <c r="D918" s="698"/>
      <c r="E918" s="698"/>
      <c r="F918" s="698"/>
      <c r="G918" s="698"/>
      <c r="H918" s="698"/>
      <c r="I918" s="373">
        <f>SUM(I917:I917)</f>
        <v>1.44</v>
      </c>
      <c r="J918" s="343"/>
    </row>
    <row r="919" spans="2:10" s="344" customFormat="1" ht="30" customHeight="1" x14ac:dyDescent="0.2">
      <c r="B919" s="699" t="s">
        <v>46</v>
      </c>
      <c r="C919" s="700"/>
      <c r="D919" s="700"/>
      <c r="E919" s="700"/>
      <c r="F919" s="700"/>
      <c r="G919" s="700"/>
      <c r="H919" s="700"/>
      <c r="I919" s="701"/>
      <c r="J919" s="343"/>
    </row>
    <row r="920" spans="2:10" s="344" customFormat="1" ht="30" customHeight="1" x14ac:dyDescent="0.2">
      <c r="B920" s="355" t="s">
        <v>47</v>
      </c>
      <c r="C920" s="356" t="s">
        <v>57</v>
      </c>
      <c r="D920" s="257" t="s">
        <v>38</v>
      </c>
      <c r="E920" s="257"/>
      <c r="F920" s="257"/>
      <c r="G920" s="257"/>
      <c r="H920" s="251" t="s">
        <v>48</v>
      </c>
      <c r="I920" s="300" t="s">
        <v>43</v>
      </c>
      <c r="J920" s="343"/>
    </row>
    <row r="921" spans="2:10" s="344" customFormat="1" ht="30" customHeight="1" x14ac:dyDescent="0.2">
      <c r="B921" s="155" t="s">
        <v>494</v>
      </c>
      <c r="C921" s="356" t="s">
        <v>49</v>
      </c>
      <c r="D921" s="298">
        <v>1</v>
      </c>
      <c r="E921" s="257"/>
      <c r="F921" s="257"/>
      <c r="G921" s="257"/>
      <c r="H921" s="4">
        <f>Insumos!D112</f>
        <v>174.5</v>
      </c>
      <c r="I921" s="35">
        <f t="shared" ref="I921:I928" si="3">D921*H921</f>
        <v>174.5</v>
      </c>
      <c r="J921" s="343"/>
    </row>
    <row r="922" spans="2:10" s="344" customFormat="1" ht="30" customHeight="1" x14ac:dyDescent="0.2">
      <c r="B922" s="155" t="s">
        <v>505</v>
      </c>
      <c r="C922" s="356" t="s">
        <v>60</v>
      </c>
      <c r="D922" s="298">
        <v>5.2</v>
      </c>
      <c r="E922" s="257"/>
      <c r="F922" s="257"/>
      <c r="G922" s="257"/>
      <c r="H922" s="4">
        <f>Insumos!D91</f>
        <v>32.99</v>
      </c>
      <c r="I922" s="35">
        <f t="shared" si="3"/>
        <v>171.55</v>
      </c>
      <c r="J922" s="343"/>
    </row>
    <row r="923" spans="2:10" s="344" customFormat="1" ht="30" customHeight="1" x14ac:dyDescent="0.2">
      <c r="B923" s="420" t="s">
        <v>506</v>
      </c>
      <c r="C923" s="356" t="s">
        <v>60</v>
      </c>
      <c r="D923" s="298">
        <v>1</v>
      </c>
      <c r="E923" s="257"/>
      <c r="F923" s="257"/>
      <c r="G923" s="257"/>
      <c r="H923" s="4">
        <f>Insumos!D114</f>
        <v>43.65</v>
      </c>
      <c r="I923" s="35">
        <f t="shared" si="3"/>
        <v>43.65</v>
      </c>
      <c r="J923" s="343"/>
    </row>
    <row r="924" spans="2:10" s="344" customFormat="1" ht="30" customHeight="1" x14ac:dyDescent="0.2">
      <c r="B924" s="420" t="s">
        <v>632</v>
      </c>
      <c r="C924" s="356" t="s">
        <v>49</v>
      </c>
      <c r="D924" s="298">
        <v>4</v>
      </c>
      <c r="E924" s="257"/>
      <c r="F924" s="257"/>
      <c r="G924" s="257"/>
      <c r="H924" s="4">
        <f>Insumos!D118</f>
        <v>15.55</v>
      </c>
      <c r="I924" s="35">
        <f t="shared" si="3"/>
        <v>62.2</v>
      </c>
      <c r="J924" s="343"/>
    </row>
    <row r="925" spans="2:10" s="344" customFormat="1" ht="30" customHeight="1" x14ac:dyDescent="0.2">
      <c r="B925" s="155" t="s">
        <v>492</v>
      </c>
      <c r="C925" s="356" t="s">
        <v>63</v>
      </c>
      <c r="D925" s="298">
        <v>0.2</v>
      </c>
      <c r="E925" s="257"/>
      <c r="F925" s="257"/>
      <c r="G925" s="257"/>
      <c r="H925" s="4">
        <f>Insumos!D119</f>
        <v>19.54</v>
      </c>
      <c r="I925" s="35">
        <f t="shared" si="3"/>
        <v>3.91</v>
      </c>
      <c r="J925" s="343"/>
    </row>
    <row r="926" spans="2:10" s="344" customFormat="1" ht="30" customHeight="1" x14ac:dyDescent="0.2">
      <c r="B926" s="402" t="s">
        <v>354</v>
      </c>
      <c r="C926" s="356" t="s">
        <v>491</v>
      </c>
      <c r="D926" s="298">
        <v>0.5</v>
      </c>
      <c r="E926" s="257"/>
      <c r="F926" s="257"/>
      <c r="G926" s="257"/>
      <c r="H926" s="4">
        <f>Insumos!D74</f>
        <v>74.430000000000007</v>
      </c>
      <c r="I926" s="35">
        <f t="shared" si="3"/>
        <v>37.22</v>
      </c>
      <c r="J926" s="343"/>
    </row>
    <row r="927" spans="2:10" s="344" customFormat="1" ht="30" customHeight="1" x14ac:dyDescent="0.2">
      <c r="B927" s="421" t="s">
        <v>628</v>
      </c>
      <c r="C927" s="251" t="s">
        <v>491</v>
      </c>
      <c r="D927" s="298">
        <v>0.25</v>
      </c>
      <c r="E927" s="257"/>
      <c r="F927" s="257"/>
      <c r="G927" s="257"/>
      <c r="H927" s="4">
        <f>Insumos!D122</f>
        <v>88.93</v>
      </c>
      <c r="I927" s="35">
        <f t="shared" si="3"/>
        <v>22.23</v>
      </c>
      <c r="J927" s="343"/>
    </row>
    <row r="928" spans="2:10" s="344" customFormat="1" ht="30" customHeight="1" x14ac:dyDescent="0.2">
      <c r="B928" s="422" t="s">
        <v>604</v>
      </c>
      <c r="C928" s="293" t="s">
        <v>60</v>
      </c>
      <c r="D928" s="298">
        <v>0.4</v>
      </c>
      <c r="E928" s="257"/>
      <c r="F928" s="257"/>
      <c r="G928" s="257"/>
      <c r="H928" s="4">
        <f>Insumos!D121</f>
        <v>11.2</v>
      </c>
      <c r="I928" s="35">
        <f t="shared" si="3"/>
        <v>4.4800000000000004</v>
      </c>
      <c r="J928" s="343"/>
    </row>
    <row r="929" spans="2:10" s="344" customFormat="1" ht="30" customHeight="1" x14ac:dyDescent="0.2">
      <c r="B929" s="687" t="s">
        <v>45</v>
      </c>
      <c r="C929" s="774"/>
      <c r="D929" s="688"/>
      <c r="E929" s="688"/>
      <c r="F929" s="688"/>
      <c r="G929" s="688"/>
      <c r="H929" s="688"/>
      <c r="I929" s="93">
        <f>SUM(I921:I928)</f>
        <v>519.74</v>
      </c>
      <c r="J929" s="343"/>
    </row>
    <row r="930" spans="2:10" s="344" customFormat="1" ht="30" customHeight="1" x14ac:dyDescent="0.2">
      <c r="B930" s="689" t="s">
        <v>50</v>
      </c>
      <c r="C930" s="690"/>
      <c r="D930" s="690"/>
      <c r="E930" s="690"/>
      <c r="F930" s="690"/>
      <c r="G930" s="690"/>
      <c r="H930" s="690"/>
      <c r="I930" s="691"/>
      <c r="J930" s="343"/>
    </row>
    <row r="931" spans="2:10" s="344" customFormat="1" ht="30" customHeight="1" x14ac:dyDescent="0.2">
      <c r="B931" s="260" t="s">
        <v>47</v>
      </c>
      <c r="C931" s="256" t="s">
        <v>57</v>
      </c>
      <c r="D931" s="256" t="s">
        <v>38</v>
      </c>
      <c r="E931" s="256"/>
      <c r="F931" s="256"/>
      <c r="G931" s="256"/>
      <c r="H931" s="251" t="s">
        <v>48</v>
      </c>
      <c r="I931" s="350" t="s">
        <v>43</v>
      </c>
      <c r="J931" s="343"/>
    </row>
    <row r="932" spans="2:10" s="344" customFormat="1" ht="30" customHeight="1" x14ac:dyDescent="0.2">
      <c r="B932" s="261"/>
      <c r="C932" s="413"/>
      <c r="D932" s="414"/>
      <c r="E932" s="256"/>
      <c r="F932" s="257"/>
      <c r="G932" s="257"/>
      <c r="H932" s="6"/>
      <c r="I932" s="412"/>
      <c r="J932" s="343"/>
    </row>
    <row r="933" spans="2:10" s="344" customFormat="1" ht="30" customHeight="1" x14ac:dyDescent="0.2">
      <c r="B933" s="687" t="s">
        <v>45</v>
      </c>
      <c r="C933" s="688"/>
      <c r="D933" s="688"/>
      <c r="E933" s="688"/>
      <c r="F933" s="688"/>
      <c r="G933" s="688"/>
      <c r="H933" s="688"/>
      <c r="I933" s="412"/>
      <c r="J933" s="343"/>
    </row>
    <row r="934" spans="2:10" s="344" customFormat="1" ht="30" customHeight="1" x14ac:dyDescent="0.2">
      <c r="B934" s="689" t="s">
        <v>51</v>
      </c>
      <c r="C934" s="690"/>
      <c r="D934" s="690"/>
      <c r="E934" s="690"/>
      <c r="F934" s="690"/>
      <c r="G934" s="690"/>
      <c r="H934" s="690"/>
      <c r="I934" s="691"/>
      <c r="J934" s="343"/>
    </row>
    <row r="935" spans="2:10" s="344" customFormat="1" ht="30" customHeight="1" x14ac:dyDescent="0.2">
      <c r="B935" s="345" t="s">
        <v>47</v>
      </c>
      <c r="C935" s="251" t="s">
        <v>57</v>
      </c>
      <c r="D935" s="257" t="s">
        <v>38</v>
      </c>
      <c r="E935" s="257"/>
      <c r="F935" s="353"/>
      <c r="G935" s="353"/>
      <c r="H935" s="354" t="s">
        <v>48</v>
      </c>
      <c r="I935" s="300" t="s">
        <v>43</v>
      </c>
      <c r="J935" s="343"/>
    </row>
    <row r="936" spans="2:10" s="344" customFormat="1" ht="30" customHeight="1" x14ac:dyDescent="0.2">
      <c r="B936" s="405" t="s">
        <v>403</v>
      </c>
      <c r="C936" s="406" t="s">
        <v>44</v>
      </c>
      <c r="D936" s="105">
        <v>1</v>
      </c>
      <c r="E936" s="407"/>
      <c r="F936" s="408"/>
      <c r="G936" s="408"/>
      <c r="H936" s="598">
        <f>Insumos!D21</f>
        <v>11.4</v>
      </c>
      <c r="I936" s="409">
        <f>D936*H936</f>
        <v>11.4</v>
      </c>
      <c r="J936" s="343"/>
    </row>
    <row r="937" spans="2:10" s="344" customFormat="1" ht="30" customHeight="1" x14ac:dyDescent="0.2">
      <c r="B937" s="423" t="s">
        <v>98</v>
      </c>
      <c r="C937" s="424" t="s">
        <v>44</v>
      </c>
      <c r="D937" s="105">
        <v>1.5</v>
      </c>
      <c r="E937" s="408"/>
      <c r="F937" s="408"/>
      <c r="G937" s="408"/>
      <c r="H937" s="598">
        <f>Insumos!D16</f>
        <v>11.4</v>
      </c>
      <c r="I937" s="409">
        <f>D937*H937</f>
        <v>17.100000000000001</v>
      </c>
      <c r="J937" s="343"/>
    </row>
    <row r="938" spans="2:10" s="344" customFormat="1" ht="30" customHeight="1" x14ac:dyDescent="0.2">
      <c r="B938" s="410" t="s">
        <v>630</v>
      </c>
      <c r="C938" s="335" t="s">
        <v>44</v>
      </c>
      <c r="D938" s="105">
        <v>1</v>
      </c>
      <c r="E938" s="411"/>
      <c r="F938" s="411"/>
      <c r="G938" s="411"/>
      <c r="H938" s="144">
        <f>Insumos!D24</f>
        <v>8.58</v>
      </c>
      <c r="I938" s="409">
        <f>D938*H938</f>
        <v>8.58</v>
      </c>
      <c r="J938" s="343"/>
    </row>
    <row r="939" spans="2:10" s="344" customFormat="1" ht="30" customHeight="1" x14ac:dyDescent="0.2">
      <c r="B939" s="692" t="s">
        <v>45</v>
      </c>
      <c r="C939" s="693"/>
      <c r="D939" s="693"/>
      <c r="E939" s="693"/>
      <c r="F939" s="693"/>
      <c r="G939" s="693"/>
      <c r="H939" s="693"/>
      <c r="I939" s="373">
        <f>SUM(I936:I938)</f>
        <v>37.08</v>
      </c>
      <c r="J939" s="343"/>
    </row>
    <row r="940" spans="2:10" s="344" customFormat="1" ht="30" customHeight="1" x14ac:dyDescent="0.2">
      <c r="B940" s="34" t="s">
        <v>52</v>
      </c>
      <c r="C940" s="5">
        <v>1</v>
      </c>
      <c r="D940" s="664" t="s">
        <v>53</v>
      </c>
      <c r="E940" s="664"/>
      <c r="F940" s="664"/>
      <c r="G940" s="664"/>
      <c r="H940" s="664"/>
      <c r="I940" s="92">
        <f>I939+I933+I929+I918</f>
        <v>558.26</v>
      </c>
      <c r="J940" s="343"/>
    </row>
    <row r="941" spans="2:10" s="344" customFormat="1" ht="30" customHeight="1" x14ac:dyDescent="0.2">
      <c r="B941" s="668" t="s">
        <v>66</v>
      </c>
      <c r="C941" s="660"/>
      <c r="D941" s="660"/>
      <c r="E941" s="660"/>
      <c r="F941" s="660"/>
      <c r="G941" s="660"/>
      <c r="H941" s="660"/>
      <c r="I941" s="35">
        <f>I940/C940</f>
        <v>558.26</v>
      </c>
      <c r="J941" s="343"/>
    </row>
    <row r="942" spans="2:10" s="344" customFormat="1" ht="30" customHeight="1" x14ac:dyDescent="0.2">
      <c r="B942" s="36" t="s">
        <v>97</v>
      </c>
      <c r="C942" s="63">
        <f>BDI!C$36</f>
        <v>27.5</v>
      </c>
      <c r="D942" s="669" t="s">
        <v>3</v>
      </c>
      <c r="E942" s="669"/>
      <c r="F942" s="669"/>
      <c r="G942" s="669"/>
      <c r="H942" s="669"/>
      <c r="I942" s="585">
        <f>C942/100*I941</f>
        <v>153.52000000000001</v>
      </c>
      <c r="J942" s="343"/>
    </row>
    <row r="943" spans="2:10" s="344" customFormat="1" ht="30" customHeight="1" thickBot="1" x14ac:dyDescent="0.25">
      <c r="B943" s="670" t="s">
        <v>54</v>
      </c>
      <c r="C943" s="671"/>
      <c r="D943" s="671"/>
      <c r="E943" s="671"/>
      <c r="F943" s="671"/>
      <c r="G943" s="671"/>
      <c r="H943" s="671"/>
      <c r="I943" s="586">
        <f>I942+I941</f>
        <v>711.78</v>
      </c>
      <c r="J943" s="343"/>
    </row>
    <row r="947" spans="2:10" ht="13.5" thickBot="1" x14ac:dyDescent="0.25"/>
    <row r="948" spans="2:10" ht="30" customHeight="1" thickBot="1" x14ac:dyDescent="0.25">
      <c r="B948" s="396" t="s">
        <v>34</v>
      </c>
      <c r="C948" s="393" t="s">
        <v>389</v>
      </c>
      <c r="D948" s="694" t="s">
        <v>35</v>
      </c>
      <c r="E948" s="694"/>
      <c r="F948" s="694"/>
      <c r="G948" s="694"/>
      <c r="H948" s="694"/>
      <c r="I948" s="695"/>
    </row>
    <row r="949" spans="2:10" ht="39.950000000000003" customHeight="1" x14ac:dyDescent="0.2">
      <c r="B949" s="675" t="s">
        <v>550</v>
      </c>
      <c r="C949" s="676"/>
      <c r="D949" s="676"/>
      <c r="E949" s="676"/>
      <c r="F949" s="676"/>
      <c r="G949" s="677"/>
      <c r="H949" s="678" t="s">
        <v>567</v>
      </c>
      <c r="I949" s="679"/>
    </row>
    <row r="950" spans="2:10" ht="30" customHeight="1" x14ac:dyDescent="0.2">
      <c r="B950" s="685" t="s">
        <v>624</v>
      </c>
      <c r="C950" s="686"/>
      <c r="D950" s="686"/>
      <c r="E950" s="686"/>
      <c r="F950" s="686"/>
      <c r="G950" s="686"/>
      <c r="H950" s="388" t="s">
        <v>55</v>
      </c>
      <c r="I950" s="352" t="s">
        <v>60</v>
      </c>
    </row>
    <row r="951" spans="2:10" ht="30" customHeight="1" x14ac:dyDescent="0.2">
      <c r="B951" s="689" t="s">
        <v>36</v>
      </c>
      <c r="C951" s="690"/>
      <c r="D951" s="690"/>
      <c r="E951" s="690"/>
      <c r="F951" s="690"/>
      <c r="G951" s="690"/>
      <c r="H951" s="696"/>
      <c r="I951" s="691"/>
    </row>
    <row r="952" spans="2:10" s="344" customFormat="1" ht="30" customHeight="1" x14ac:dyDescent="0.2">
      <c r="B952" s="345" t="s">
        <v>47</v>
      </c>
      <c r="C952" s="251" t="s">
        <v>57</v>
      </c>
      <c r="D952" s="257" t="s">
        <v>38</v>
      </c>
      <c r="E952" s="298" t="s">
        <v>39</v>
      </c>
      <c r="F952" s="298" t="s">
        <v>40</v>
      </c>
      <c r="G952" s="299" t="s">
        <v>41</v>
      </c>
      <c r="H952" s="299" t="s">
        <v>42</v>
      </c>
      <c r="I952" s="300" t="s">
        <v>43</v>
      </c>
      <c r="J952" s="343"/>
    </row>
    <row r="953" spans="2:10" s="344" customFormat="1" ht="30" customHeight="1" x14ac:dyDescent="0.2">
      <c r="B953" s="404"/>
      <c r="C953" s="251"/>
      <c r="D953" s="257"/>
      <c r="E953" s="301"/>
      <c r="F953" s="301"/>
      <c r="G953" s="334"/>
      <c r="H953" s="334"/>
      <c r="I953" s="93"/>
      <c r="J953" s="343"/>
    </row>
    <row r="954" spans="2:10" s="344" customFormat="1" ht="30" customHeight="1" x14ac:dyDescent="0.2">
      <c r="B954" s="697" t="s">
        <v>45</v>
      </c>
      <c r="C954" s="698"/>
      <c r="D954" s="698"/>
      <c r="E954" s="698"/>
      <c r="F954" s="698"/>
      <c r="G954" s="698"/>
      <c r="H954" s="698"/>
      <c r="I954" s="349"/>
      <c r="J954" s="343"/>
    </row>
    <row r="955" spans="2:10" s="344" customFormat="1" ht="30" customHeight="1" x14ac:dyDescent="0.2">
      <c r="B955" s="689" t="s">
        <v>46</v>
      </c>
      <c r="C955" s="690"/>
      <c r="D955" s="690"/>
      <c r="E955" s="690"/>
      <c r="F955" s="690"/>
      <c r="G955" s="690"/>
      <c r="H955" s="690"/>
      <c r="I955" s="691"/>
      <c r="J955" s="343"/>
    </row>
    <row r="956" spans="2:10" s="344" customFormat="1" ht="30" customHeight="1" x14ac:dyDescent="0.2">
      <c r="B956" s="345" t="s">
        <v>47</v>
      </c>
      <c r="C956" s="251" t="s">
        <v>57</v>
      </c>
      <c r="D956" s="298" t="s">
        <v>38</v>
      </c>
      <c r="E956" s="257"/>
      <c r="F956" s="257"/>
      <c r="G956" s="257"/>
      <c r="H956" s="251" t="s">
        <v>48</v>
      </c>
      <c r="I956" s="300" t="s">
        <v>43</v>
      </c>
      <c r="J956" s="343"/>
    </row>
    <row r="957" spans="2:10" s="344" customFormat="1" ht="40.5" customHeight="1" x14ac:dyDescent="0.2">
      <c r="B957" s="155" t="s">
        <v>541</v>
      </c>
      <c r="C957" s="175" t="s">
        <v>60</v>
      </c>
      <c r="D957" s="47">
        <v>1.02</v>
      </c>
      <c r="E957" s="51"/>
      <c r="F957" s="51"/>
      <c r="G957" s="51"/>
      <c r="H957" s="4">
        <f>Insumos!D105</f>
        <v>2.78</v>
      </c>
      <c r="I957" s="93">
        <f>D957*H957</f>
        <v>2.84</v>
      </c>
      <c r="J957" s="343"/>
    </row>
    <row r="958" spans="2:10" s="344" customFormat="1" ht="30" customHeight="1" x14ac:dyDescent="0.2">
      <c r="B958" s="692" t="s">
        <v>45</v>
      </c>
      <c r="C958" s="693"/>
      <c r="D958" s="693"/>
      <c r="E958" s="693"/>
      <c r="F958" s="693"/>
      <c r="G958" s="693"/>
      <c r="H958" s="693"/>
      <c r="I958" s="93">
        <f>SUM(I957:I957)</f>
        <v>2.84</v>
      </c>
      <c r="J958" s="343"/>
    </row>
    <row r="959" spans="2:10" s="344" customFormat="1" ht="30" customHeight="1" x14ac:dyDescent="0.2">
      <c r="B959" s="689" t="s">
        <v>50</v>
      </c>
      <c r="C959" s="690"/>
      <c r="D959" s="690"/>
      <c r="E959" s="690"/>
      <c r="F959" s="690"/>
      <c r="G959" s="690"/>
      <c r="H959" s="690"/>
      <c r="I959" s="691"/>
      <c r="J959" s="343"/>
    </row>
    <row r="960" spans="2:10" s="344" customFormat="1" ht="30" customHeight="1" x14ac:dyDescent="0.2">
      <c r="B960" s="260" t="s">
        <v>47</v>
      </c>
      <c r="C960" s="256" t="s">
        <v>57</v>
      </c>
      <c r="D960" s="251" t="s">
        <v>38</v>
      </c>
      <c r="E960" s="256"/>
      <c r="F960" s="256"/>
      <c r="G960" s="256"/>
      <c r="H960" s="251" t="s">
        <v>48</v>
      </c>
      <c r="I960" s="350" t="s">
        <v>43</v>
      </c>
      <c r="J960" s="343"/>
    </row>
    <row r="961" spans="2:10" s="344" customFormat="1" ht="30" customHeight="1" x14ac:dyDescent="0.2">
      <c r="B961" s="261"/>
      <c r="C961" s="413"/>
      <c r="D961" s="414"/>
      <c r="E961" s="256"/>
      <c r="F961" s="257"/>
      <c r="G961" s="257"/>
      <c r="H961" s="6"/>
      <c r="I961" s="412"/>
      <c r="J961" s="343"/>
    </row>
    <row r="962" spans="2:10" s="344" customFormat="1" ht="30" customHeight="1" x14ac:dyDescent="0.2">
      <c r="B962" s="687" t="s">
        <v>45</v>
      </c>
      <c r="C962" s="688"/>
      <c r="D962" s="688"/>
      <c r="E962" s="688"/>
      <c r="F962" s="688"/>
      <c r="G962" s="688"/>
      <c r="H962" s="688"/>
      <c r="I962" s="412"/>
      <c r="J962" s="343"/>
    </row>
    <row r="963" spans="2:10" s="344" customFormat="1" ht="30" customHeight="1" x14ac:dyDescent="0.2">
      <c r="B963" s="689" t="s">
        <v>51</v>
      </c>
      <c r="C963" s="690"/>
      <c r="D963" s="690"/>
      <c r="E963" s="690"/>
      <c r="F963" s="690"/>
      <c r="G963" s="690"/>
      <c r="H963" s="690"/>
      <c r="I963" s="691"/>
      <c r="J963" s="343"/>
    </row>
    <row r="964" spans="2:10" s="344" customFormat="1" ht="30" customHeight="1" x14ac:dyDescent="0.2">
      <c r="B964" s="345" t="s">
        <v>47</v>
      </c>
      <c r="C964" s="251" t="s">
        <v>57</v>
      </c>
      <c r="D964" s="298" t="s">
        <v>38</v>
      </c>
      <c r="E964" s="257"/>
      <c r="F964" s="353"/>
      <c r="G964" s="353"/>
      <c r="H964" s="354" t="s">
        <v>48</v>
      </c>
      <c r="I964" s="300" t="s">
        <v>43</v>
      </c>
      <c r="J964" s="343"/>
    </row>
    <row r="965" spans="2:10" s="344" customFormat="1" ht="30" customHeight="1" x14ac:dyDescent="0.2">
      <c r="B965" s="415" t="s">
        <v>568</v>
      </c>
      <c r="C965" s="175" t="s">
        <v>44</v>
      </c>
      <c r="D965" s="47">
        <v>6.0999999999999999E-2</v>
      </c>
      <c r="E965" s="418"/>
      <c r="F965" s="411"/>
      <c r="G965" s="411"/>
      <c r="H965" s="144">
        <f>Insumos!D28</f>
        <v>11.4</v>
      </c>
      <c r="I965" s="409">
        <f>D965*H965</f>
        <v>0.7</v>
      </c>
      <c r="J965" s="343"/>
    </row>
    <row r="966" spans="2:10" s="344" customFormat="1" ht="30" customHeight="1" x14ac:dyDescent="0.2">
      <c r="B966" s="415" t="s">
        <v>65</v>
      </c>
      <c r="C966" s="175" t="s">
        <v>44</v>
      </c>
      <c r="D966" s="47">
        <v>6.0999999999999999E-2</v>
      </c>
      <c r="E966" s="418"/>
      <c r="F966" s="411"/>
      <c r="G966" s="411"/>
      <c r="H966" s="144">
        <f>Insumos!D23</f>
        <v>8.59</v>
      </c>
      <c r="I966" s="409">
        <f>D966*H966</f>
        <v>0.52</v>
      </c>
      <c r="J966" s="343"/>
    </row>
    <row r="967" spans="2:10" s="344" customFormat="1" ht="30" customHeight="1" x14ac:dyDescent="0.2">
      <c r="B967" s="692" t="s">
        <v>45</v>
      </c>
      <c r="C967" s="693"/>
      <c r="D967" s="693"/>
      <c r="E967" s="693"/>
      <c r="F967" s="693"/>
      <c r="G967" s="693"/>
      <c r="H967" s="693"/>
      <c r="I967" s="373">
        <f>SUM(I965:I966)</f>
        <v>1.22</v>
      </c>
      <c r="J967" s="343"/>
    </row>
    <row r="968" spans="2:10" s="344" customFormat="1" ht="30" customHeight="1" x14ac:dyDescent="0.2">
      <c r="B968" s="34" t="s">
        <v>52</v>
      </c>
      <c r="C968" s="5">
        <v>1</v>
      </c>
      <c r="D968" s="664" t="s">
        <v>53</v>
      </c>
      <c r="E968" s="664"/>
      <c r="F968" s="664"/>
      <c r="G968" s="664"/>
      <c r="H968" s="664"/>
      <c r="I968" s="92">
        <f>I967+I962+I958+I954</f>
        <v>4.0599999999999996</v>
      </c>
      <c r="J968" s="343"/>
    </row>
    <row r="969" spans="2:10" s="344" customFormat="1" ht="30" customHeight="1" x14ac:dyDescent="0.2">
      <c r="B969" s="668" t="s">
        <v>66</v>
      </c>
      <c r="C969" s="660"/>
      <c r="D969" s="660"/>
      <c r="E969" s="660"/>
      <c r="F969" s="660"/>
      <c r="G969" s="660"/>
      <c r="H969" s="660"/>
      <c r="I969" s="35">
        <f>I968/C968</f>
        <v>4.0599999999999996</v>
      </c>
      <c r="J969" s="343"/>
    </row>
    <row r="970" spans="2:10" s="344" customFormat="1" ht="30" customHeight="1" x14ac:dyDescent="0.2">
      <c r="B970" s="36" t="s">
        <v>97</v>
      </c>
      <c r="C970" s="63">
        <f>BDI!C$36</f>
        <v>27.5</v>
      </c>
      <c r="D970" s="669" t="s">
        <v>3</v>
      </c>
      <c r="E970" s="669"/>
      <c r="F970" s="669"/>
      <c r="G970" s="669"/>
      <c r="H970" s="669"/>
      <c r="I970" s="585">
        <f>C970/100*I969</f>
        <v>1.1200000000000001</v>
      </c>
      <c r="J970" s="343"/>
    </row>
    <row r="971" spans="2:10" s="344" customFormat="1" ht="30" customHeight="1" thickBot="1" x14ac:dyDescent="0.25">
      <c r="B971" s="670" t="s">
        <v>54</v>
      </c>
      <c r="C971" s="671"/>
      <c r="D971" s="671"/>
      <c r="E971" s="671"/>
      <c r="F971" s="671"/>
      <c r="G971" s="671"/>
      <c r="H971" s="671"/>
      <c r="I971" s="586">
        <f>I970+I969</f>
        <v>5.18</v>
      </c>
      <c r="J971" s="343"/>
    </row>
    <row r="974" spans="2:10" ht="13.5" thickBot="1" x14ac:dyDescent="0.25"/>
    <row r="975" spans="2:10" s="344" customFormat="1" ht="24.95" customHeight="1" thickBot="1" x14ac:dyDescent="0.25">
      <c r="B975" s="396" t="s">
        <v>34</v>
      </c>
      <c r="C975" s="393" t="s">
        <v>390</v>
      </c>
      <c r="D975" s="694" t="s">
        <v>35</v>
      </c>
      <c r="E975" s="694"/>
      <c r="F975" s="694"/>
      <c r="G975" s="694"/>
      <c r="H975" s="694"/>
      <c r="I975" s="695"/>
      <c r="J975" s="343"/>
    </row>
    <row r="976" spans="2:10" s="344" customFormat="1" ht="39.950000000000003" customHeight="1" x14ac:dyDescent="0.2">
      <c r="B976" s="675" t="s">
        <v>550</v>
      </c>
      <c r="C976" s="676"/>
      <c r="D976" s="676"/>
      <c r="E976" s="676"/>
      <c r="F976" s="676"/>
      <c r="G976" s="677"/>
      <c r="H976" s="678" t="s">
        <v>567</v>
      </c>
      <c r="I976" s="679"/>
      <c r="J976" s="343"/>
    </row>
    <row r="977" spans="2:10" s="344" customFormat="1" ht="30" customHeight="1" x14ac:dyDescent="0.2">
      <c r="B977" s="685" t="s">
        <v>540</v>
      </c>
      <c r="C977" s="686"/>
      <c r="D977" s="686"/>
      <c r="E977" s="686"/>
      <c r="F977" s="686"/>
      <c r="G977" s="686"/>
      <c r="H977" s="388" t="s">
        <v>55</v>
      </c>
      <c r="I977" s="352" t="s">
        <v>60</v>
      </c>
      <c r="J977" s="343"/>
    </row>
    <row r="978" spans="2:10" s="344" customFormat="1" ht="30" customHeight="1" x14ac:dyDescent="0.2">
      <c r="B978" s="689" t="s">
        <v>36</v>
      </c>
      <c r="C978" s="690"/>
      <c r="D978" s="690"/>
      <c r="E978" s="690"/>
      <c r="F978" s="690"/>
      <c r="G978" s="690"/>
      <c r="H978" s="696"/>
      <c r="I978" s="691"/>
      <c r="J978" s="343"/>
    </row>
    <row r="979" spans="2:10" s="344" customFormat="1" ht="30" customHeight="1" x14ac:dyDescent="0.2">
      <c r="B979" s="345" t="s">
        <v>47</v>
      </c>
      <c r="C979" s="251" t="s">
        <v>57</v>
      </c>
      <c r="D979" s="257" t="s">
        <v>38</v>
      </c>
      <c r="E979" s="298" t="s">
        <v>39</v>
      </c>
      <c r="F979" s="298" t="s">
        <v>40</v>
      </c>
      <c r="G979" s="299" t="s">
        <v>41</v>
      </c>
      <c r="H979" s="299" t="s">
        <v>42</v>
      </c>
      <c r="I979" s="300" t="s">
        <v>43</v>
      </c>
      <c r="J979" s="343"/>
    </row>
    <row r="980" spans="2:10" s="344" customFormat="1" ht="30" customHeight="1" x14ac:dyDescent="0.2">
      <c r="B980" s="404"/>
      <c r="C980" s="251"/>
      <c r="D980" s="257"/>
      <c r="E980" s="301"/>
      <c r="F980" s="301"/>
      <c r="G980" s="334"/>
      <c r="H980" s="334"/>
      <c r="I980" s="93"/>
      <c r="J980" s="343"/>
    </row>
    <row r="981" spans="2:10" s="344" customFormat="1" ht="30" customHeight="1" x14ac:dyDescent="0.2">
      <c r="B981" s="697" t="s">
        <v>45</v>
      </c>
      <c r="C981" s="698"/>
      <c r="D981" s="698"/>
      <c r="E981" s="698"/>
      <c r="F981" s="698"/>
      <c r="G981" s="698"/>
      <c r="H981" s="698"/>
      <c r="I981" s="349"/>
      <c r="J981" s="343"/>
    </row>
    <row r="982" spans="2:10" s="344" customFormat="1" ht="30" customHeight="1" x14ac:dyDescent="0.2">
      <c r="B982" s="689" t="s">
        <v>46</v>
      </c>
      <c r="C982" s="690"/>
      <c r="D982" s="690"/>
      <c r="E982" s="690"/>
      <c r="F982" s="690"/>
      <c r="G982" s="690"/>
      <c r="H982" s="690"/>
      <c r="I982" s="691"/>
      <c r="J982" s="343"/>
    </row>
    <row r="983" spans="2:10" s="344" customFormat="1" ht="30" customHeight="1" x14ac:dyDescent="0.2">
      <c r="B983" s="345" t="s">
        <v>47</v>
      </c>
      <c r="C983" s="251" t="s">
        <v>57</v>
      </c>
      <c r="D983" s="298" t="s">
        <v>38</v>
      </c>
      <c r="E983" s="257"/>
      <c r="F983" s="257"/>
      <c r="G983" s="257"/>
      <c r="H983" s="251" t="s">
        <v>48</v>
      </c>
      <c r="I983" s="300" t="s">
        <v>43</v>
      </c>
      <c r="J983" s="343"/>
    </row>
    <row r="984" spans="2:10" s="344" customFormat="1" ht="30" customHeight="1" x14ac:dyDescent="0.2">
      <c r="B984" s="155" t="s">
        <v>539</v>
      </c>
      <c r="C984" s="175" t="s">
        <v>60</v>
      </c>
      <c r="D984" s="47">
        <v>1</v>
      </c>
      <c r="E984" s="51"/>
      <c r="F984" s="51"/>
      <c r="G984" s="51"/>
      <c r="H984" s="4">
        <f>Insumos!D106</f>
        <v>3.65</v>
      </c>
      <c r="I984" s="93">
        <f>D984*H984</f>
        <v>3.65</v>
      </c>
      <c r="J984" s="343"/>
    </row>
    <row r="985" spans="2:10" s="344" customFormat="1" ht="30" customHeight="1" x14ac:dyDescent="0.2">
      <c r="B985" s="692" t="s">
        <v>45</v>
      </c>
      <c r="C985" s="693"/>
      <c r="D985" s="693"/>
      <c r="E985" s="693"/>
      <c r="F985" s="693"/>
      <c r="G985" s="693"/>
      <c r="H985" s="693"/>
      <c r="I985" s="93">
        <f>SUM(I984:I984)</f>
        <v>3.65</v>
      </c>
      <c r="J985" s="343"/>
    </row>
    <row r="986" spans="2:10" s="344" customFormat="1" ht="30" customHeight="1" x14ac:dyDescent="0.2">
      <c r="B986" s="689" t="s">
        <v>50</v>
      </c>
      <c r="C986" s="690"/>
      <c r="D986" s="690"/>
      <c r="E986" s="690"/>
      <c r="F986" s="690"/>
      <c r="G986" s="690"/>
      <c r="H986" s="690"/>
      <c r="I986" s="691"/>
      <c r="J986" s="343"/>
    </row>
    <row r="987" spans="2:10" s="344" customFormat="1" ht="30" customHeight="1" x14ac:dyDescent="0.2">
      <c r="B987" s="260" t="s">
        <v>47</v>
      </c>
      <c r="C987" s="256" t="s">
        <v>57</v>
      </c>
      <c r="D987" s="251" t="s">
        <v>38</v>
      </c>
      <c r="E987" s="256"/>
      <c r="F987" s="256"/>
      <c r="G987" s="256"/>
      <c r="H987" s="251" t="s">
        <v>48</v>
      </c>
      <c r="I987" s="350" t="s">
        <v>43</v>
      </c>
      <c r="J987" s="343"/>
    </row>
    <row r="988" spans="2:10" s="344" customFormat="1" ht="30" customHeight="1" x14ac:dyDescent="0.2">
      <c r="B988" s="261"/>
      <c r="C988" s="413"/>
      <c r="D988" s="414"/>
      <c r="E988" s="256"/>
      <c r="F988" s="257"/>
      <c r="G988" s="257"/>
      <c r="H988" s="6"/>
      <c r="I988" s="412"/>
      <c r="J988" s="343"/>
    </row>
    <row r="989" spans="2:10" s="344" customFormat="1" ht="30" customHeight="1" x14ac:dyDescent="0.2">
      <c r="B989" s="687" t="s">
        <v>45</v>
      </c>
      <c r="C989" s="688"/>
      <c r="D989" s="688"/>
      <c r="E989" s="688"/>
      <c r="F989" s="688"/>
      <c r="G989" s="688"/>
      <c r="H989" s="688"/>
      <c r="I989" s="412"/>
      <c r="J989" s="343"/>
    </row>
    <row r="990" spans="2:10" s="344" customFormat="1" ht="30" customHeight="1" x14ac:dyDescent="0.2">
      <c r="B990" s="689" t="s">
        <v>51</v>
      </c>
      <c r="C990" s="690"/>
      <c r="D990" s="690"/>
      <c r="E990" s="690"/>
      <c r="F990" s="690"/>
      <c r="G990" s="690"/>
      <c r="H990" s="690"/>
      <c r="I990" s="691"/>
      <c r="J990" s="343"/>
    </row>
    <row r="991" spans="2:10" s="344" customFormat="1" ht="30" customHeight="1" x14ac:dyDescent="0.2">
      <c r="B991" s="345" t="s">
        <v>47</v>
      </c>
      <c r="C991" s="251" t="s">
        <v>57</v>
      </c>
      <c r="D991" s="298" t="s">
        <v>38</v>
      </c>
      <c r="E991" s="257"/>
      <c r="F991" s="353"/>
      <c r="G991" s="353"/>
      <c r="H991" s="354" t="s">
        <v>48</v>
      </c>
      <c r="I991" s="300" t="s">
        <v>43</v>
      </c>
      <c r="J991" s="343"/>
    </row>
    <row r="992" spans="2:10" s="344" customFormat="1" ht="30" customHeight="1" x14ac:dyDescent="0.2">
      <c r="B992" s="415" t="s">
        <v>568</v>
      </c>
      <c r="C992" s="175" t="s">
        <v>44</v>
      </c>
      <c r="D992" s="47">
        <v>0.4</v>
      </c>
      <c r="E992" s="418"/>
      <c r="F992" s="411"/>
      <c r="G992" s="411"/>
      <c r="H992" s="144">
        <f>Insumos!D28</f>
        <v>11.4</v>
      </c>
      <c r="I992" s="409">
        <f>D992*H992</f>
        <v>4.5599999999999996</v>
      </c>
      <c r="J992" s="343"/>
    </row>
    <row r="993" spans="2:10" s="344" customFormat="1" ht="30" customHeight="1" x14ac:dyDescent="0.2">
      <c r="B993" s="415" t="s">
        <v>634</v>
      </c>
      <c r="C993" s="175" t="s">
        <v>44</v>
      </c>
      <c r="D993" s="47">
        <v>0.4</v>
      </c>
      <c r="E993" s="418"/>
      <c r="F993" s="411"/>
      <c r="G993" s="411"/>
      <c r="H993" s="144">
        <f>Insumos!D25</f>
        <v>8.59</v>
      </c>
      <c r="I993" s="409">
        <f>D993*H993</f>
        <v>3.44</v>
      </c>
      <c r="J993" s="343"/>
    </row>
    <row r="994" spans="2:10" s="344" customFormat="1" ht="30" customHeight="1" x14ac:dyDescent="0.2">
      <c r="B994" s="692" t="s">
        <v>45</v>
      </c>
      <c r="C994" s="693"/>
      <c r="D994" s="693"/>
      <c r="E994" s="693"/>
      <c r="F994" s="693"/>
      <c r="G994" s="693"/>
      <c r="H994" s="693"/>
      <c r="I994" s="373">
        <f>SUM(I992:I993)</f>
        <v>8</v>
      </c>
      <c r="J994" s="343"/>
    </row>
    <row r="995" spans="2:10" s="344" customFormat="1" ht="30" customHeight="1" x14ac:dyDescent="0.2">
      <c r="B995" s="34" t="s">
        <v>52</v>
      </c>
      <c r="C995" s="5">
        <v>1</v>
      </c>
      <c r="D995" s="664" t="s">
        <v>53</v>
      </c>
      <c r="E995" s="664"/>
      <c r="F995" s="664"/>
      <c r="G995" s="664"/>
      <c r="H995" s="664"/>
      <c r="I995" s="92">
        <f>I994+I989+I985+I981</f>
        <v>11.65</v>
      </c>
      <c r="J995" s="343"/>
    </row>
    <row r="996" spans="2:10" s="344" customFormat="1" ht="30" customHeight="1" x14ac:dyDescent="0.2">
      <c r="B996" s="668" t="s">
        <v>66</v>
      </c>
      <c r="C996" s="660"/>
      <c r="D996" s="660"/>
      <c r="E996" s="660"/>
      <c r="F996" s="660"/>
      <c r="G996" s="660"/>
      <c r="H996" s="660"/>
      <c r="I996" s="35">
        <f>I995/C995</f>
        <v>11.65</v>
      </c>
      <c r="J996" s="343"/>
    </row>
    <row r="997" spans="2:10" s="344" customFormat="1" ht="30" customHeight="1" x14ac:dyDescent="0.2">
      <c r="B997" s="36" t="s">
        <v>97</v>
      </c>
      <c r="C997" s="63">
        <f>BDI!C$36</f>
        <v>27.5</v>
      </c>
      <c r="D997" s="669" t="s">
        <v>3</v>
      </c>
      <c r="E997" s="669"/>
      <c r="F997" s="669"/>
      <c r="G997" s="669"/>
      <c r="H997" s="669"/>
      <c r="I997" s="585">
        <f>C997/100*I996</f>
        <v>3.2</v>
      </c>
      <c r="J997" s="343"/>
    </row>
    <row r="998" spans="2:10" s="344" customFormat="1" ht="30" customHeight="1" thickBot="1" x14ac:dyDescent="0.25">
      <c r="B998" s="670" t="s">
        <v>54</v>
      </c>
      <c r="C998" s="671"/>
      <c r="D998" s="671"/>
      <c r="E998" s="671"/>
      <c r="F998" s="671"/>
      <c r="G998" s="671"/>
      <c r="H998" s="671"/>
      <c r="I998" s="586">
        <f>I997+I996</f>
        <v>14.85</v>
      </c>
      <c r="J998" s="343"/>
    </row>
    <row r="1001" spans="2:10" ht="13.5" thickBot="1" x14ac:dyDescent="0.25"/>
    <row r="1002" spans="2:10" ht="30" customHeight="1" thickBot="1" x14ac:dyDescent="0.25">
      <c r="B1002" s="396" t="s">
        <v>34</v>
      </c>
      <c r="C1002" s="393" t="s">
        <v>392</v>
      </c>
      <c r="D1002" s="694" t="s">
        <v>35</v>
      </c>
      <c r="E1002" s="694"/>
      <c r="F1002" s="694"/>
      <c r="G1002" s="694"/>
      <c r="H1002" s="694"/>
      <c r="I1002" s="695"/>
    </row>
    <row r="1003" spans="2:10" ht="39.950000000000003" customHeight="1" x14ac:dyDescent="0.2">
      <c r="B1003" s="675" t="s">
        <v>550</v>
      </c>
      <c r="C1003" s="676"/>
      <c r="D1003" s="676"/>
      <c r="E1003" s="676"/>
      <c r="F1003" s="676"/>
      <c r="G1003" s="677"/>
      <c r="H1003" s="678" t="s">
        <v>567</v>
      </c>
      <c r="I1003" s="679"/>
    </row>
    <row r="1004" spans="2:10" ht="30" customHeight="1" x14ac:dyDescent="0.2">
      <c r="B1004" s="685" t="s">
        <v>394</v>
      </c>
      <c r="C1004" s="686"/>
      <c r="D1004" s="686"/>
      <c r="E1004" s="686"/>
      <c r="F1004" s="686"/>
      <c r="G1004" s="686"/>
      <c r="H1004" s="388" t="s">
        <v>55</v>
      </c>
      <c r="I1004" s="352" t="s">
        <v>49</v>
      </c>
    </row>
    <row r="1005" spans="2:10" ht="30" customHeight="1" x14ac:dyDescent="0.2">
      <c r="B1005" s="689" t="s">
        <v>36</v>
      </c>
      <c r="C1005" s="690"/>
      <c r="D1005" s="690"/>
      <c r="E1005" s="690"/>
      <c r="F1005" s="690"/>
      <c r="G1005" s="690"/>
      <c r="H1005" s="696"/>
      <c r="I1005" s="691"/>
    </row>
    <row r="1006" spans="2:10" s="344" customFormat="1" ht="30" customHeight="1" x14ac:dyDescent="0.2">
      <c r="B1006" s="345" t="s">
        <v>47</v>
      </c>
      <c r="C1006" s="251" t="s">
        <v>57</v>
      </c>
      <c r="D1006" s="298" t="s">
        <v>38</v>
      </c>
      <c r="E1006" s="298" t="s">
        <v>39</v>
      </c>
      <c r="F1006" s="298" t="s">
        <v>40</v>
      </c>
      <c r="G1006" s="299" t="s">
        <v>41</v>
      </c>
      <c r="H1006" s="299" t="s">
        <v>42</v>
      </c>
      <c r="I1006" s="300" t="s">
        <v>43</v>
      </c>
      <c r="J1006" s="343"/>
    </row>
    <row r="1007" spans="2:10" s="344" customFormat="1" ht="30" customHeight="1" x14ac:dyDescent="0.2">
      <c r="B1007" s="404"/>
      <c r="C1007" s="251"/>
      <c r="D1007" s="257"/>
      <c r="E1007" s="301"/>
      <c r="F1007" s="301"/>
      <c r="G1007" s="334"/>
      <c r="H1007" s="334"/>
      <c r="I1007" s="93"/>
      <c r="J1007" s="343"/>
    </row>
    <row r="1008" spans="2:10" s="344" customFormat="1" ht="30" customHeight="1" x14ac:dyDescent="0.2">
      <c r="B1008" s="697" t="s">
        <v>45</v>
      </c>
      <c r="C1008" s="698"/>
      <c r="D1008" s="698"/>
      <c r="E1008" s="698"/>
      <c r="F1008" s="698"/>
      <c r="G1008" s="698"/>
      <c r="H1008" s="698"/>
      <c r="I1008" s="349"/>
      <c r="J1008" s="343"/>
    </row>
    <row r="1009" spans="2:10" s="344" customFormat="1" ht="30" customHeight="1" x14ac:dyDescent="0.2">
      <c r="B1009" s="689" t="s">
        <v>46</v>
      </c>
      <c r="C1009" s="690"/>
      <c r="D1009" s="690"/>
      <c r="E1009" s="690"/>
      <c r="F1009" s="690"/>
      <c r="G1009" s="690"/>
      <c r="H1009" s="690"/>
      <c r="I1009" s="691"/>
      <c r="J1009" s="343"/>
    </row>
    <row r="1010" spans="2:10" s="344" customFormat="1" ht="30" customHeight="1" x14ac:dyDescent="0.2">
      <c r="B1010" s="345" t="s">
        <v>47</v>
      </c>
      <c r="C1010" s="251" t="s">
        <v>57</v>
      </c>
      <c r="D1010" s="298" t="s">
        <v>38</v>
      </c>
      <c r="E1010" s="257"/>
      <c r="F1010" s="257"/>
      <c r="G1010" s="257"/>
      <c r="H1010" s="251" t="s">
        <v>48</v>
      </c>
      <c r="I1010" s="300" t="s">
        <v>43</v>
      </c>
      <c r="J1010" s="343"/>
    </row>
    <row r="1011" spans="2:10" s="344" customFormat="1" ht="39" customHeight="1" x14ac:dyDescent="0.2">
      <c r="B1011" s="155" t="s">
        <v>538</v>
      </c>
      <c r="C1011" s="175" t="s">
        <v>49</v>
      </c>
      <c r="D1011" s="47">
        <v>1</v>
      </c>
      <c r="E1011" s="51"/>
      <c r="F1011" s="51"/>
      <c r="G1011" s="51"/>
      <c r="H1011" s="4">
        <f>Insumos!D108</f>
        <v>28</v>
      </c>
      <c r="I1011" s="93">
        <f>D1011*H1011</f>
        <v>28</v>
      </c>
      <c r="J1011" s="343"/>
    </row>
    <row r="1012" spans="2:10" s="344" customFormat="1" ht="30" customHeight="1" x14ac:dyDescent="0.2">
      <c r="B1012" s="692" t="s">
        <v>45</v>
      </c>
      <c r="C1012" s="693"/>
      <c r="D1012" s="693"/>
      <c r="E1012" s="693"/>
      <c r="F1012" s="693"/>
      <c r="G1012" s="693"/>
      <c r="H1012" s="693"/>
      <c r="I1012" s="93">
        <f>SUM(I1011:I1011)</f>
        <v>28</v>
      </c>
      <c r="J1012" s="343"/>
    </row>
    <row r="1013" spans="2:10" s="344" customFormat="1" ht="30" customHeight="1" x14ac:dyDescent="0.2">
      <c r="B1013" s="689" t="s">
        <v>50</v>
      </c>
      <c r="C1013" s="690"/>
      <c r="D1013" s="690"/>
      <c r="E1013" s="690"/>
      <c r="F1013" s="690"/>
      <c r="G1013" s="690"/>
      <c r="H1013" s="690"/>
      <c r="I1013" s="691"/>
      <c r="J1013" s="343"/>
    </row>
    <row r="1014" spans="2:10" s="344" customFormat="1" ht="30" customHeight="1" x14ac:dyDescent="0.2">
      <c r="B1014" s="260" t="s">
        <v>47</v>
      </c>
      <c r="C1014" s="256" t="s">
        <v>57</v>
      </c>
      <c r="D1014" s="251" t="s">
        <v>38</v>
      </c>
      <c r="E1014" s="256"/>
      <c r="F1014" s="256"/>
      <c r="G1014" s="256"/>
      <c r="H1014" s="251" t="s">
        <v>48</v>
      </c>
      <c r="I1014" s="350" t="s">
        <v>43</v>
      </c>
      <c r="J1014" s="343"/>
    </row>
    <row r="1015" spans="2:10" s="344" customFormat="1" ht="30" customHeight="1" x14ac:dyDescent="0.2">
      <c r="B1015" s="261"/>
      <c r="C1015" s="413"/>
      <c r="D1015" s="414"/>
      <c r="E1015" s="256"/>
      <c r="F1015" s="257"/>
      <c r="G1015" s="257"/>
      <c r="H1015" s="6"/>
      <c r="I1015" s="412"/>
      <c r="J1015" s="343"/>
    </row>
    <row r="1016" spans="2:10" s="344" customFormat="1" ht="30" customHeight="1" x14ac:dyDescent="0.2">
      <c r="B1016" s="687" t="s">
        <v>45</v>
      </c>
      <c r="C1016" s="688"/>
      <c r="D1016" s="688"/>
      <c r="E1016" s="688"/>
      <c r="F1016" s="688"/>
      <c r="G1016" s="688"/>
      <c r="H1016" s="688"/>
      <c r="I1016" s="412"/>
      <c r="J1016" s="343"/>
    </row>
    <row r="1017" spans="2:10" s="344" customFormat="1" ht="30" customHeight="1" x14ac:dyDescent="0.2">
      <c r="B1017" s="689" t="s">
        <v>51</v>
      </c>
      <c r="C1017" s="690"/>
      <c r="D1017" s="690"/>
      <c r="E1017" s="690"/>
      <c r="F1017" s="690"/>
      <c r="G1017" s="690"/>
      <c r="H1017" s="690"/>
      <c r="I1017" s="691"/>
      <c r="J1017" s="343"/>
    </row>
    <row r="1018" spans="2:10" s="344" customFormat="1" ht="30" customHeight="1" x14ac:dyDescent="0.2">
      <c r="B1018" s="345" t="s">
        <v>47</v>
      </c>
      <c r="C1018" s="251" t="s">
        <v>57</v>
      </c>
      <c r="D1018" s="298" t="s">
        <v>38</v>
      </c>
      <c r="E1018" s="257"/>
      <c r="F1018" s="353"/>
      <c r="G1018" s="353"/>
      <c r="H1018" s="354" t="s">
        <v>48</v>
      </c>
      <c r="I1018" s="300" t="s">
        <v>43</v>
      </c>
      <c r="J1018" s="343"/>
    </row>
    <row r="1019" spans="2:10" s="344" customFormat="1" ht="30" customHeight="1" x14ac:dyDescent="0.2">
      <c r="B1019" s="415" t="s">
        <v>568</v>
      </c>
      <c r="C1019" s="175" t="s">
        <v>44</v>
      </c>
      <c r="D1019" s="47">
        <v>2</v>
      </c>
      <c r="E1019" s="418"/>
      <c r="F1019" s="411"/>
      <c r="G1019" s="411"/>
      <c r="H1019" s="144">
        <f>Insumos!D28</f>
        <v>11.4</v>
      </c>
      <c r="I1019" s="409">
        <f>D1019*H1019</f>
        <v>22.8</v>
      </c>
      <c r="J1019" s="343"/>
    </row>
    <row r="1020" spans="2:10" s="344" customFormat="1" ht="30" customHeight="1" x14ac:dyDescent="0.2">
      <c r="B1020" s="415" t="s">
        <v>65</v>
      </c>
      <c r="C1020" s="175" t="s">
        <v>44</v>
      </c>
      <c r="D1020" s="47">
        <v>2</v>
      </c>
      <c r="E1020" s="418"/>
      <c r="F1020" s="411"/>
      <c r="G1020" s="411"/>
      <c r="H1020" s="144">
        <f>Insumos!D23</f>
        <v>8.59</v>
      </c>
      <c r="I1020" s="409">
        <f>D1020*H1020</f>
        <v>17.18</v>
      </c>
      <c r="J1020" s="343"/>
    </row>
    <row r="1021" spans="2:10" s="344" customFormat="1" ht="30" customHeight="1" x14ac:dyDescent="0.2">
      <c r="B1021" s="692" t="s">
        <v>45</v>
      </c>
      <c r="C1021" s="693"/>
      <c r="D1021" s="693"/>
      <c r="E1021" s="693"/>
      <c r="F1021" s="693"/>
      <c r="G1021" s="693"/>
      <c r="H1021" s="693"/>
      <c r="I1021" s="373">
        <f>SUM(I1019:I1020)</f>
        <v>39.979999999999997</v>
      </c>
      <c r="J1021" s="343"/>
    </row>
    <row r="1022" spans="2:10" s="344" customFormat="1" ht="30" customHeight="1" x14ac:dyDescent="0.2">
      <c r="B1022" s="34" t="s">
        <v>52</v>
      </c>
      <c r="C1022" s="5">
        <v>1</v>
      </c>
      <c r="D1022" s="664" t="s">
        <v>53</v>
      </c>
      <c r="E1022" s="664"/>
      <c r="F1022" s="664"/>
      <c r="G1022" s="664"/>
      <c r="H1022" s="664"/>
      <c r="I1022" s="92">
        <f>I1021+I1016+I1012+I1008</f>
        <v>67.98</v>
      </c>
      <c r="J1022" s="343"/>
    </row>
    <row r="1023" spans="2:10" s="344" customFormat="1" ht="30" customHeight="1" x14ac:dyDescent="0.2">
      <c r="B1023" s="668" t="s">
        <v>66</v>
      </c>
      <c r="C1023" s="660"/>
      <c r="D1023" s="660"/>
      <c r="E1023" s="660"/>
      <c r="F1023" s="660"/>
      <c r="G1023" s="660"/>
      <c r="H1023" s="660"/>
      <c r="I1023" s="35">
        <f>I1022/C1022</f>
        <v>67.98</v>
      </c>
      <c r="J1023" s="343"/>
    </row>
    <row r="1024" spans="2:10" s="344" customFormat="1" ht="30" customHeight="1" x14ac:dyDescent="0.2">
      <c r="B1024" s="36" t="s">
        <v>97</v>
      </c>
      <c r="C1024" s="63">
        <f>BDI!C$36</f>
        <v>27.5</v>
      </c>
      <c r="D1024" s="669" t="s">
        <v>3</v>
      </c>
      <c r="E1024" s="669"/>
      <c r="F1024" s="669"/>
      <c r="G1024" s="669"/>
      <c r="H1024" s="669"/>
      <c r="I1024" s="585">
        <f>C1024/100*I1023</f>
        <v>18.690000000000001</v>
      </c>
      <c r="J1024" s="343"/>
    </row>
    <row r="1025" spans="2:10" s="344" customFormat="1" ht="30" customHeight="1" thickBot="1" x14ac:dyDescent="0.25">
      <c r="B1025" s="670" t="s">
        <v>54</v>
      </c>
      <c r="C1025" s="671"/>
      <c r="D1025" s="671"/>
      <c r="E1025" s="671"/>
      <c r="F1025" s="671"/>
      <c r="G1025" s="671"/>
      <c r="H1025" s="671"/>
      <c r="I1025" s="586">
        <f>I1024+I1023</f>
        <v>86.67</v>
      </c>
      <c r="J1025" s="343"/>
    </row>
    <row r="1028" spans="2:10" ht="13.5" thickBot="1" x14ac:dyDescent="0.25"/>
    <row r="1029" spans="2:10" ht="30" customHeight="1" thickBot="1" x14ac:dyDescent="0.25">
      <c r="B1029" s="396" t="s">
        <v>34</v>
      </c>
      <c r="C1029" s="393" t="s">
        <v>447</v>
      </c>
      <c r="D1029" s="694" t="s">
        <v>35</v>
      </c>
      <c r="E1029" s="694"/>
      <c r="F1029" s="694"/>
      <c r="G1029" s="694"/>
      <c r="H1029" s="694"/>
      <c r="I1029" s="695"/>
    </row>
    <row r="1030" spans="2:10" ht="39.950000000000003" customHeight="1" x14ac:dyDescent="0.2">
      <c r="B1030" s="675" t="s">
        <v>550</v>
      </c>
      <c r="C1030" s="676"/>
      <c r="D1030" s="676"/>
      <c r="E1030" s="676"/>
      <c r="F1030" s="676"/>
      <c r="G1030" s="677"/>
      <c r="H1030" s="678" t="s">
        <v>567</v>
      </c>
      <c r="I1030" s="679"/>
    </row>
    <row r="1031" spans="2:10" ht="30" customHeight="1" x14ac:dyDescent="0.2">
      <c r="B1031" s="685" t="s">
        <v>537</v>
      </c>
      <c r="C1031" s="686"/>
      <c r="D1031" s="686"/>
      <c r="E1031" s="686"/>
      <c r="F1031" s="686"/>
      <c r="G1031" s="686"/>
      <c r="H1031" s="388" t="s">
        <v>55</v>
      </c>
      <c r="I1031" s="352" t="s">
        <v>49</v>
      </c>
    </row>
    <row r="1032" spans="2:10" ht="30" customHeight="1" x14ac:dyDescent="0.2">
      <c r="B1032" s="689" t="s">
        <v>36</v>
      </c>
      <c r="C1032" s="690"/>
      <c r="D1032" s="690"/>
      <c r="E1032" s="690"/>
      <c r="F1032" s="690"/>
      <c r="G1032" s="690"/>
      <c r="H1032" s="696"/>
      <c r="I1032" s="691"/>
    </row>
    <row r="1033" spans="2:10" s="344" customFormat="1" ht="30" customHeight="1" x14ac:dyDescent="0.2">
      <c r="B1033" s="345" t="s">
        <v>47</v>
      </c>
      <c r="C1033" s="251" t="s">
        <v>57</v>
      </c>
      <c r="D1033" s="298" t="s">
        <v>38</v>
      </c>
      <c r="E1033" s="298" t="s">
        <v>39</v>
      </c>
      <c r="F1033" s="298" t="s">
        <v>40</v>
      </c>
      <c r="G1033" s="299" t="s">
        <v>41</v>
      </c>
      <c r="H1033" s="299" t="s">
        <v>42</v>
      </c>
      <c r="I1033" s="300" t="s">
        <v>43</v>
      </c>
      <c r="J1033" s="343"/>
    </row>
    <row r="1034" spans="2:10" s="344" customFormat="1" ht="30" customHeight="1" x14ac:dyDescent="0.2">
      <c r="B1034" s="404"/>
      <c r="C1034" s="251"/>
      <c r="D1034" s="257"/>
      <c r="E1034" s="301"/>
      <c r="F1034" s="301"/>
      <c r="G1034" s="334"/>
      <c r="H1034" s="334"/>
      <c r="I1034" s="93"/>
      <c r="J1034" s="343"/>
    </row>
    <row r="1035" spans="2:10" s="344" customFormat="1" ht="30" customHeight="1" x14ac:dyDescent="0.2">
      <c r="B1035" s="697" t="s">
        <v>45</v>
      </c>
      <c r="C1035" s="698"/>
      <c r="D1035" s="698"/>
      <c r="E1035" s="698"/>
      <c r="F1035" s="698"/>
      <c r="G1035" s="698"/>
      <c r="H1035" s="698"/>
      <c r="I1035" s="349"/>
      <c r="J1035" s="343"/>
    </row>
    <row r="1036" spans="2:10" s="344" customFormat="1" ht="30" customHeight="1" x14ac:dyDescent="0.2">
      <c r="B1036" s="689" t="s">
        <v>46</v>
      </c>
      <c r="C1036" s="690"/>
      <c r="D1036" s="690"/>
      <c r="E1036" s="690"/>
      <c r="F1036" s="690"/>
      <c r="G1036" s="690"/>
      <c r="H1036" s="690"/>
      <c r="I1036" s="691"/>
      <c r="J1036" s="343"/>
    </row>
    <row r="1037" spans="2:10" s="344" customFormat="1" ht="30" customHeight="1" x14ac:dyDescent="0.2">
      <c r="B1037" s="351" t="s">
        <v>47</v>
      </c>
      <c r="C1037" s="251" t="s">
        <v>57</v>
      </c>
      <c r="D1037" s="298" t="s">
        <v>38</v>
      </c>
      <c r="E1037" s="257"/>
      <c r="F1037" s="257"/>
      <c r="G1037" s="257"/>
      <c r="H1037" s="251" t="s">
        <v>48</v>
      </c>
      <c r="I1037" s="300" t="s">
        <v>43</v>
      </c>
      <c r="J1037" s="343"/>
    </row>
    <row r="1038" spans="2:10" s="344" customFormat="1" ht="30" customHeight="1" x14ac:dyDescent="0.2">
      <c r="B1038" s="410" t="s">
        <v>153</v>
      </c>
      <c r="C1038" s="599" t="s">
        <v>73</v>
      </c>
      <c r="D1038" s="105">
        <v>2E-3</v>
      </c>
      <c r="E1038" s="51"/>
      <c r="F1038" s="51"/>
      <c r="G1038" s="51"/>
      <c r="H1038" s="4">
        <f>Insumos!D41</f>
        <v>50</v>
      </c>
      <c r="I1038" s="35">
        <f>D1038*H1038</f>
        <v>0.1</v>
      </c>
      <c r="J1038" s="343"/>
    </row>
    <row r="1039" spans="2:10" s="344" customFormat="1" ht="30" customHeight="1" x14ac:dyDescent="0.2">
      <c r="B1039" s="410" t="s">
        <v>87</v>
      </c>
      <c r="C1039" s="571" t="s">
        <v>63</v>
      </c>
      <c r="D1039" s="105">
        <v>2</v>
      </c>
      <c r="E1039" s="51"/>
      <c r="F1039" s="51"/>
      <c r="G1039" s="51"/>
      <c r="H1039" s="4">
        <f>Insumos!D37</f>
        <v>0.4</v>
      </c>
      <c r="I1039" s="35">
        <f>D1039*H1039</f>
        <v>0.8</v>
      </c>
      <c r="J1039" s="343"/>
    </row>
    <row r="1040" spans="2:10" s="344" customFormat="1" ht="30" customHeight="1" x14ac:dyDescent="0.2">
      <c r="B1040" s="600" t="s">
        <v>396</v>
      </c>
      <c r="C1040" s="335" t="s">
        <v>49</v>
      </c>
      <c r="D1040" s="572">
        <v>1</v>
      </c>
      <c r="E1040" s="51"/>
      <c r="F1040" s="51"/>
      <c r="G1040" s="51"/>
      <c r="H1040" s="4">
        <f>Insumos!D104</f>
        <v>110.92</v>
      </c>
      <c r="I1040" s="35">
        <f>D1040*H1040</f>
        <v>110.92</v>
      </c>
      <c r="J1040" s="343"/>
    </row>
    <row r="1041" spans="2:11" s="344" customFormat="1" ht="30" customHeight="1" x14ac:dyDescent="0.2">
      <c r="B1041" s="692" t="s">
        <v>45</v>
      </c>
      <c r="C1041" s="702"/>
      <c r="D1041" s="693"/>
      <c r="E1041" s="693"/>
      <c r="F1041" s="693"/>
      <c r="G1041" s="693"/>
      <c r="H1041" s="693"/>
      <c r="I1041" s="93">
        <f>SUM(I1038:I1040)</f>
        <v>111.82</v>
      </c>
      <c r="J1041" s="343"/>
    </row>
    <row r="1042" spans="2:11" s="344" customFormat="1" ht="30" customHeight="1" x14ac:dyDescent="0.2">
      <c r="B1042" s="689" t="s">
        <v>50</v>
      </c>
      <c r="C1042" s="690"/>
      <c r="D1042" s="690"/>
      <c r="E1042" s="690"/>
      <c r="F1042" s="690"/>
      <c r="G1042" s="690"/>
      <c r="H1042" s="690"/>
      <c r="I1042" s="691"/>
      <c r="J1042" s="343"/>
    </row>
    <row r="1043" spans="2:11" s="344" customFormat="1" ht="30" customHeight="1" x14ac:dyDescent="0.2">
      <c r="B1043" s="260" t="s">
        <v>47</v>
      </c>
      <c r="C1043" s="256" t="s">
        <v>57</v>
      </c>
      <c r="D1043" s="256" t="s">
        <v>38</v>
      </c>
      <c r="E1043" s="256"/>
      <c r="F1043" s="256"/>
      <c r="G1043" s="256"/>
      <c r="H1043" s="251" t="s">
        <v>48</v>
      </c>
      <c r="I1043" s="350" t="s">
        <v>43</v>
      </c>
      <c r="J1043" s="343"/>
    </row>
    <row r="1044" spans="2:11" s="344" customFormat="1" ht="30" customHeight="1" x14ac:dyDescent="0.2">
      <c r="B1044" s="261"/>
      <c r="C1044" s="413"/>
      <c r="D1044" s="414"/>
      <c r="E1044" s="256"/>
      <c r="F1044" s="257"/>
      <c r="G1044" s="257"/>
      <c r="H1044" s="6"/>
      <c r="I1044" s="412"/>
      <c r="J1044" s="343"/>
    </row>
    <row r="1045" spans="2:11" s="344" customFormat="1" ht="30" customHeight="1" x14ac:dyDescent="0.2">
      <c r="B1045" s="687" t="s">
        <v>45</v>
      </c>
      <c r="C1045" s="688"/>
      <c r="D1045" s="688"/>
      <c r="E1045" s="688"/>
      <c r="F1045" s="688"/>
      <c r="G1045" s="688"/>
      <c r="H1045" s="688"/>
      <c r="I1045" s="412"/>
      <c r="J1045" s="343"/>
    </row>
    <row r="1046" spans="2:11" s="344" customFormat="1" ht="30" customHeight="1" x14ac:dyDescent="0.2">
      <c r="B1046" s="689" t="s">
        <v>51</v>
      </c>
      <c r="C1046" s="690"/>
      <c r="D1046" s="690"/>
      <c r="E1046" s="690"/>
      <c r="F1046" s="690"/>
      <c r="G1046" s="690"/>
      <c r="H1046" s="690"/>
      <c r="I1046" s="691"/>
      <c r="J1046" s="343"/>
    </row>
    <row r="1047" spans="2:11" s="344" customFormat="1" ht="30" customHeight="1" x14ac:dyDescent="0.2">
      <c r="B1047" s="345" t="s">
        <v>47</v>
      </c>
      <c r="C1047" s="251" t="s">
        <v>57</v>
      </c>
      <c r="D1047" s="298" t="s">
        <v>38</v>
      </c>
      <c r="E1047" s="257"/>
      <c r="F1047" s="353"/>
      <c r="G1047" s="353"/>
      <c r="H1047" s="354" t="s">
        <v>48</v>
      </c>
      <c r="I1047" s="300" t="s">
        <v>43</v>
      </c>
      <c r="J1047" s="343"/>
    </row>
    <row r="1048" spans="2:11" s="344" customFormat="1" ht="30" customHeight="1" x14ac:dyDescent="0.2">
      <c r="B1048" s="405" t="s">
        <v>89</v>
      </c>
      <c r="C1048" s="406" t="s">
        <v>44</v>
      </c>
      <c r="D1048" s="285">
        <v>0.5</v>
      </c>
      <c r="E1048" s="407"/>
      <c r="F1048" s="408"/>
      <c r="G1048" s="408"/>
      <c r="H1048" s="598">
        <f>Insumos!D15</f>
        <v>11.4</v>
      </c>
      <c r="I1048" s="409">
        <f>D1048*H1048</f>
        <v>5.7</v>
      </c>
      <c r="J1048" s="343"/>
    </row>
    <row r="1049" spans="2:11" s="344" customFormat="1" ht="30" customHeight="1" x14ac:dyDescent="0.2">
      <c r="B1049" s="410" t="s">
        <v>65</v>
      </c>
      <c r="C1049" s="335" t="s">
        <v>44</v>
      </c>
      <c r="D1049" s="287">
        <v>0.5</v>
      </c>
      <c r="E1049" s="411"/>
      <c r="F1049" s="411"/>
      <c r="G1049" s="411"/>
      <c r="H1049" s="144">
        <f>Insumos!D23</f>
        <v>8.59</v>
      </c>
      <c r="I1049" s="409">
        <f>D1049*H1049</f>
        <v>4.3</v>
      </c>
      <c r="J1049" s="343"/>
    </row>
    <row r="1050" spans="2:11" s="344" customFormat="1" ht="30" customHeight="1" x14ac:dyDescent="0.2">
      <c r="B1050" s="692" t="s">
        <v>45</v>
      </c>
      <c r="C1050" s="693"/>
      <c r="D1050" s="693"/>
      <c r="E1050" s="693"/>
      <c r="F1050" s="693"/>
      <c r="G1050" s="693"/>
      <c r="H1050" s="693"/>
      <c r="I1050" s="373">
        <f>SUM(I1048:I1049)</f>
        <v>10</v>
      </c>
      <c r="J1050" s="343"/>
    </row>
    <row r="1051" spans="2:11" s="344" customFormat="1" ht="30" customHeight="1" x14ac:dyDescent="0.2">
      <c r="B1051" s="34" t="s">
        <v>52</v>
      </c>
      <c r="C1051" s="5">
        <v>1</v>
      </c>
      <c r="D1051" s="664" t="s">
        <v>53</v>
      </c>
      <c r="E1051" s="664"/>
      <c r="F1051" s="664"/>
      <c r="G1051" s="664"/>
      <c r="H1051" s="664"/>
      <c r="I1051" s="92">
        <f>I1050+I1045+I1041+I1035</f>
        <v>121.82</v>
      </c>
      <c r="J1051" s="343"/>
      <c r="K1051" s="344">
        <v>84.72</v>
      </c>
    </row>
    <row r="1052" spans="2:11" s="344" customFormat="1" ht="30" customHeight="1" x14ac:dyDescent="0.2">
      <c r="B1052" s="668" t="s">
        <v>66</v>
      </c>
      <c r="C1052" s="660"/>
      <c r="D1052" s="660"/>
      <c r="E1052" s="660"/>
      <c r="F1052" s="660"/>
      <c r="G1052" s="660"/>
      <c r="H1052" s="660"/>
      <c r="I1052" s="35">
        <f>I1051/C1051</f>
        <v>121.82</v>
      </c>
      <c r="J1052" s="343"/>
    </row>
    <row r="1053" spans="2:11" s="344" customFormat="1" ht="30" customHeight="1" x14ac:dyDescent="0.2">
      <c r="B1053" s="36" t="s">
        <v>97</v>
      </c>
      <c r="C1053" s="63">
        <f>BDI!C$36</f>
        <v>27.5</v>
      </c>
      <c r="D1053" s="669" t="s">
        <v>3</v>
      </c>
      <c r="E1053" s="669"/>
      <c r="F1053" s="669"/>
      <c r="G1053" s="669"/>
      <c r="H1053" s="669"/>
      <c r="I1053" s="585">
        <f>C1053/100*I1052</f>
        <v>33.5</v>
      </c>
      <c r="J1053" s="343"/>
    </row>
    <row r="1054" spans="2:11" s="344" customFormat="1" ht="30" customHeight="1" thickBot="1" x14ac:dyDescent="0.25">
      <c r="B1054" s="670" t="s">
        <v>54</v>
      </c>
      <c r="C1054" s="671"/>
      <c r="D1054" s="671"/>
      <c r="E1054" s="671"/>
      <c r="F1054" s="671"/>
      <c r="G1054" s="671"/>
      <c r="H1054" s="671"/>
      <c r="I1054" s="586">
        <f>I1053+I1052</f>
        <v>155.32</v>
      </c>
      <c r="J1054" s="343"/>
    </row>
    <row r="1057" spans="2:10" ht="13.5" thickBot="1" x14ac:dyDescent="0.25"/>
    <row r="1058" spans="2:10" ht="30" customHeight="1" thickBot="1" x14ac:dyDescent="0.25">
      <c r="B1058" s="396" t="s">
        <v>34</v>
      </c>
      <c r="C1058" s="393" t="s">
        <v>449</v>
      </c>
      <c r="D1058" s="694" t="s">
        <v>35</v>
      </c>
      <c r="E1058" s="694"/>
      <c r="F1058" s="694"/>
      <c r="G1058" s="694"/>
      <c r="H1058" s="694"/>
      <c r="I1058" s="695"/>
    </row>
    <row r="1059" spans="2:10" ht="39.950000000000003" customHeight="1" x14ac:dyDescent="0.2">
      <c r="B1059" s="675" t="s">
        <v>550</v>
      </c>
      <c r="C1059" s="676"/>
      <c r="D1059" s="676"/>
      <c r="E1059" s="676"/>
      <c r="F1059" s="676"/>
      <c r="G1059" s="677"/>
      <c r="H1059" s="678" t="s">
        <v>567</v>
      </c>
      <c r="I1059" s="679"/>
    </row>
    <row r="1060" spans="2:10" ht="30" customHeight="1" x14ac:dyDescent="0.2">
      <c r="B1060" s="685" t="s">
        <v>536</v>
      </c>
      <c r="C1060" s="686"/>
      <c r="D1060" s="686"/>
      <c r="E1060" s="686"/>
      <c r="F1060" s="686"/>
      <c r="G1060" s="686"/>
      <c r="H1060" s="388" t="s">
        <v>55</v>
      </c>
      <c r="I1060" s="352" t="s">
        <v>49</v>
      </c>
    </row>
    <row r="1061" spans="2:10" ht="30" customHeight="1" x14ac:dyDescent="0.2">
      <c r="B1061" s="689" t="s">
        <v>36</v>
      </c>
      <c r="C1061" s="690"/>
      <c r="D1061" s="690"/>
      <c r="E1061" s="690"/>
      <c r="F1061" s="690"/>
      <c r="G1061" s="690"/>
      <c r="H1061" s="696"/>
      <c r="I1061" s="691"/>
    </row>
    <row r="1062" spans="2:10" s="344" customFormat="1" ht="25.5" x14ac:dyDescent="0.2">
      <c r="B1062" s="345" t="s">
        <v>47</v>
      </c>
      <c r="C1062" s="251" t="s">
        <v>57</v>
      </c>
      <c r="D1062" s="298" t="s">
        <v>38</v>
      </c>
      <c r="E1062" s="298" t="s">
        <v>39</v>
      </c>
      <c r="F1062" s="298" t="s">
        <v>40</v>
      </c>
      <c r="G1062" s="299" t="s">
        <v>41</v>
      </c>
      <c r="H1062" s="299" t="s">
        <v>42</v>
      </c>
      <c r="I1062" s="300" t="s">
        <v>43</v>
      </c>
      <c r="J1062" s="343"/>
    </row>
    <row r="1063" spans="2:10" ht="25.5" x14ac:dyDescent="0.2">
      <c r="B1063" s="263" t="s">
        <v>419</v>
      </c>
      <c r="C1063" s="175" t="s">
        <v>44</v>
      </c>
      <c r="D1063" s="105">
        <v>0.3</v>
      </c>
      <c r="E1063" s="47"/>
      <c r="F1063" s="47"/>
      <c r="G1063" s="6"/>
      <c r="H1063" s="6">
        <f>Insumos!D49</f>
        <v>69.42</v>
      </c>
      <c r="I1063" s="93">
        <f>D1063*H1063</f>
        <v>20.83</v>
      </c>
    </row>
    <row r="1064" spans="2:10" s="344" customFormat="1" ht="30" customHeight="1" x14ac:dyDescent="0.2">
      <c r="B1064" s="759" t="s">
        <v>45</v>
      </c>
      <c r="C1064" s="760"/>
      <c r="D1064" s="760"/>
      <c r="E1064" s="760"/>
      <c r="F1064" s="760"/>
      <c r="G1064" s="760"/>
      <c r="H1064" s="760"/>
      <c r="I1064" s="373">
        <f>SUM(I1063:I1063)</f>
        <v>20.83</v>
      </c>
      <c r="J1064" s="343"/>
    </row>
    <row r="1065" spans="2:10" s="344" customFormat="1" ht="30" customHeight="1" x14ac:dyDescent="0.2">
      <c r="B1065" s="689" t="s">
        <v>46</v>
      </c>
      <c r="C1065" s="690"/>
      <c r="D1065" s="690"/>
      <c r="E1065" s="690"/>
      <c r="F1065" s="690"/>
      <c r="G1065" s="690"/>
      <c r="H1065" s="690"/>
      <c r="I1065" s="691"/>
      <c r="J1065" s="343"/>
    </row>
    <row r="1066" spans="2:10" s="344" customFormat="1" ht="30" customHeight="1" x14ac:dyDescent="0.2">
      <c r="B1066" s="351" t="s">
        <v>47</v>
      </c>
      <c r="C1066" s="251" t="s">
        <v>57</v>
      </c>
      <c r="D1066" s="298" t="s">
        <v>38</v>
      </c>
      <c r="E1066" s="257"/>
      <c r="F1066" s="257"/>
      <c r="G1066" s="257"/>
      <c r="H1066" s="251" t="s">
        <v>48</v>
      </c>
      <c r="I1066" s="300" t="s">
        <v>43</v>
      </c>
      <c r="J1066" s="343"/>
    </row>
    <row r="1067" spans="2:10" s="344" customFormat="1" ht="30" customHeight="1" x14ac:dyDescent="0.2">
      <c r="B1067" s="402" t="s">
        <v>420</v>
      </c>
      <c r="C1067" s="335" t="s">
        <v>49</v>
      </c>
      <c r="D1067" s="572">
        <v>1</v>
      </c>
      <c r="E1067" s="51"/>
      <c r="F1067" s="51"/>
      <c r="G1067" s="51"/>
      <c r="H1067" s="4">
        <f>Insumos!D45</f>
        <v>28.06</v>
      </c>
      <c r="I1067" s="35">
        <f>D1067*H1067</f>
        <v>28.06</v>
      </c>
      <c r="J1067" s="343"/>
    </row>
    <row r="1068" spans="2:10" s="344" customFormat="1" ht="30" customHeight="1" x14ac:dyDescent="0.2">
      <c r="B1068" s="402" t="s">
        <v>495</v>
      </c>
      <c r="C1068" s="335" t="s">
        <v>49</v>
      </c>
      <c r="D1068" s="572">
        <v>2</v>
      </c>
      <c r="E1068" s="51"/>
      <c r="F1068" s="51"/>
      <c r="G1068" s="51"/>
      <c r="H1068" s="4">
        <f>Insumos!D46</f>
        <v>10.38</v>
      </c>
      <c r="I1068" s="35">
        <f>D1068*H1068</f>
        <v>20.76</v>
      </c>
      <c r="J1068" s="343"/>
    </row>
    <row r="1069" spans="2:10" s="344" customFormat="1" ht="30" customHeight="1" x14ac:dyDescent="0.2">
      <c r="B1069" s="402" t="s">
        <v>496</v>
      </c>
      <c r="C1069" s="335" t="s">
        <v>49</v>
      </c>
      <c r="D1069" s="572">
        <v>4</v>
      </c>
      <c r="E1069" s="51"/>
      <c r="F1069" s="51"/>
      <c r="G1069" s="51"/>
      <c r="H1069" s="4">
        <f>Insumos!D47</f>
        <v>2.5499999999999998</v>
      </c>
      <c r="I1069" s="35">
        <f>D1069*H1069</f>
        <v>10.199999999999999</v>
      </c>
      <c r="J1069" s="343"/>
    </row>
    <row r="1070" spans="2:10" s="344" customFormat="1" ht="30" customHeight="1" x14ac:dyDescent="0.2">
      <c r="B1070" s="402" t="s">
        <v>535</v>
      </c>
      <c r="C1070" s="335" t="s">
        <v>49</v>
      </c>
      <c r="D1070" s="572">
        <v>1</v>
      </c>
      <c r="E1070" s="51"/>
      <c r="F1070" s="51"/>
      <c r="G1070" s="51"/>
      <c r="H1070" s="4">
        <f>Insumos!D48</f>
        <v>279.02999999999997</v>
      </c>
      <c r="I1070" s="35">
        <f>D1070*H1070</f>
        <v>279.02999999999997</v>
      </c>
      <c r="J1070" s="343"/>
    </row>
    <row r="1071" spans="2:10" s="344" customFormat="1" ht="30" customHeight="1" x14ac:dyDescent="0.2">
      <c r="B1071" s="692" t="s">
        <v>45</v>
      </c>
      <c r="C1071" s="702"/>
      <c r="D1071" s="693"/>
      <c r="E1071" s="693"/>
      <c r="F1071" s="693"/>
      <c r="G1071" s="693"/>
      <c r="H1071" s="693"/>
      <c r="I1071" s="93">
        <f>SUM(I1067:I1070)</f>
        <v>338.05</v>
      </c>
      <c r="J1071" s="343"/>
    </row>
    <row r="1072" spans="2:10" s="344" customFormat="1" ht="30" customHeight="1" x14ac:dyDescent="0.2">
      <c r="B1072" s="689" t="s">
        <v>50</v>
      </c>
      <c r="C1072" s="690"/>
      <c r="D1072" s="690"/>
      <c r="E1072" s="690"/>
      <c r="F1072" s="690"/>
      <c r="G1072" s="690"/>
      <c r="H1072" s="690"/>
      <c r="I1072" s="691"/>
      <c r="J1072" s="343"/>
    </row>
    <row r="1073" spans="2:11" s="344" customFormat="1" ht="30" customHeight="1" x14ac:dyDescent="0.2">
      <c r="B1073" s="260" t="s">
        <v>47</v>
      </c>
      <c r="C1073" s="256" t="s">
        <v>57</v>
      </c>
      <c r="D1073" s="251" t="s">
        <v>38</v>
      </c>
      <c r="E1073" s="256"/>
      <c r="F1073" s="256"/>
      <c r="G1073" s="256"/>
      <c r="H1073" s="251" t="s">
        <v>48</v>
      </c>
      <c r="I1073" s="350" t="s">
        <v>43</v>
      </c>
      <c r="J1073" s="343"/>
    </row>
    <row r="1074" spans="2:11" s="344" customFormat="1" ht="30" customHeight="1" x14ac:dyDescent="0.2">
      <c r="B1074" s="261"/>
      <c r="C1074" s="413"/>
      <c r="D1074" s="414"/>
      <c r="E1074" s="256"/>
      <c r="F1074" s="257"/>
      <c r="G1074" s="257"/>
      <c r="H1074" s="6"/>
      <c r="I1074" s="412"/>
      <c r="J1074" s="343"/>
    </row>
    <row r="1075" spans="2:11" s="344" customFormat="1" ht="30" customHeight="1" x14ac:dyDescent="0.2">
      <c r="B1075" s="687" t="s">
        <v>45</v>
      </c>
      <c r="C1075" s="688"/>
      <c r="D1075" s="688"/>
      <c r="E1075" s="688"/>
      <c r="F1075" s="688"/>
      <c r="G1075" s="688"/>
      <c r="H1075" s="688"/>
      <c r="I1075" s="412"/>
      <c r="J1075" s="343"/>
    </row>
    <row r="1076" spans="2:11" s="344" customFormat="1" ht="30" customHeight="1" x14ac:dyDescent="0.2">
      <c r="B1076" s="689" t="s">
        <v>51</v>
      </c>
      <c r="C1076" s="690"/>
      <c r="D1076" s="690"/>
      <c r="E1076" s="690"/>
      <c r="F1076" s="690"/>
      <c r="G1076" s="690"/>
      <c r="H1076" s="690"/>
      <c r="I1076" s="691"/>
      <c r="J1076" s="343"/>
    </row>
    <row r="1077" spans="2:11" s="344" customFormat="1" ht="30" customHeight="1" x14ac:dyDescent="0.2">
      <c r="B1077" s="345" t="s">
        <v>47</v>
      </c>
      <c r="C1077" s="251" t="s">
        <v>57</v>
      </c>
      <c r="D1077" s="298" t="s">
        <v>38</v>
      </c>
      <c r="E1077" s="257"/>
      <c r="F1077" s="353"/>
      <c r="G1077" s="353"/>
      <c r="H1077" s="354" t="s">
        <v>48</v>
      </c>
      <c r="I1077" s="300" t="s">
        <v>43</v>
      </c>
      <c r="J1077" s="343"/>
    </row>
    <row r="1078" spans="2:11" s="344" customFormat="1" ht="30" customHeight="1" x14ac:dyDescent="0.2">
      <c r="B1078" s="415" t="s">
        <v>65</v>
      </c>
      <c r="C1078" s="175" t="s">
        <v>44</v>
      </c>
      <c r="D1078" s="47">
        <v>5</v>
      </c>
      <c r="E1078" s="418"/>
      <c r="F1078" s="411"/>
      <c r="G1078" s="411"/>
      <c r="H1078" s="144">
        <f>Insumos!D23</f>
        <v>8.59</v>
      </c>
      <c r="I1078" s="409">
        <f>D1078*H1078</f>
        <v>42.95</v>
      </c>
      <c r="J1078" s="343"/>
    </row>
    <row r="1079" spans="2:11" s="344" customFormat="1" ht="30" customHeight="1" x14ac:dyDescent="0.2">
      <c r="B1079" s="692" t="s">
        <v>45</v>
      </c>
      <c r="C1079" s="693"/>
      <c r="D1079" s="693"/>
      <c r="E1079" s="693"/>
      <c r="F1079" s="693"/>
      <c r="G1079" s="693"/>
      <c r="H1079" s="693"/>
      <c r="I1079" s="373">
        <f>SUM(I1078:I1078)</f>
        <v>42.95</v>
      </c>
      <c r="J1079" s="343"/>
    </row>
    <row r="1080" spans="2:11" s="344" customFormat="1" ht="30" customHeight="1" x14ac:dyDescent="0.2">
      <c r="B1080" s="34" t="s">
        <v>52</v>
      </c>
      <c r="C1080" s="5">
        <v>1</v>
      </c>
      <c r="D1080" s="664" t="s">
        <v>53</v>
      </c>
      <c r="E1080" s="664"/>
      <c r="F1080" s="664"/>
      <c r="G1080" s="664"/>
      <c r="H1080" s="664"/>
      <c r="I1080" s="92">
        <f>I1079+I1075+I1071+I1064</f>
        <v>401.83</v>
      </c>
      <c r="J1080" s="343"/>
      <c r="K1080" s="344">
        <v>364</v>
      </c>
    </row>
    <row r="1081" spans="2:11" s="344" customFormat="1" ht="30" customHeight="1" x14ac:dyDescent="0.2">
      <c r="B1081" s="668" t="s">
        <v>66</v>
      </c>
      <c r="C1081" s="660"/>
      <c r="D1081" s="660"/>
      <c r="E1081" s="660"/>
      <c r="F1081" s="660"/>
      <c r="G1081" s="660"/>
      <c r="H1081" s="660"/>
      <c r="I1081" s="35">
        <f>I1080/C1080</f>
        <v>401.83</v>
      </c>
      <c r="J1081" s="343"/>
    </row>
    <row r="1082" spans="2:11" s="344" customFormat="1" ht="30" customHeight="1" x14ac:dyDescent="0.2">
      <c r="B1082" s="36" t="s">
        <v>97</v>
      </c>
      <c r="C1082" s="63">
        <f>BDI!C$36</f>
        <v>27.5</v>
      </c>
      <c r="D1082" s="669" t="s">
        <v>3</v>
      </c>
      <c r="E1082" s="669"/>
      <c r="F1082" s="669"/>
      <c r="G1082" s="669"/>
      <c r="H1082" s="669"/>
      <c r="I1082" s="585">
        <f>C1082/100*I1081</f>
        <v>110.5</v>
      </c>
      <c r="J1082" s="343"/>
    </row>
    <row r="1083" spans="2:11" s="344" customFormat="1" ht="30" customHeight="1" thickBot="1" x14ac:dyDescent="0.25">
      <c r="B1083" s="670" t="s">
        <v>54</v>
      </c>
      <c r="C1083" s="671"/>
      <c r="D1083" s="671"/>
      <c r="E1083" s="671"/>
      <c r="F1083" s="671"/>
      <c r="G1083" s="671"/>
      <c r="H1083" s="671"/>
      <c r="I1083" s="586">
        <f>I1082+I1081</f>
        <v>512.33000000000004</v>
      </c>
      <c r="J1083" s="343"/>
    </row>
    <row r="1087" spans="2:11" ht="13.5" thickBot="1" x14ac:dyDescent="0.25"/>
    <row r="1088" spans="2:11" ht="24.95" customHeight="1" thickBot="1" x14ac:dyDescent="0.25">
      <c r="B1088" s="396" t="s">
        <v>34</v>
      </c>
      <c r="C1088" s="393" t="s">
        <v>391</v>
      </c>
      <c r="D1088" s="694" t="s">
        <v>35</v>
      </c>
      <c r="E1088" s="694"/>
      <c r="F1088" s="694"/>
      <c r="G1088" s="694"/>
      <c r="H1088" s="694"/>
      <c r="I1088" s="695"/>
    </row>
    <row r="1089" spans="2:10" ht="39.950000000000003" customHeight="1" x14ac:dyDescent="0.2">
      <c r="B1089" s="675" t="s">
        <v>550</v>
      </c>
      <c r="C1089" s="676"/>
      <c r="D1089" s="676"/>
      <c r="E1089" s="676"/>
      <c r="F1089" s="676"/>
      <c r="G1089" s="677"/>
      <c r="H1089" s="678" t="s">
        <v>567</v>
      </c>
      <c r="I1089" s="679"/>
    </row>
    <row r="1090" spans="2:10" ht="24.95" customHeight="1" x14ac:dyDescent="0.2">
      <c r="B1090" s="685" t="s">
        <v>635</v>
      </c>
      <c r="C1090" s="686"/>
      <c r="D1090" s="686"/>
      <c r="E1090" s="686"/>
      <c r="F1090" s="686"/>
      <c r="G1090" s="686"/>
      <c r="H1090" s="388" t="s">
        <v>55</v>
      </c>
      <c r="I1090" s="352" t="s">
        <v>49</v>
      </c>
    </row>
    <row r="1091" spans="2:10" s="344" customFormat="1" ht="30" customHeight="1" x14ac:dyDescent="0.2">
      <c r="B1091" s="689" t="s">
        <v>36</v>
      </c>
      <c r="C1091" s="690"/>
      <c r="D1091" s="690"/>
      <c r="E1091" s="690"/>
      <c r="F1091" s="690"/>
      <c r="G1091" s="690"/>
      <c r="H1091" s="696"/>
      <c r="I1091" s="691"/>
      <c r="J1091" s="343"/>
    </row>
    <row r="1092" spans="2:10" s="344" customFormat="1" ht="30" customHeight="1" x14ac:dyDescent="0.2">
      <c r="B1092" s="345" t="s">
        <v>47</v>
      </c>
      <c r="C1092" s="251" t="s">
        <v>57</v>
      </c>
      <c r="D1092" s="298" t="s">
        <v>38</v>
      </c>
      <c r="E1092" s="298" t="s">
        <v>39</v>
      </c>
      <c r="F1092" s="298" t="s">
        <v>40</v>
      </c>
      <c r="G1092" s="299" t="s">
        <v>41</v>
      </c>
      <c r="H1092" s="299" t="s">
        <v>42</v>
      </c>
      <c r="I1092" s="300" t="s">
        <v>43</v>
      </c>
      <c r="J1092" s="343"/>
    </row>
    <row r="1093" spans="2:10" s="344" customFormat="1" ht="30" customHeight="1" x14ac:dyDescent="0.2">
      <c r="B1093" s="402"/>
      <c r="C1093" s="251"/>
      <c r="D1093" s="298"/>
      <c r="E1093" s="301"/>
      <c r="F1093" s="301"/>
      <c r="G1093" s="334"/>
      <c r="H1093" s="334"/>
      <c r="I1093" s="93"/>
      <c r="J1093" s="343"/>
    </row>
    <row r="1094" spans="2:10" s="344" customFormat="1" ht="30" customHeight="1" x14ac:dyDescent="0.2">
      <c r="B1094" s="697" t="s">
        <v>45</v>
      </c>
      <c r="C1094" s="698"/>
      <c r="D1094" s="698"/>
      <c r="E1094" s="698"/>
      <c r="F1094" s="698"/>
      <c r="G1094" s="698"/>
      <c r="H1094" s="698"/>
      <c r="I1094" s="349"/>
      <c r="J1094" s="343"/>
    </row>
    <row r="1095" spans="2:10" s="344" customFormat="1" ht="30" customHeight="1" x14ac:dyDescent="0.2">
      <c r="B1095" s="689" t="s">
        <v>46</v>
      </c>
      <c r="C1095" s="690"/>
      <c r="D1095" s="690"/>
      <c r="E1095" s="690"/>
      <c r="F1095" s="690"/>
      <c r="G1095" s="690"/>
      <c r="H1095" s="690"/>
      <c r="I1095" s="691"/>
      <c r="J1095" s="343"/>
    </row>
    <row r="1096" spans="2:10" s="344" customFormat="1" ht="30" customHeight="1" x14ac:dyDescent="0.2">
      <c r="B1096" s="351" t="s">
        <v>47</v>
      </c>
      <c r="C1096" s="251" t="s">
        <v>57</v>
      </c>
      <c r="D1096" s="298" t="s">
        <v>38</v>
      </c>
      <c r="E1096" s="257"/>
      <c r="F1096" s="257"/>
      <c r="G1096" s="257"/>
      <c r="H1096" s="251" t="s">
        <v>48</v>
      </c>
      <c r="I1096" s="300" t="s">
        <v>43</v>
      </c>
      <c r="J1096" s="343"/>
    </row>
    <row r="1097" spans="2:10" ht="48" customHeight="1" x14ac:dyDescent="0.2">
      <c r="B1097" s="402" t="s">
        <v>625</v>
      </c>
      <c r="C1097" s="335" t="s">
        <v>49</v>
      </c>
      <c r="D1097" s="572">
        <v>1</v>
      </c>
      <c r="E1097" s="51"/>
      <c r="F1097" s="51"/>
      <c r="G1097" s="51"/>
      <c r="H1097" s="4">
        <f>Insumos!D107</f>
        <v>39.380000000000003</v>
      </c>
      <c r="I1097" s="35">
        <f>D1097*H1097</f>
        <v>39.380000000000003</v>
      </c>
    </row>
    <row r="1098" spans="2:10" s="344" customFormat="1" ht="30" customHeight="1" x14ac:dyDescent="0.2">
      <c r="B1098" s="692" t="s">
        <v>45</v>
      </c>
      <c r="C1098" s="702"/>
      <c r="D1098" s="693"/>
      <c r="E1098" s="693"/>
      <c r="F1098" s="693"/>
      <c r="G1098" s="693"/>
      <c r="H1098" s="693"/>
      <c r="I1098" s="93">
        <f>SUM(I1097:I1097)</f>
        <v>39.380000000000003</v>
      </c>
      <c r="J1098" s="343"/>
    </row>
    <row r="1099" spans="2:10" s="344" customFormat="1" ht="30" customHeight="1" x14ac:dyDescent="0.2">
      <c r="B1099" s="689" t="s">
        <v>50</v>
      </c>
      <c r="C1099" s="690"/>
      <c r="D1099" s="690"/>
      <c r="E1099" s="690"/>
      <c r="F1099" s="690"/>
      <c r="G1099" s="690"/>
      <c r="H1099" s="690"/>
      <c r="I1099" s="691"/>
      <c r="J1099" s="343"/>
    </row>
    <row r="1100" spans="2:10" s="344" customFormat="1" ht="30" customHeight="1" x14ac:dyDescent="0.2">
      <c r="B1100" s="260" t="s">
        <v>47</v>
      </c>
      <c r="C1100" s="256" t="s">
        <v>57</v>
      </c>
      <c r="D1100" s="251" t="s">
        <v>38</v>
      </c>
      <c r="E1100" s="256"/>
      <c r="F1100" s="256"/>
      <c r="G1100" s="256"/>
      <c r="H1100" s="251" t="s">
        <v>48</v>
      </c>
      <c r="I1100" s="350" t="s">
        <v>43</v>
      </c>
      <c r="J1100" s="343"/>
    </row>
    <row r="1101" spans="2:10" s="344" customFormat="1" ht="30" customHeight="1" x14ac:dyDescent="0.2">
      <c r="B1101" s="261"/>
      <c r="C1101" s="413"/>
      <c r="D1101" s="414"/>
      <c r="E1101" s="256"/>
      <c r="F1101" s="257"/>
      <c r="G1101" s="257"/>
      <c r="H1101" s="6"/>
      <c r="I1101" s="412"/>
      <c r="J1101" s="343"/>
    </row>
    <row r="1102" spans="2:10" s="344" customFormat="1" ht="30" customHeight="1" x14ac:dyDescent="0.2">
      <c r="B1102" s="687" t="s">
        <v>45</v>
      </c>
      <c r="C1102" s="688"/>
      <c r="D1102" s="688"/>
      <c r="E1102" s="688"/>
      <c r="F1102" s="688"/>
      <c r="G1102" s="688"/>
      <c r="H1102" s="688"/>
      <c r="I1102" s="412"/>
      <c r="J1102" s="343"/>
    </row>
    <row r="1103" spans="2:10" s="344" customFormat="1" ht="30" customHeight="1" x14ac:dyDescent="0.2">
      <c r="B1103" s="689" t="s">
        <v>51</v>
      </c>
      <c r="C1103" s="690"/>
      <c r="D1103" s="690"/>
      <c r="E1103" s="700"/>
      <c r="F1103" s="700"/>
      <c r="G1103" s="700"/>
      <c r="H1103" s="700"/>
      <c r="I1103" s="691"/>
      <c r="J1103" s="343"/>
    </row>
    <row r="1104" spans="2:10" s="344" customFormat="1" ht="30" customHeight="1" x14ac:dyDescent="0.2">
      <c r="B1104" s="345" t="s">
        <v>47</v>
      </c>
      <c r="C1104" s="251" t="s">
        <v>57</v>
      </c>
      <c r="D1104" s="346" t="s">
        <v>38</v>
      </c>
      <c r="E1104" s="347"/>
      <c r="F1104" s="347"/>
      <c r="G1104" s="347"/>
      <c r="H1104" s="293" t="s">
        <v>48</v>
      </c>
      <c r="I1104" s="348" t="s">
        <v>43</v>
      </c>
      <c r="J1104" s="343"/>
    </row>
    <row r="1105" spans="2:10" s="344" customFormat="1" ht="30" customHeight="1" x14ac:dyDescent="0.2">
      <c r="B1105" s="415" t="s">
        <v>568</v>
      </c>
      <c r="C1105" s="175" t="s">
        <v>44</v>
      </c>
      <c r="D1105" s="601">
        <v>0.4</v>
      </c>
      <c r="E1105" s="411"/>
      <c r="F1105" s="411"/>
      <c r="G1105" s="411"/>
      <c r="H1105" s="144">
        <f>Insumos!D28</f>
        <v>11.4</v>
      </c>
      <c r="I1105" s="409">
        <f>D1105*H1105</f>
        <v>4.5599999999999996</v>
      </c>
      <c r="J1105" s="343"/>
    </row>
    <row r="1106" spans="2:10" s="344" customFormat="1" ht="30" customHeight="1" x14ac:dyDescent="0.2">
      <c r="B1106" s="415" t="s">
        <v>65</v>
      </c>
      <c r="C1106" s="175" t="s">
        <v>44</v>
      </c>
      <c r="D1106" s="47">
        <v>0.4</v>
      </c>
      <c r="E1106" s="416"/>
      <c r="F1106" s="417"/>
      <c r="G1106" s="417"/>
      <c r="H1106" s="602">
        <f>Insumos!D23</f>
        <v>8.59</v>
      </c>
      <c r="I1106" s="409">
        <f>D1106*H1106</f>
        <v>3.44</v>
      </c>
      <c r="J1106" s="343"/>
    </row>
    <row r="1107" spans="2:10" s="344" customFormat="1" ht="30" customHeight="1" x14ac:dyDescent="0.2">
      <c r="B1107" s="692" t="s">
        <v>45</v>
      </c>
      <c r="C1107" s="693"/>
      <c r="D1107" s="693"/>
      <c r="E1107" s="693"/>
      <c r="F1107" s="693"/>
      <c r="G1107" s="693"/>
      <c r="H1107" s="693"/>
      <c r="I1107" s="373">
        <f>SUM(I1105:I1106)</f>
        <v>8</v>
      </c>
      <c r="J1107" s="343"/>
    </row>
    <row r="1108" spans="2:10" s="344" customFormat="1" ht="30" customHeight="1" x14ac:dyDescent="0.2">
      <c r="B1108" s="34" t="s">
        <v>52</v>
      </c>
      <c r="C1108" s="5">
        <v>1</v>
      </c>
      <c r="D1108" s="664" t="s">
        <v>53</v>
      </c>
      <c r="E1108" s="664"/>
      <c r="F1108" s="664"/>
      <c r="G1108" s="664"/>
      <c r="H1108" s="664"/>
      <c r="I1108" s="92">
        <f>I1107+I1102+I1098+I1094</f>
        <v>47.38</v>
      </c>
      <c r="J1108" s="343"/>
    </row>
    <row r="1109" spans="2:10" s="344" customFormat="1" ht="30" customHeight="1" x14ac:dyDescent="0.2">
      <c r="B1109" s="668" t="s">
        <v>66</v>
      </c>
      <c r="C1109" s="660"/>
      <c r="D1109" s="660"/>
      <c r="E1109" s="660"/>
      <c r="F1109" s="660"/>
      <c r="G1109" s="660"/>
      <c r="H1109" s="660"/>
      <c r="I1109" s="35">
        <f>I1108/C1108</f>
        <v>47.38</v>
      </c>
      <c r="J1109" s="343"/>
    </row>
    <row r="1110" spans="2:10" s="344" customFormat="1" ht="30" customHeight="1" x14ac:dyDescent="0.2">
      <c r="B1110" s="36" t="s">
        <v>97</v>
      </c>
      <c r="C1110" s="63">
        <f>BDI!C$36</f>
        <v>27.5</v>
      </c>
      <c r="D1110" s="669" t="s">
        <v>3</v>
      </c>
      <c r="E1110" s="669"/>
      <c r="F1110" s="669"/>
      <c r="G1110" s="669"/>
      <c r="H1110" s="669"/>
      <c r="I1110" s="585">
        <f>C1110/100*I1109</f>
        <v>13.03</v>
      </c>
      <c r="J1110" s="343"/>
    </row>
    <row r="1111" spans="2:10" s="344" customFormat="1" ht="30" customHeight="1" thickBot="1" x14ac:dyDescent="0.25">
      <c r="B1111" s="670" t="s">
        <v>54</v>
      </c>
      <c r="C1111" s="671"/>
      <c r="D1111" s="671"/>
      <c r="E1111" s="671"/>
      <c r="F1111" s="671"/>
      <c r="G1111" s="671"/>
      <c r="H1111" s="671"/>
      <c r="I1111" s="586">
        <f>I1110+I1109</f>
        <v>60.41</v>
      </c>
      <c r="J1111" s="343"/>
    </row>
    <row r="1115" spans="2:10" ht="13.5" thickBot="1" x14ac:dyDescent="0.25"/>
    <row r="1116" spans="2:10" ht="30" customHeight="1" thickBot="1" x14ac:dyDescent="0.25">
      <c r="B1116" s="396" t="s">
        <v>34</v>
      </c>
      <c r="C1116" s="393" t="s">
        <v>388</v>
      </c>
      <c r="D1116" s="694" t="s">
        <v>35</v>
      </c>
      <c r="E1116" s="694"/>
      <c r="F1116" s="694"/>
      <c r="G1116" s="694"/>
      <c r="H1116" s="694"/>
      <c r="I1116" s="695"/>
    </row>
    <row r="1117" spans="2:10" ht="39.950000000000003" customHeight="1" x14ac:dyDescent="0.2">
      <c r="B1117" s="675" t="s">
        <v>550</v>
      </c>
      <c r="C1117" s="676"/>
      <c r="D1117" s="676"/>
      <c r="E1117" s="676"/>
      <c r="F1117" s="676"/>
      <c r="G1117" s="677"/>
      <c r="H1117" s="678" t="s">
        <v>567</v>
      </c>
      <c r="I1117" s="679"/>
    </row>
    <row r="1118" spans="2:10" ht="30" customHeight="1" x14ac:dyDescent="0.2">
      <c r="B1118" s="685" t="s">
        <v>497</v>
      </c>
      <c r="C1118" s="686"/>
      <c r="D1118" s="686"/>
      <c r="E1118" s="686"/>
      <c r="F1118" s="686"/>
      <c r="G1118" s="686"/>
      <c r="H1118" s="388" t="s">
        <v>55</v>
      </c>
      <c r="I1118" s="352" t="s">
        <v>49</v>
      </c>
    </row>
    <row r="1119" spans="2:10" ht="30" customHeight="1" x14ac:dyDescent="0.2">
      <c r="B1119" s="689" t="s">
        <v>36</v>
      </c>
      <c r="C1119" s="690"/>
      <c r="D1119" s="690"/>
      <c r="E1119" s="690"/>
      <c r="F1119" s="690"/>
      <c r="G1119" s="690"/>
      <c r="H1119" s="696"/>
      <c r="I1119" s="691"/>
    </row>
    <row r="1120" spans="2:10" ht="30" customHeight="1" x14ac:dyDescent="0.2">
      <c r="B1120" s="345" t="s">
        <v>47</v>
      </c>
      <c r="C1120" s="251" t="s">
        <v>57</v>
      </c>
      <c r="D1120" s="298" t="s">
        <v>38</v>
      </c>
      <c r="E1120" s="298" t="s">
        <v>39</v>
      </c>
      <c r="F1120" s="298" t="s">
        <v>40</v>
      </c>
      <c r="G1120" s="299" t="s">
        <v>41</v>
      </c>
      <c r="H1120" s="299" t="s">
        <v>42</v>
      </c>
      <c r="I1120" s="300" t="s">
        <v>43</v>
      </c>
    </row>
    <row r="1121" spans="2:10" ht="30" customHeight="1" x14ac:dyDescent="0.2">
      <c r="B1121" s="258"/>
      <c r="C1121" s="172"/>
      <c r="D1121" s="254"/>
      <c r="E1121" s="173"/>
      <c r="F1121" s="173"/>
      <c r="G1121" s="255"/>
      <c r="H1121" s="255"/>
      <c r="I1121" s="55"/>
    </row>
    <row r="1122" spans="2:10" ht="30" customHeight="1" x14ac:dyDescent="0.2">
      <c r="B1122" s="697" t="s">
        <v>45</v>
      </c>
      <c r="C1122" s="698"/>
      <c r="D1122" s="698"/>
      <c r="E1122" s="698"/>
      <c r="F1122" s="698"/>
      <c r="G1122" s="698"/>
      <c r="H1122" s="698"/>
      <c r="I1122" s="259"/>
    </row>
    <row r="1123" spans="2:10" ht="30" customHeight="1" x14ac:dyDescent="0.2">
      <c r="B1123" s="699" t="s">
        <v>46</v>
      </c>
      <c r="C1123" s="700"/>
      <c r="D1123" s="700"/>
      <c r="E1123" s="700"/>
      <c r="F1123" s="700"/>
      <c r="G1123" s="700"/>
      <c r="H1123" s="700"/>
      <c r="I1123" s="701"/>
    </row>
    <row r="1124" spans="2:10" ht="30" customHeight="1" x14ac:dyDescent="0.2">
      <c r="B1124" s="355" t="s">
        <v>47</v>
      </c>
      <c r="C1124" s="356" t="s">
        <v>57</v>
      </c>
      <c r="D1124" s="298" t="s">
        <v>38</v>
      </c>
      <c r="E1124" s="257"/>
      <c r="F1124" s="257"/>
      <c r="G1124" s="257"/>
      <c r="H1124" s="251" t="s">
        <v>48</v>
      </c>
      <c r="I1124" s="300" t="s">
        <v>43</v>
      </c>
    </row>
    <row r="1125" spans="2:10" ht="30" customHeight="1" x14ac:dyDescent="0.2">
      <c r="B1125" s="155" t="s">
        <v>498</v>
      </c>
      <c r="C1125" s="571" t="s">
        <v>49</v>
      </c>
      <c r="D1125" s="105">
        <v>1</v>
      </c>
      <c r="E1125" s="51"/>
      <c r="F1125" s="51"/>
      <c r="G1125" s="51"/>
      <c r="H1125" s="4">
        <f>Insumos!D111</f>
        <v>88.37</v>
      </c>
      <c r="I1125" s="35">
        <f>D1125*H1125</f>
        <v>88.37</v>
      </c>
    </row>
    <row r="1126" spans="2:10" ht="56.25" customHeight="1" x14ac:dyDescent="0.2">
      <c r="B1126" s="155" t="s">
        <v>499</v>
      </c>
      <c r="C1126" s="571" t="s">
        <v>49</v>
      </c>
      <c r="D1126" s="105">
        <v>1</v>
      </c>
      <c r="E1126" s="51"/>
      <c r="F1126" s="51"/>
      <c r="G1126" s="51"/>
      <c r="H1126" s="4">
        <f>Insumos!D110</f>
        <v>61.92</v>
      </c>
      <c r="I1126" s="35">
        <f>D1126*H1126</f>
        <v>61.92</v>
      </c>
    </row>
    <row r="1127" spans="2:10" ht="30" customHeight="1" x14ac:dyDescent="0.2">
      <c r="B1127" s="155" t="s">
        <v>397</v>
      </c>
      <c r="C1127" s="335" t="s">
        <v>49</v>
      </c>
      <c r="D1127" s="572">
        <v>1</v>
      </c>
      <c r="E1127" s="51"/>
      <c r="F1127" s="51"/>
      <c r="G1127" s="51"/>
      <c r="H1127" s="4">
        <f>Insumos!D109</f>
        <v>57.4</v>
      </c>
      <c r="I1127" s="35">
        <f>D1127*H1127</f>
        <v>57.4</v>
      </c>
    </row>
    <row r="1128" spans="2:10" ht="30" customHeight="1" x14ac:dyDescent="0.2">
      <c r="B1128" s="692" t="s">
        <v>45</v>
      </c>
      <c r="C1128" s="702"/>
      <c r="D1128" s="693"/>
      <c r="E1128" s="693"/>
      <c r="F1128" s="693"/>
      <c r="G1128" s="693"/>
      <c r="H1128" s="693"/>
      <c r="I1128" s="93">
        <f>SUM(I1125:I1127)</f>
        <v>207.69</v>
      </c>
    </row>
    <row r="1129" spans="2:10" ht="30" customHeight="1" x14ac:dyDescent="0.2">
      <c r="B1129" s="689" t="s">
        <v>50</v>
      </c>
      <c r="C1129" s="690"/>
      <c r="D1129" s="690"/>
      <c r="E1129" s="690"/>
      <c r="F1129" s="690"/>
      <c r="G1129" s="690"/>
      <c r="H1129" s="690"/>
      <c r="I1129" s="691"/>
    </row>
    <row r="1130" spans="2:10" ht="30" customHeight="1" x14ac:dyDescent="0.2">
      <c r="B1130" s="260" t="s">
        <v>47</v>
      </c>
      <c r="C1130" s="256" t="s">
        <v>57</v>
      </c>
      <c r="D1130" s="251" t="s">
        <v>38</v>
      </c>
      <c r="E1130" s="256"/>
      <c r="F1130" s="256"/>
      <c r="G1130" s="256"/>
      <c r="H1130" s="251" t="s">
        <v>48</v>
      </c>
      <c r="I1130" s="350" t="s">
        <v>43</v>
      </c>
    </row>
    <row r="1131" spans="2:10" ht="30" customHeight="1" x14ac:dyDescent="0.2">
      <c r="B1131" s="261"/>
      <c r="C1131" s="413"/>
      <c r="D1131" s="414"/>
      <c r="E1131" s="256"/>
      <c r="F1131" s="257"/>
      <c r="G1131" s="257"/>
      <c r="H1131" s="6"/>
      <c r="I1131" s="412"/>
    </row>
    <row r="1132" spans="2:10" ht="30" customHeight="1" x14ac:dyDescent="0.2">
      <c r="B1132" s="687" t="s">
        <v>45</v>
      </c>
      <c r="C1132" s="688"/>
      <c r="D1132" s="688"/>
      <c r="E1132" s="688"/>
      <c r="F1132" s="688"/>
      <c r="G1132" s="688"/>
      <c r="H1132" s="688"/>
      <c r="I1132" s="412"/>
    </row>
    <row r="1133" spans="2:10" ht="30" customHeight="1" x14ac:dyDescent="0.2">
      <c r="B1133" s="689" t="s">
        <v>51</v>
      </c>
      <c r="C1133" s="690"/>
      <c r="D1133" s="690"/>
      <c r="E1133" s="690"/>
      <c r="F1133" s="690"/>
      <c r="G1133" s="690"/>
      <c r="H1133" s="690"/>
      <c r="I1133" s="691"/>
    </row>
    <row r="1134" spans="2:10" s="344" customFormat="1" ht="30" customHeight="1" x14ac:dyDescent="0.2">
      <c r="B1134" s="345" t="s">
        <v>47</v>
      </c>
      <c r="C1134" s="251" t="s">
        <v>57</v>
      </c>
      <c r="D1134" s="298" t="s">
        <v>38</v>
      </c>
      <c r="E1134" s="257"/>
      <c r="F1134" s="353"/>
      <c r="G1134" s="353"/>
      <c r="H1134" s="354" t="s">
        <v>48</v>
      </c>
      <c r="I1134" s="300" t="s">
        <v>43</v>
      </c>
      <c r="J1134" s="343"/>
    </row>
    <row r="1135" spans="2:10" s="344" customFormat="1" ht="30" customHeight="1" x14ac:dyDescent="0.2">
      <c r="B1135" s="405" t="s">
        <v>568</v>
      </c>
      <c r="C1135" s="406" t="s">
        <v>44</v>
      </c>
      <c r="D1135" s="285">
        <v>1</v>
      </c>
      <c r="E1135" s="407"/>
      <c r="F1135" s="408"/>
      <c r="G1135" s="408"/>
      <c r="H1135" s="598">
        <f>Insumos!D28</f>
        <v>11.4</v>
      </c>
      <c r="I1135" s="409">
        <f>D1135*H1135</f>
        <v>11.4</v>
      </c>
      <c r="J1135" s="343"/>
    </row>
    <row r="1136" spans="2:10" s="344" customFormat="1" ht="30" customHeight="1" x14ac:dyDescent="0.2">
      <c r="B1136" s="410" t="s">
        <v>634</v>
      </c>
      <c r="C1136" s="335" t="s">
        <v>44</v>
      </c>
      <c r="D1136" s="287">
        <v>1.5</v>
      </c>
      <c r="E1136" s="411"/>
      <c r="F1136" s="411"/>
      <c r="G1136" s="411"/>
      <c r="H1136" s="144">
        <f>Insumos!D25</f>
        <v>8.59</v>
      </c>
      <c r="I1136" s="409">
        <f>D1136*H1136</f>
        <v>12.89</v>
      </c>
      <c r="J1136" s="343"/>
    </row>
    <row r="1137" spans="2:10" s="344" customFormat="1" ht="30" customHeight="1" x14ac:dyDescent="0.2">
      <c r="B1137" s="692" t="s">
        <v>45</v>
      </c>
      <c r="C1137" s="693"/>
      <c r="D1137" s="693"/>
      <c r="E1137" s="693"/>
      <c r="F1137" s="693"/>
      <c r="G1137" s="693"/>
      <c r="H1137" s="693"/>
      <c r="I1137" s="373">
        <f>SUM(I1135:I1136)</f>
        <v>24.29</v>
      </c>
      <c r="J1137" s="343"/>
    </row>
    <row r="1138" spans="2:10" s="344" customFormat="1" ht="30" customHeight="1" x14ac:dyDescent="0.2">
      <c r="B1138" s="34" t="s">
        <v>52</v>
      </c>
      <c r="C1138" s="5">
        <v>1</v>
      </c>
      <c r="D1138" s="664" t="s">
        <v>53</v>
      </c>
      <c r="E1138" s="664"/>
      <c r="F1138" s="664"/>
      <c r="G1138" s="664"/>
      <c r="H1138" s="664"/>
      <c r="I1138" s="92">
        <f>I1137+I1132+I1128+I1122</f>
        <v>231.98</v>
      </c>
      <c r="J1138" s="343"/>
    </row>
    <row r="1139" spans="2:10" s="344" customFormat="1" ht="30" customHeight="1" x14ac:dyDescent="0.2">
      <c r="B1139" s="668" t="s">
        <v>66</v>
      </c>
      <c r="C1139" s="660"/>
      <c r="D1139" s="660"/>
      <c r="E1139" s="660"/>
      <c r="F1139" s="660"/>
      <c r="G1139" s="660"/>
      <c r="H1139" s="660"/>
      <c r="I1139" s="35">
        <f>I1138/C1138</f>
        <v>231.98</v>
      </c>
      <c r="J1139" s="343"/>
    </row>
    <row r="1140" spans="2:10" s="344" customFormat="1" ht="30" customHeight="1" x14ac:dyDescent="0.2">
      <c r="B1140" s="36" t="s">
        <v>97</v>
      </c>
      <c r="C1140" s="63">
        <f>BDI!C$36</f>
        <v>27.5</v>
      </c>
      <c r="D1140" s="669" t="s">
        <v>3</v>
      </c>
      <c r="E1140" s="669"/>
      <c r="F1140" s="669"/>
      <c r="G1140" s="669"/>
      <c r="H1140" s="669"/>
      <c r="I1140" s="585">
        <f>C1140/100*I1139</f>
        <v>63.79</v>
      </c>
      <c r="J1140" s="343"/>
    </row>
    <row r="1141" spans="2:10" ht="30" customHeight="1" thickBot="1" x14ac:dyDescent="0.25">
      <c r="B1141" s="670" t="s">
        <v>54</v>
      </c>
      <c r="C1141" s="671"/>
      <c r="D1141" s="671"/>
      <c r="E1141" s="671"/>
      <c r="F1141" s="671"/>
      <c r="G1141" s="671"/>
      <c r="H1141" s="671"/>
      <c r="I1141" s="586">
        <f>I1140+I1139</f>
        <v>295.77</v>
      </c>
    </row>
    <row r="1143" spans="2:10" x14ac:dyDescent="0.2">
      <c r="C1143" s="27"/>
      <c r="D1143" s="27"/>
      <c r="I1143" s="27"/>
    </row>
    <row r="1144" spans="2:10" x14ac:dyDescent="0.2">
      <c r="C1144" s="27"/>
      <c r="D1144" s="27"/>
      <c r="I1144" s="27"/>
    </row>
    <row r="1145" spans="2:10" ht="13.5" thickBot="1" x14ac:dyDescent="0.25">
      <c r="C1145" s="27"/>
      <c r="D1145" s="27"/>
      <c r="I1145" s="27"/>
    </row>
    <row r="1146" spans="2:10" ht="30" customHeight="1" thickBot="1" x14ac:dyDescent="0.25">
      <c r="B1146" s="396" t="s">
        <v>34</v>
      </c>
      <c r="C1146" s="538" t="s">
        <v>639</v>
      </c>
      <c r="D1146" s="694" t="s">
        <v>35</v>
      </c>
      <c r="E1146" s="694"/>
      <c r="F1146" s="694"/>
      <c r="G1146" s="694"/>
      <c r="H1146" s="694"/>
      <c r="I1146" s="695"/>
    </row>
    <row r="1147" spans="2:10" ht="39.950000000000003" customHeight="1" x14ac:dyDescent="0.2">
      <c r="B1147" s="675" t="s">
        <v>550</v>
      </c>
      <c r="C1147" s="676"/>
      <c r="D1147" s="676"/>
      <c r="E1147" s="676"/>
      <c r="F1147" s="676"/>
      <c r="G1147" s="677"/>
      <c r="H1147" s="678" t="s">
        <v>567</v>
      </c>
      <c r="I1147" s="679"/>
    </row>
    <row r="1148" spans="2:10" ht="30" customHeight="1" x14ac:dyDescent="0.2">
      <c r="B1148" s="685" t="s">
        <v>597</v>
      </c>
      <c r="C1148" s="686"/>
      <c r="D1148" s="686"/>
      <c r="E1148" s="686"/>
      <c r="F1148" s="686"/>
      <c r="G1148" s="686"/>
      <c r="H1148" s="388" t="s">
        <v>55</v>
      </c>
      <c r="I1148" s="352" t="s">
        <v>49</v>
      </c>
    </row>
    <row r="1149" spans="2:10" ht="30" customHeight="1" x14ac:dyDescent="0.2">
      <c r="B1149" s="689" t="s">
        <v>36</v>
      </c>
      <c r="C1149" s="690"/>
      <c r="D1149" s="690"/>
      <c r="E1149" s="690"/>
      <c r="F1149" s="690"/>
      <c r="G1149" s="690"/>
      <c r="H1149" s="696"/>
      <c r="I1149" s="691"/>
    </row>
    <row r="1150" spans="2:10" ht="30" customHeight="1" x14ac:dyDescent="0.2">
      <c r="B1150" s="345" t="s">
        <v>47</v>
      </c>
      <c r="C1150" s="251" t="s">
        <v>57</v>
      </c>
      <c r="D1150" s="298" t="s">
        <v>38</v>
      </c>
      <c r="E1150" s="298" t="s">
        <v>39</v>
      </c>
      <c r="F1150" s="298" t="s">
        <v>40</v>
      </c>
      <c r="G1150" s="299" t="s">
        <v>41</v>
      </c>
      <c r="H1150" s="299" t="s">
        <v>42</v>
      </c>
      <c r="I1150" s="300" t="s">
        <v>43</v>
      </c>
    </row>
    <row r="1151" spans="2:10" ht="30" customHeight="1" x14ac:dyDescent="0.2">
      <c r="B1151" s="258"/>
      <c r="C1151" s="172"/>
      <c r="D1151" s="254"/>
      <c r="E1151" s="173"/>
      <c r="F1151" s="173"/>
      <c r="G1151" s="255"/>
      <c r="H1151" s="255"/>
      <c r="I1151" s="93"/>
    </row>
    <row r="1152" spans="2:10" ht="30" customHeight="1" x14ac:dyDescent="0.2">
      <c r="B1152" s="697" t="s">
        <v>45</v>
      </c>
      <c r="C1152" s="698"/>
      <c r="D1152" s="698"/>
      <c r="E1152" s="698"/>
      <c r="F1152" s="698"/>
      <c r="G1152" s="698"/>
      <c r="H1152" s="698"/>
      <c r="I1152" s="349"/>
    </row>
    <row r="1153" spans="2:9" ht="30" customHeight="1" x14ac:dyDescent="0.2">
      <c r="B1153" s="699" t="s">
        <v>46</v>
      </c>
      <c r="C1153" s="700"/>
      <c r="D1153" s="700"/>
      <c r="E1153" s="700"/>
      <c r="F1153" s="700"/>
      <c r="G1153" s="700"/>
      <c r="H1153" s="700"/>
      <c r="I1153" s="701"/>
    </row>
    <row r="1154" spans="2:9" ht="30" customHeight="1" x14ac:dyDescent="0.2">
      <c r="B1154" s="355" t="s">
        <v>47</v>
      </c>
      <c r="C1154" s="356" t="s">
        <v>57</v>
      </c>
      <c r="D1154" s="298" t="s">
        <v>38</v>
      </c>
      <c r="E1154" s="257"/>
      <c r="F1154" s="257"/>
      <c r="G1154" s="257"/>
      <c r="H1154" s="251" t="s">
        <v>48</v>
      </c>
      <c r="I1154" s="300" t="s">
        <v>43</v>
      </c>
    </row>
    <row r="1155" spans="2:9" ht="30" customHeight="1" x14ac:dyDescent="0.2">
      <c r="B1155" s="570" t="s">
        <v>569</v>
      </c>
      <c r="C1155" s="571" t="s">
        <v>49</v>
      </c>
      <c r="D1155" s="105">
        <v>2</v>
      </c>
      <c r="E1155" s="257"/>
      <c r="F1155" s="257"/>
      <c r="G1155" s="257"/>
      <c r="H1155" s="4">
        <f>Insumos!D127</f>
        <v>0.57999999999999996</v>
      </c>
      <c r="I1155" s="35">
        <f>D1155*H1155</f>
        <v>1.1599999999999999</v>
      </c>
    </row>
    <row r="1156" spans="2:9" ht="55.5" customHeight="1" x14ac:dyDescent="0.2">
      <c r="B1156" s="570" t="s">
        <v>570</v>
      </c>
      <c r="C1156" s="571" t="s">
        <v>49</v>
      </c>
      <c r="D1156" s="105">
        <v>2</v>
      </c>
      <c r="E1156" s="257"/>
      <c r="F1156" s="257"/>
      <c r="G1156" s="257"/>
      <c r="H1156" s="4">
        <f>Insumos!D128</f>
        <v>35.86</v>
      </c>
      <c r="I1156" s="35">
        <f t="shared" ref="I1156:I1168" si="4">D1156*H1156</f>
        <v>71.72</v>
      </c>
    </row>
    <row r="1157" spans="2:9" ht="55.5" customHeight="1" x14ac:dyDescent="0.2">
      <c r="B1157" s="570" t="s">
        <v>571</v>
      </c>
      <c r="C1157" s="335" t="s">
        <v>60</v>
      </c>
      <c r="D1157" s="572">
        <v>36</v>
      </c>
      <c r="E1157" s="257"/>
      <c r="F1157" s="257"/>
      <c r="G1157" s="257"/>
      <c r="H1157" s="4">
        <f>Insumos!D129</f>
        <v>5.95</v>
      </c>
      <c r="I1157" s="35">
        <f t="shared" si="4"/>
        <v>214.2</v>
      </c>
    </row>
    <row r="1158" spans="2:9" ht="55.5" customHeight="1" x14ac:dyDescent="0.2">
      <c r="B1158" s="570" t="s">
        <v>572</v>
      </c>
      <c r="C1158" s="571" t="s">
        <v>49</v>
      </c>
      <c r="D1158" s="572">
        <v>1</v>
      </c>
      <c r="E1158" s="257"/>
      <c r="F1158" s="257"/>
      <c r="G1158" s="257"/>
      <c r="H1158" s="4">
        <f>Insumos!D130</f>
        <v>112.9</v>
      </c>
      <c r="I1158" s="35">
        <f t="shared" si="4"/>
        <v>112.9</v>
      </c>
    </row>
    <row r="1159" spans="2:9" ht="55.5" customHeight="1" x14ac:dyDescent="0.2">
      <c r="B1159" s="570" t="s">
        <v>573</v>
      </c>
      <c r="C1159" s="571" t="s">
        <v>49</v>
      </c>
      <c r="D1159" s="572">
        <v>1</v>
      </c>
      <c r="E1159" s="257"/>
      <c r="F1159" s="257"/>
      <c r="G1159" s="257"/>
      <c r="H1159" s="4">
        <f>Insumos!D131</f>
        <v>34.380000000000003</v>
      </c>
      <c r="I1159" s="35">
        <f t="shared" si="4"/>
        <v>34.380000000000003</v>
      </c>
    </row>
    <row r="1160" spans="2:9" ht="55.5" customHeight="1" x14ac:dyDescent="0.2">
      <c r="B1160" s="570" t="s">
        <v>574</v>
      </c>
      <c r="C1160" s="571" t="s">
        <v>49</v>
      </c>
      <c r="D1160" s="572">
        <v>1</v>
      </c>
      <c r="E1160" s="257"/>
      <c r="F1160" s="257"/>
      <c r="G1160" s="257"/>
      <c r="H1160" s="4">
        <f>Insumos!D132</f>
        <v>18.79</v>
      </c>
      <c r="I1160" s="35">
        <f t="shared" si="4"/>
        <v>18.79</v>
      </c>
    </row>
    <row r="1161" spans="2:9" ht="55.5" customHeight="1" x14ac:dyDescent="0.2">
      <c r="B1161" s="570" t="s">
        <v>575</v>
      </c>
      <c r="C1161" s="335" t="s">
        <v>60</v>
      </c>
      <c r="D1161" s="572">
        <v>2</v>
      </c>
      <c r="E1161" s="257"/>
      <c r="F1161" s="257"/>
      <c r="G1161" s="257"/>
      <c r="H1161" s="4">
        <f>Insumos!D133</f>
        <v>1.77</v>
      </c>
      <c r="I1161" s="35">
        <f t="shared" si="4"/>
        <v>3.54</v>
      </c>
    </row>
    <row r="1162" spans="2:9" ht="55.5" customHeight="1" x14ac:dyDescent="0.2">
      <c r="B1162" s="570" t="s">
        <v>576</v>
      </c>
      <c r="C1162" s="335" t="s">
        <v>60</v>
      </c>
      <c r="D1162" s="572">
        <v>9</v>
      </c>
      <c r="E1162" s="257"/>
      <c r="F1162" s="257"/>
      <c r="G1162" s="257"/>
      <c r="H1162" s="4">
        <f>Insumos!D134</f>
        <v>3.65</v>
      </c>
      <c r="I1162" s="35">
        <f t="shared" si="4"/>
        <v>32.85</v>
      </c>
    </row>
    <row r="1163" spans="2:9" ht="55.5" customHeight="1" x14ac:dyDescent="0.2">
      <c r="B1163" s="570" t="s">
        <v>577</v>
      </c>
      <c r="C1163" s="571" t="s">
        <v>49</v>
      </c>
      <c r="D1163" s="572">
        <v>1</v>
      </c>
      <c r="E1163" s="51"/>
      <c r="F1163" s="51"/>
      <c r="G1163" s="51"/>
      <c r="H1163" s="4">
        <f>Insumos!D135</f>
        <v>39.380000000000003</v>
      </c>
      <c r="I1163" s="35">
        <f t="shared" si="4"/>
        <v>39.380000000000003</v>
      </c>
    </row>
    <row r="1164" spans="2:9" ht="55.5" customHeight="1" x14ac:dyDescent="0.2">
      <c r="B1164" s="570" t="s">
        <v>578</v>
      </c>
      <c r="C1164" s="571" t="s">
        <v>49</v>
      </c>
      <c r="D1164" s="572">
        <v>1</v>
      </c>
      <c r="E1164" s="51"/>
      <c r="F1164" s="51"/>
      <c r="G1164" s="51"/>
      <c r="H1164" s="4">
        <f>Insumos!D136</f>
        <v>9.02</v>
      </c>
      <c r="I1164" s="35">
        <f t="shared" si="4"/>
        <v>9.02</v>
      </c>
    </row>
    <row r="1165" spans="2:9" ht="55.5" customHeight="1" x14ac:dyDescent="0.2">
      <c r="B1165" s="570" t="s">
        <v>579</v>
      </c>
      <c r="C1165" s="571" t="s">
        <v>49</v>
      </c>
      <c r="D1165" s="572">
        <v>2</v>
      </c>
      <c r="E1165" s="51"/>
      <c r="F1165" s="51"/>
      <c r="G1165" s="51"/>
      <c r="H1165" s="4">
        <f>Insumos!D137</f>
        <v>2.88</v>
      </c>
      <c r="I1165" s="35">
        <f t="shared" si="4"/>
        <v>5.76</v>
      </c>
    </row>
    <row r="1166" spans="2:9" ht="55.5" customHeight="1" x14ac:dyDescent="0.2">
      <c r="B1166" s="570" t="s">
        <v>580</v>
      </c>
      <c r="C1166" s="571" t="s">
        <v>49</v>
      </c>
      <c r="D1166" s="572">
        <v>1</v>
      </c>
      <c r="E1166" s="51"/>
      <c r="F1166" s="51"/>
      <c r="G1166" s="51"/>
      <c r="H1166" s="4">
        <f>Insumos!D48</f>
        <v>279.02999999999997</v>
      </c>
      <c r="I1166" s="35">
        <f t="shared" si="4"/>
        <v>279.02999999999997</v>
      </c>
    </row>
    <row r="1167" spans="2:9" ht="55.5" customHeight="1" x14ac:dyDescent="0.2">
      <c r="B1167" s="570" t="s">
        <v>581</v>
      </c>
      <c r="C1167" s="571" t="s">
        <v>49</v>
      </c>
      <c r="D1167" s="572">
        <v>2</v>
      </c>
      <c r="E1167" s="51"/>
      <c r="F1167" s="51"/>
      <c r="G1167" s="51"/>
      <c r="H1167" s="4">
        <f>Insumos!D138</f>
        <v>3.63</v>
      </c>
      <c r="I1167" s="35">
        <f t="shared" si="4"/>
        <v>7.26</v>
      </c>
    </row>
    <row r="1168" spans="2:9" ht="30" customHeight="1" x14ac:dyDescent="0.2">
      <c r="B1168" s="570" t="s">
        <v>582</v>
      </c>
      <c r="C1168" s="335" t="s">
        <v>49</v>
      </c>
      <c r="D1168" s="572">
        <v>1</v>
      </c>
      <c r="E1168" s="51"/>
      <c r="F1168" s="51"/>
      <c r="G1168" s="51"/>
      <c r="H1168" s="4">
        <f>Insumos!D139</f>
        <v>0.32</v>
      </c>
      <c r="I1168" s="35">
        <f t="shared" si="4"/>
        <v>0.32</v>
      </c>
    </row>
    <row r="1169" spans="2:9" ht="30" customHeight="1" x14ac:dyDescent="0.2">
      <c r="B1169" s="692" t="s">
        <v>45</v>
      </c>
      <c r="C1169" s="702"/>
      <c r="D1169" s="693"/>
      <c r="E1169" s="693"/>
      <c r="F1169" s="693"/>
      <c r="G1169" s="693"/>
      <c r="H1169" s="693"/>
      <c r="I1169" s="93">
        <f>SUM(I1155:I1168)</f>
        <v>830.31</v>
      </c>
    </row>
    <row r="1170" spans="2:9" ht="30" customHeight="1" x14ac:dyDescent="0.2">
      <c r="B1170" s="689" t="s">
        <v>50</v>
      </c>
      <c r="C1170" s="690"/>
      <c r="D1170" s="690"/>
      <c r="E1170" s="690"/>
      <c r="F1170" s="690"/>
      <c r="G1170" s="690"/>
      <c r="H1170" s="690"/>
      <c r="I1170" s="691"/>
    </row>
    <row r="1171" spans="2:9" ht="30" customHeight="1" x14ac:dyDescent="0.2">
      <c r="B1171" s="260" t="s">
        <v>47</v>
      </c>
      <c r="C1171" s="464" t="s">
        <v>57</v>
      </c>
      <c r="D1171" s="251" t="s">
        <v>38</v>
      </c>
      <c r="E1171" s="464"/>
      <c r="F1171" s="464"/>
      <c r="G1171" s="464"/>
      <c r="H1171" s="251" t="s">
        <v>48</v>
      </c>
      <c r="I1171" s="350" t="s">
        <v>43</v>
      </c>
    </row>
    <row r="1172" spans="2:9" ht="30" customHeight="1" x14ac:dyDescent="0.2">
      <c r="B1172" s="261"/>
      <c r="C1172" s="413"/>
      <c r="D1172" s="414"/>
      <c r="E1172" s="464"/>
      <c r="F1172" s="257"/>
      <c r="G1172" s="257"/>
      <c r="H1172" s="6"/>
      <c r="I1172" s="412"/>
    </row>
    <row r="1173" spans="2:9" ht="30" customHeight="1" x14ac:dyDescent="0.2">
      <c r="B1173" s="687" t="s">
        <v>45</v>
      </c>
      <c r="C1173" s="688"/>
      <c r="D1173" s="688"/>
      <c r="E1173" s="688"/>
      <c r="F1173" s="688"/>
      <c r="G1173" s="688"/>
      <c r="H1173" s="688"/>
      <c r="I1173" s="412"/>
    </row>
    <row r="1174" spans="2:9" ht="30" customHeight="1" x14ac:dyDescent="0.2">
      <c r="B1174" s="689" t="s">
        <v>51</v>
      </c>
      <c r="C1174" s="690"/>
      <c r="D1174" s="690"/>
      <c r="E1174" s="690"/>
      <c r="F1174" s="690"/>
      <c r="G1174" s="690"/>
      <c r="H1174" s="690"/>
      <c r="I1174" s="691"/>
    </row>
    <row r="1175" spans="2:9" ht="30" customHeight="1" x14ac:dyDescent="0.2">
      <c r="B1175" s="345" t="s">
        <v>47</v>
      </c>
      <c r="C1175" s="251" t="s">
        <v>57</v>
      </c>
      <c r="D1175" s="298" t="s">
        <v>38</v>
      </c>
      <c r="E1175" s="257"/>
      <c r="F1175" s="353"/>
      <c r="G1175" s="353"/>
      <c r="H1175" s="354" t="s">
        <v>48</v>
      </c>
      <c r="I1175" s="300" t="s">
        <v>43</v>
      </c>
    </row>
    <row r="1176" spans="2:9" ht="30" customHeight="1" x14ac:dyDescent="0.2">
      <c r="B1176" s="405" t="s">
        <v>568</v>
      </c>
      <c r="C1176" s="406" t="s">
        <v>44</v>
      </c>
      <c r="D1176" s="285">
        <v>6</v>
      </c>
      <c r="E1176" s="407"/>
      <c r="F1176" s="408"/>
      <c r="G1176" s="408"/>
      <c r="H1176" s="598">
        <f>Insumos!D28</f>
        <v>11.4</v>
      </c>
      <c r="I1176" s="409">
        <f>D1176*H1176</f>
        <v>68.400000000000006</v>
      </c>
    </row>
    <row r="1177" spans="2:9" ht="30" customHeight="1" x14ac:dyDescent="0.2">
      <c r="B1177" s="410" t="s">
        <v>65</v>
      </c>
      <c r="C1177" s="335" t="s">
        <v>44</v>
      </c>
      <c r="D1177" s="287">
        <v>6</v>
      </c>
      <c r="E1177" s="411"/>
      <c r="F1177" s="411"/>
      <c r="G1177" s="411"/>
      <c r="H1177" s="144">
        <f>Insumos!D23</f>
        <v>8.59</v>
      </c>
      <c r="I1177" s="409">
        <f>D1177*H1177</f>
        <v>51.54</v>
      </c>
    </row>
    <row r="1178" spans="2:9" ht="30" customHeight="1" x14ac:dyDescent="0.2">
      <c r="B1178" s="692" t="s">
        <v>45</v>
      </c>
      <c r="C1178" s="693"/>
      <c r="D1178" s="693"/>
      <c r="E1178" s="693"/>
      <c r="F1178" s="693"/>
      <c r="G1178" s="693"/>
      <c r="H1178" s="693"/>
      <c r="I1178" s="373">
        <f>SUM(I1176:I1177)</f>
        <v>119.94</v>
      </c>
    </row>
    <row r="1179" spans="2:9" ht="30" customHeight="1" x14ac:dyDescent="0.2">
      <c r="B1179" s="34" t="s">
        <v>52</v>
      </c>
      <c r="C1179" s="5">
        <v>1</v>
      </c>
      <c r="D1179" s="664" t="s">
        <v>53</v>
      </c>
      <c r="E1179" s="664"/>
      <c r="F1179" s="664"/>
      <c r="G1179" s="664"/>
      <c r="H1179" s="664"/>
      <c r="I1179" s="92">
        <f>I1178+I1173+I1169+I1152</f>
        <v>950.25</v>
      </c>
    </row>
    <row r="1180" spans="2:9" ht="30" customHeight="1" x14ac:dyDescent="0.2">
      <c r="B1180" s="668" t="s">
        <v>66</v>
      </c>
      <c r="C1180" s="660"/>
      <c r="D1180" s="660"/>
      <c r="E1180" s="660"/>
      <c r="F1180" s="660"/>
      <c r="G1180" s="660"/>
      <c r="H1180" s="660"/>
      <c r="I1180" s="35">
        <f>I1179/C1179</f>
        <v>950.25</v>
      </c>
    </row>
    <row r="1181" spans="2:9" ht="30" customHeight="1" x14ac:dyDescent="0.2">
      <c r="B1181" s="36" t="s">
        <v>97</v>
      </c>
      <c r="C1181" s="63">
        <f>BDI!C$36</f>
        <v>27.5</v>
      </c>
      <c r="D1181" s="669" t="s">
        <v>3</v>
      </c>
      <c r="E1181" s="669"/>
      <c r="F1181" s="669"/>
      <c r="G1181" s="669"/>
      <c r="H1181" s="669"/>
      <c r="I1181" s="585">
        <f>C1181/100*I1180</f>
        <v>261.32</v>
      </c>
    </row>
    <row r="1182" spans="2:9" ht="30" customHeight="1" thickBot="1" x14ac:dyDescent="0.25">
      <c r="B1182" s="670" t="s">
        <v>54</v>
      </c>
      <c r="C1182" s="671"/>
      <c r="D1182" s="671"/>
      <c r="E1182" s="671"/>
      <c r="F1182" s="671"/>
      <c r="G1182" s="671"/>
      <c r="H1182" s="671"/>
      <c r="I1182" s="586">
        <f>I1181+I1180</f>
        <v>1211.57</v>
      </c>
    </row>
    <row r="1183" spans="2:9" ht="13.5" thickBot="1" x14ac:dyDescent="0.25">
      <c r="C1183" s="27"/>
      <c r="D1183" s="27"/>
      <c r="I1183" s="27"/>
    </row>
    <row r="1184" spans="2:9" ht="16.5" thickBot="1" x14ac:dyDescent="0.25">
      <c r="B1184" s="393" t="s">
        <v>663</v>
      </c>
      <c r="C1184" s="393" t="s">
        <v>521</v>
      </c>
      <c r="D1184" s="672" t="s">
        <v>35</v>
      </c>
      <c r="E1184" s="673"/>
      <c r="F1184" s="673"/>
      <c r="G1184" s="673"/>
      <c r="H1184" s="673"/>
      <c r="I1184" s="674"/>
    </row>
    <row r="1185" spans="2:9" x14ac:dyDescent="0.2">
      <c r="B1185" s="675" t="s">
        <v>550</v>
      </c>
      <c r="C1185" s="676"/>
      <c r="D1185" s="676"/>
      <c r="E1185" s="676"/>
      <c r="F1185" s="676"/>
      <c r="G1185" s="677"/>
      <c r="H1185" s="678" t="s">
        <v>567</v>
      </c>
      <c r="I1185" s="679"/>
    </row>
    <row r="1186" spans="2:9" x14ac:dyDescent="0.2">
      <c r="B1186" s="685" t="s">
        <v>664</v>
      </c>
      <c r="C1186" s="686"/>
      <c r="D1186" s="686"/>
      <c r="E1186" s="686"/>
      <c r="F1186" s="686"/>
      <c r="G1186" s="686"/>
      <c r="H1186" s="389" t="s">
        <v>55</v>
      </c>
      <c r="I1186" s="112" t="s">
        <v>73</v>
      </c>
    </row>
    <row r="1187" spans="2:9" ht="15.75" x14ac:dyDescent="0.2">
      <c r="B1187" s="665" t="s">
        <v>36</v>
      </c>
      <c r="C1187" s="666"/>
      <c r="D1187" s="666"/>
      <c r="E1187" s="666"/>
      <c r="F1187" s="666"/>
      <c r="G1187" s="666"/>
      <c r="H1187" s="682"/>
      <c r="I1187" s="667"/>
    </row>
    <row r="1188" spans="2:9" ht="25.5" x14ac:dyDescent="0.2">
      <c r="B1188" s="113" t="s">
        <v>47</v>
      </c>
      <c r="C1188" s="48" t="s">
        <v>57</v>
      </c>
      <c r="D1188" s="49" t="s">
        <v>38</v>
      </c>
      <c r="E1188" s="49" t="s">
        <v>39</v>
      </c>
      <c r="F1188" s="49" t="s">
        <v>40</v>
      </c>
      <c r="G1188" s="50" t="s">
        <v>41</v>
      </c>
      <c r="H1188" s="50" t="s">
        <v>42</v>
      </c>
      <c r="I1188" s="114" t="s">
        <v>43</v>
      </c>
    </row>
    <row r="1189" spans="2:9" x14ac:dyDescent="0.2">
      <c r="B1189" s="557"/>
      <c r="C1189" s="107"/>
      <c r="D1189" s="108"/>
      <c r="E1189" s="47"/>
      <c r="F1189" s="47"/>
      <c r="G1189" s="6"/>
      <c r="H1189" s="6"/>
      <c r="I1189" s="35"/>
    </row>
    <row r="1190" spans="2:9" x14ac:dyDescent="0.2">
      <c r="B1190" s="683"/>
      <c r="C1190" s="684"/>
      <c r="D1190" s="684"/>
      <c r="E1190" s="684"/>
      <c r="F1190" s="684"/>
      <c r="G1190" s="684"/>
      <c r="H1190" s="684"/>
      <c r="I1190" s="92"/>
    </row>
    <row r="1191" spans="2:9" ht="15.75" x14ac:dyDescent="0.2">
      <c r="B1191" s="665" t="s">
        <v>46</v>
      </c>
      <c r="C1191" s="666"/>
      <c r="D1191" s="666"/>
      <c r="E1191" s="666"/>
      <c r="F1191" s="666"/>
      <c r="G1191" s="666"/>
      <c r="H1191" s="666"/>
      <c r="I1191" s="667"/>
    </row>
    <row r="1192" spans="2:9" x14ac:dyDescent="0.2">
      <c r="B1192" s="357" t="s">
        <v>47</v>
      </c>
      <c r="C1192" s="4" t="s">
        <v>57</v>
      </c>
      <c r="D1192" s="105" t="s">
        <v>38</v>
      </c>
      <c r="E1192" s="51"/>
      <c r="F1192" s="51"/>
      <c r="G1192" s="51"/>
      <c r="H1192" s="9" t="s">
        <v>48</v>
      </c>
      <c r="I1192" s="114" t="s">
        <v>43</v>
      </c>
    </row>
    <row r="1193" spans="2:9" x14ac:dyDescent="0.2">
      <c r="B1193" s="557"/>
      <c r="C1193" s="4"/>
      <c r="D1193" s="47"/>
      <c r="E1193" s="439"/>
      <c r="F1193" s="51"/>
      <c r="G1193" s="51"/>
      <c r="H1193" s="4"/>
      <c r="I1193" s="35"/>
    </row>
    <row r="1194" spans="2:9" x14ac:dyDescent="0.2">
      <c r="B1194" s="663" t="s">
        <v>45</v>
      </c>
      <c r="C1194" s="664"/>
      <c r="D1194" s="664"/>
      <c r="E1194" s="664"/>
      <c r="F1194" s="664"/>
      <c r="G1194" s="664"/>
      <c r="H1194" s="664"/>
      <c r="I1194" s="35"/>
    </row>
    <row r="1195" spans="2:9" ht="15.75" x14ac:dyDescent="0.2">
      <c r="B1195" s="665" t="s">
        <v>50</v>
      </c>
      <c r="C1195" s="666"/>
      <c r="D1195" s="666"/>
      <c r="E1195" s="666"/>
      <c r="F1195" s="666"/>
      <c r="G1195" s="666"/>
      <c r="H1195" s="666"/>
      <c r="I1195" s="667"/>
    </row>
    <row r="1196" spans="2:9" x14ac:dyDescent="0.2">
      <c r="B1196" s="110" t="s">
        <v>47</v>
      </c>
      <c r="C1196" s="5" t="s">
        <v>57</v>
      </c>
      <c r="D1196" s="9" t="s">
        <v>38</v>
      </c>
      <c r="E1196" s="556"/>
      <c r="F1196" s="556"/>
      <c r="G1196" s="556"/>
      <c r="H1196" s="9" t="s">
        <v>48</v>
      </c>
      <c r="I1196" s="115" t="s">
        <v>43</v>
      </c>
    </row>
    <row r="1197" spans="2:9" x14ac:dyDescent="0.2">
      <c r="B1197" s="557"/>
      <c r="C1197" s="107"/>
      <c r="D1197" s="447"/>
      <c r="E1197" s="556"/>
      <c r="F1197" s="51"/>
      <c r="G1197" s="51"/>
      <c r="H1197" s="10"/>
      <c r="I1197" s="35"/>
    </row>
    <row r="1198" spans="2:9" x14ac:dyDescent="0.2">
      <c r="B1198" s="663" t="s">
        <v>45</v>
      </c>
      <c r="C1198" s="664"/>
      <c r="D1198" s="664"/>
      <c r="E1198" s="664"/>
      <c r="F1198" s="664"/>
      <c r="G1198" s="664"/>
      <c r="H1198" s="664"/>
      <c r="I1198" s="35"/>
    </row>
    <row r="1199" spans="2:9" ht="15.75" x14ac:dyDescent="0.2">
      <c r="B1199" s="665" t="s">
        <v>51</v>
      </c>
      <c r="C1199" s="666"/>
      <c r="D1199" s="666"/>
      <c r="E1199" s="666"/>
      <c r="F1199" s="666"/>
      <c r="G1199" s="666"/>
      <c r="H1199" s="666"/>
      <c r="I1199" s="667"/>
    </row>
    <row r="1200" spans="2:9" x14ac:dyDescent="0.2">
      <c r="B1200" s="357" t="s">
        <v>47</v>
      </c>
      <c r="C1200" s="4" t="s">
        <v>57</v>
      </c>
      <c r="D1200" s="105" t="s">
        <v>38</v>
      </c>
      <c r="E1200" s="51"/>
      <c r="F1200" s="51"/>
      <c r="G1200" s="51"/>
      <c r="H1200" s="9" t="s">
        <v>48</v>
      </c>
      <c r="I1200" s="115" t="s">
        <v>43</v>
      </c>
    </row>
    <row r="1201" spans="2:9" x14ac:dyDescent="0.2">
      <c r="B1201" s="410" t="s">
        <v>65</v>
      </c>
      <c r="C1201" s="335" t="s">
        <v>44</v>
      </c>
      <c r="D1201" s="287">
        <v>3.5</v>
      </c>
      <c r="E1201" s="411"/>
      <c r="F1201" s="411"/>
      <c r="G1201" s="411"/>
      <c r="H1201" s="144">
        <f>Insumos!D23</f>
        <v>8.59</v>
      </c>
      <c r="I1201" s="35">
        <f>H1201*D1201</f>
        <v>30.07</v>
      </c>
    </row>
    <row r="1202" spans="2:9" x14ac:dyDescent="0.2">
      <c r="B1202" s="663" t="s">
        <v>45</v>
      </c>
      <c r="C1202" s="664"/>
      <c r="D1202" s="664"/>
      <c r="E1202" s="664"/>
      <c r="F1202" s="664"/>
      <c r="G1202" s="664"/>
      <c r="H1202" s="664"/>
      <c r="I1202" s="92">
        <f>SUM(I1201:I1201)</f>
        <v>30.07</v>
      </c>
    </row>
    <row r="1203" spans="2:9" x14ac:dyDescent="0.2">
      <c r="B1203" s="34" t="s">
        <v>52</v>
      </c>
      <c r="C1203" s="5">
        <v>1</v>
      </c>
      <c r="D1203" s="664" t="s">
        <v>53</v>
      </c>
      <c r="E1203" s="664"/>
      <c r="F1203" s="664"/>
      <c r="G1203" s="664"/>
      <c r="H1203" s="664"/>
      <c r="I1203" s="92">
        <f>I1202</f>
        <v>30.07</v>
      </c>
    </row>
    <row r="1204" spans="2:9" x14ac:dyDescent="0.2">
      <c r="B1204" s="668" t="s">
        <v>66</v>
      </c>
      <c r="C1204" s="660"/>
      <c r="D1204" s="660"/>
      <c r="E1204" s="660"/>
      <c r="F1204" s="660"/>
      <c r="G1204" s="660"/>
      <c r="H1204" s="660"/>
      <c r="I1204" s="35">
        <f>I1203/C1203</f>
        <v>30.07</v>
      </c>
    </row>
    <row r="1205" spans="2:9" x14ac:dyDescent="0.2">
      <c r="B1205" s="36" t="s">
        <v>97</v>
      </c>
      <c r="C1205" s="63">
        <f>[4]BDI!C$36</f>
        <v>27.5</v>
      </c>
      <c r="D1205" s="669" t="s">
        <v>3</v>
      </c>
      <c r="E1205" s="669"/>
      <c r="F1205" s="669"/>
      <c r="G1205" s="669"/>
      <c r="H1205" s="669"/>
      <c r="I1205" s="585">
        <f>C1205/100*I1204</f>
        <v>8.27</v>
      </c>
    </row>
    <row r="1206" spans="2:9" ht="16.5" thickBot="1" x14ac:dyDescent="0.25">
      <c r="B1206" s="670" t="s">
        <v>54</v>
      </c>
      <c r="C1206" s="671"/>
      <c r="D1206" s="671"/>
      <c r="E1206" s="671"/>
      <c r="F1206" s="671"/>
      <c r="G1206" s="671"/>
      <c r="H1206" s="671"/>
      <c r="I1206" s="586">
        <f>I1205+I1204</f>
        <v>38.340000000000003</v>
      </c>
    </row>
    <row r="1210" spans="2:9" ht="13.5" thickBot="1" x14ac:dyDescent="0.25"/>
    <row r="1211" spans="2:9" ht="16.5" thickBot="1" x14ac:dyDescent="0.25">
      <c r="B1211" s="393" t="s">
        <v>665</v>
      </c>
      <c r="C1211" s="393" t="s">
        <v>523</v>
      </c>
      <c r="D1211" s="672" t="s">
        <v>35</v>
      </c>
      <c r="E1211" s="673"/>
      <c r="F1211" s="673"/>
      <c r="G1211" s="673"/>
      <c r="H1211" s="673"/>
      <c r="I1211" s="674"/>
    </row>
    <row r="1212" spans="2:9" x14ac:dyDescent="0.2">
      <c r="B1212" s="675" t="s">
        <v>550</v>
      </c>
      <c r="C1212" s="676"/>
      <c r="D1212" s="676"/>
      <c r="E1212" s="676"/>
      <c r="F1212" s="676"/>
      <c r="G1212" s="677"/>
      <c r="H1212" s="678" t="s">
        <v>567</v>
      </c>
      <c r="I1212" s="679"/>
    </row>
    <row r="1213" spans="2:9" x14ac:dyDescent="0.2">
      <c r="B1213" s="680" t="s">
        <v>666</v>
      </c>
      <c r="C1213" s="681"/>
      <c r="D1213" s="681"/>
      <c r="E1213" s="681"/>
      <c r="F1213" s="681"/>
      <c r="G1213" s="681"/>
      <c r="H1213" s="389" t="s">
        <v>55</v>
      </c>
      <c r="I1213" s="112" t="s">
        <v>73</v>
      </c>
    </row>
    <row r="1214" spans="2:9" ht="15.75" x14ac:dyDescent="0.2">
      <c r="B1214" s="665" t="s">
        <v>36</v>
      </c>
      <c r="C1214" s="666"/>
      <c r="D1214" s="666"/>
      <c r="E1214" s="666"/>
      <c r="F1214" s="666"/>
      <c r="G1214" s="666"/>
      <c r="H1214" s="682"/>
      <c r="I1214" s="667"/>
    </row>
    <row r="1215" spans="2:9" ht="25.5" x14ac:dyDescent="0.2">
      <c r="B1215" s="113" t="s">
        <v>47</v>
      </c>
      <c r="C1215" s="48" t="s">
        <v>57</v>
      </c>
      <c r="D1215" s="49" t="s">
        <v>38</v>
      </c>
      <c r="E1215" s="49" t="s">
        <v>39</v>
      </c>
      <c r="F1215" s="49" t="s">
        <v>40</v>
      </c>
      <c r="G1215" s="50" t="s">
        <v>41</v>
      </c>
      <c r="H1215" s="50" t="s">
        <v>42</v>
      </c>
      <c r="I1215" s="114" t="s">
        <v>43</v>
      </c>
    </row>
    <row r="1216" spans="2:9" x14ac:dyDescent="0.2">
      <c r="B1216" s="557"/>
      <c r="C1216" s="107"/>
      <c r="D1216" s="108"/>
      <c r="E1216" s="47"/>
      <c r="F1216" s="47"/>
      <c r="G1216" s="6"/>
      <c r="H1216" s="6"/>
      <c r="I1216" s="35"/>
    </row>
    <row r="1217" spans="2:9" x14ac:dyDescent="0.2">
      <c r="B1217" s="683"/>
      <c r="C1217" s="684"/>
      <c r="D1217" s="684"/>
      <c r="E1217" s="684"/>
      <c r="F1217" s="684"/>
      <c r="G1217" s="684"/>
      <c r="H1217" s="684"/>
      <c r="I1217" s="92"/>
    </row>
    <row r="1218" spans="2:9" ht="15.75" x14ac:dyDescent="0.2">
      <c r="B1218" s="665" t="s">
        <v>46</v>
      </c>
      <c r="C1218" s="666"/>
      <c r="D1218" s="666"/>
      <c r="E1218" s="666"/>
      <c r="F1218" s="666"/>
      <c r="G1218" s="666"/>
      <c r="H1218" s="666"/>
      <c r="I1218" s="667"/>
    </row>
    <row r="1219" spans="2:9" x14ac:dyDescent="0.2">
      <c r="B1219" s="357" t="s">
        <v>47</v>
      </c>
      <c r="C1219" s="4" t="s">
        <v>57</v>
      </c>
      <c r="D1219" s="105" t="s">
        <v>38</v>
      </c>
      <c r="E1219" s="51"/>
      <c r="F1219" s="51"/>
      <c r="G1219" s="51"/>
      <c r="H1219" s="9" t="s">
        <v>48</v>
      </c>
      <c r="I1219" s="114" t="s">
        <v>43</v>
      </c>
    </row>
    <row r="1220" spans="2:9" ht="22.5" x14ac:dyDescent="0.2">
      <c r="B1220" s="570" t="s">
        <v>662</v>
      </c>
      <c r="C1220" s="4" t="s">
        <v>73</v>
      </c>
      <c r="D1220" s="47">
        <v>1.1000000000000001</v>
      </c>
      <c r="E1220" s="439"/>
      <c r="F1220" s="51"/>
      <c r="G1220" s="51"/>
      <c r="H1220" s="4">
        <f>Insumos!D140</f>
        <v>60.62</v>
      </c>
      <c r="I1220" s="35">
        <f>H1220*D1220</f>
        <v>66.680000000000007</v>
      </c>
    </row>
    <row r="1221" spans="2:9" x14ac:dyDescent="0.2">
      <c r="B1221" s="663" t="s">
        <v>45</v>
      </c>
      <c r="C1221" s="664"/>
      <c r="D1221" s="664"/>
      <c r="E1221" s="664"/>
      <c r="F1221" s="664"/>
      <c r="G1221" s="664"/>
      <c r="H1221" s="664"/>
      <c r="I1221" s="35">
        <f>I1220</f>
        <v>66.680000000000007</v>
      </c>
    </row>
    <row r="1222" spans="2:9" ht="15.75" x14ac:dyDescent="0.2">
      <c r="B1222" s="665" t="s">
        <v>50</v>
      </c>
      <c r="C1222" s="666"/>
      <c r="D1222" s="666"/>
      <c r="E1222" s="666"/>
      <c r="F1222" s="666"/>
      <c r="G1222" s="666"/>
      <c r="H1222" s="666"/>
      <c r="I1222" s="667"/>
    </row>
    <row r="1223" spans="2:9" x14ac:dyDescent="0.2">
      <c r="B1223" s="110" t="s">
        <v>47</v>
      </c>
      <c r="C1223" s="5" t="s">
        <v>57</v>
      </c>
      <c r="D1223" s="9" t="s">
        <v>38</v>
      </c>
      <c r="E1223" s="564"/>
      <c r="F1223" s="564"/>
      <c r="G1223" s="564"/>
      <c r="H1223" s="9" t="s">
        <v>48</v>
      </c>
      <c r="I1223" s="115" t="s">
        <v>43</v>
      </c>
    </row>
    <row r="1224" spans="2:9" ht="33.75" x14ac:dyDescent="0.2">
      <c r="B1224" s="570" t="s">
        <v>667</v>
      </c>
      <c r="C1224" s="107" t="s">
        <v>73</v>
      </c>
      <c r="D1224" s="447">
        <v>0.3</v>
      </c>
      <c r="E1224" s="564"/>
      <c r="F1224" s="51"/>
      <c r="G1224" s="51"/>
      <c r="H1224" s="6">
        <f>I1258</f>
        <v>243.5</v>
      </c>
      <c r="I1224" s="35">
        <f>H1224*D1224</f>
        <v>73.05</v>
      </c>
    </row>
    <row r="1225" spans="2:9" x14ac:dyDescent="0.2">
      <c r="B1225" s="663" t="s">
        <v>45</v>
      </c>
      <c r="C1225" s="664"/>
      <c r="D1225" s="664"/>
      <c r="E1225" s="664"/>
      <c r="F1225" s="664"/>
      <c r="G1225" s="664"/>
      <c r="H1225" s="664"/>
      <c r="I1225" s="35">
        <f>I1224</f>
        <v>73.05</v>
      </c>
    </row>
    <row r="1226" spans="2:9" ht="15.75" x14ac:dyDescent="0.2">
      <c r="B1226" s="665" t="s">
        <v>51</v>
      </c>
      <c r="C1226" s="666"/>
      <c r="D1226" s="666"/>
      <c r="E1226" s="666"/>
      <c r="F1226" s="666"/>
      <c r="G1226" s="666"/>
      <c r="H1226" s="666"/>
      <c r="I1226" s="667"/>
    </row>
    <row r="1227" spans="2:9" x14ac:dyDescent="0.2">
      <c r="B1227" s="357" t="s">
        <v>47</v>
      </c>
      <c r="C1227" s="4" t="s">
        <v>57</v>
      </c>
      <c r="D1227" s="105" t="s">
        <v>38</v>
      </c>
      <c r="E1227" s="51"/>
      <c r="F1227" s="51"/>
      <c r="G1227" s="51"/>
      <c r="H1227" s="9" t="s">
        <v>48</v>
      </c>
      <c r="I1227" s="115" t="s">
        <v>43</v>
      </c>
    </row>
    <row r="1228" spans="2:9" x14ac:dyDescent="0.2">
      <c r="B1228" s="410" t="s">
        <v>89</v>
      </c>
      <c r="C1228" s="335" t="s">
        <v>44</v>
      </c>
      <c r="D1228" s="287">
        <v>6</v>
      </c>
      <c r="E1228" s="51"/>
      <c r="F1228" s="51"/>
      <c r="G1228" s="51"/>
      <c r="H1228" s="4">
        <f>Insumos!D15</f>
        <v>11.4</v>
      </c>
      <c r="I1228" s="35">
        <f>D1228*H1228</f>
        <v>68.400000000000006</v>
      </c>
    </row>
    <row r="1229" spans="2:9" x14ac:dyDescent="0.2">
      <c r="B1229" s="410" t="s">
        <v>65</v>
      </c>
      <c r="C1229" s="335" t="s">
        <v>44</v>
      </c>
      <c r="D1229" s="287">
        <v>6</v>
      </c>
      <c r="E1229" s="9"/>
      <c r="F1229" s="51"/>
      <c r="G1229" s="51"/>
      <c r="H1229" s="4">
        <f>Insumos!D23</f>
        <v>8.59</v>
      </c>
      <c r="I1229" s="35">
        <f>H1229*D1229</f>
        <v>51.54</v>
      </c>
    </row>
    <row r="1230" spans="2:9" x14ac:dyDescent="0.2">
      <c r="B1230" s="663" t="s">
        <v>45</v>
      </c>
      <c r="C1230" s="664"/>
      <c r="D1230" s="664"/>
      <c r="E1230" s="664"/>
      <c r="F1230" s="664"/>
      <c r="G1230" s="664"/>
      <c r="H1230" s="664"/>
      <c r="I1230" s="92">
        <f>SUM(I1228:I1229)</f>
        <v>119.94</v>
      </c>
    </row>
    <row r="1231" spans="2:9" x14ac:dyDescent="0.2">
      <c r="B1231" s="34" t="s">
        <v>52</v>
      </c>
      <c r="C1231" s="5">
        <v>1</v>
      </c>
      <c r="D1231" s="664" t="s">
        <v>53</v>
      </c>
      <c r="E1231" s="664"/>
      <c r="F1231" s="664"/>
      <c r="G1231" s="664"/>
      <c r="H1231" s="664"/>
      <c r="I1231" s="92">
        <f>I1230+I1225+I1221+I1217</f>
        <v>259.67</v>
      </c>
    </row>
    <row r="1232" spans="2:9" x14ac:dyDescent="0.2">
      <c r="B1232" s="668" t="s">
        <v>66</v>
      </c>
      <c r="C1232" s="660"/>
      <c r="D1232" s="660"/>
      <c r="E1232" s="660"/>
      <c r="F1232" s="660"/>
      <c r="G1232" s="660"/>
      <c r="H1232" s="660"/>
      <c r="I1232" s="35">
        <f>I1231/C1231</f>
        <v>259.67</v>
      </c>
    </row>
    <row r="1233" spans="2:9" x14ac:dyDescent="0.2">
      <c r="B1233" s="36" t="s">
        <v>97</v>
      </c>
      <c r="C1233" s="63">
        <f>[4]BDI!C$36</f>
        <v>27.5</v>
      </c>
      <c r="D1233" s="669" t="s">
        <v>3</v>
      </c>
      <c r="E1233" s="669"/>
      <c r="F1233" s="669"/>
      <c r="G1233" s="669"/>
      <c r="H1233" s="669"/>
      <c r="I1233" s="585">
        <f>C1233/100*I1232</f>
        <v>71.41</v>
      </c>
    </row>
    <row r="1234" spans="2:9" ht="16.5" thickBot="1" x14ac:dyDescent="0.25">
      <c r="B1234" s="670" t="s">
        <v>54</v>
      </c>
      <c r="C1234" s="671"/>
      <c r="D1234" s="671"/>
      <c r="E1234" s="671"/>
      <c r="F1234" s="671"/>
      <c r="G1234" s="671"/>
      <c r="H1234" s="671"/>
      <c r="I1234" s="586">
        <f>I1233+I1232</f>
        <v>331.08</v>
      </c>
    </row>
    <row r="1235" spans="2:9" ht="13.5" thickBot="1" x14ac:dyDescent="0.25"/>
    <row r="1236" spans="2:9" ht="16.5" thickBot="1" x14ac:dyDescent="0.25">
      <c r="B1236" s="393" t="s">
        <v>665</v>
      </c>
      <c r="C1236" s="393" t="s">
        <v>668</v>
      </c>
      <c r="D1236" s="672" t="s">
        <v>35</v>
      </c>
      <c r="E1236" s="673"/>
      <c r="F1236" s="673"/>
      <c r="G1236" s="673"/>
      <c r="H1236" s="673"/>
      <c r="I1236" s="674"/>
    </row>
    <row r="1237" spans="2:9" x14ac:dyDescent="0.2">
      <c r="B1237" s="675" t="s">
        <v>550</v>
      </c>
      <c r="C1237" s="676"/>
      <c r="D1237" s="676"/>
      <c r="E1237" s="676"/>
      <c r="F1237" s="676"/>
      <c r="G1237" s="677"/>
      <c r="H1237" s="678" t="s">
        <v>567</v>
      </c>
      <c r="I1237" s="679"/>
    </row>
    <row r="1238" spans="2:9" ht="28.5" customHeight="1" x14ac:dyDescent="0.2">
      <c r="B1238" s="680" t="s">
        <v>669</v>
      </c>
      <c r="C1238" s="681"/>
      <c r="D1238" s="681"/>
      <c r="E1238" s="681"/>
      <c r="F1238" s="681"/>
      <c r="G1238" s="681"/>
      <c r="H1238" s="389" t="s">
        <v>55</v>
      </c>
      <c r="I1238" s="112" t="s">
        <v>73</v>
      </c>
    </row>
    <row r="1239" spans="2:9" ht="15.75" x14ac:dyDescent="0.2">
      <c r="B1239" s="665" t="s">
        <v>36</v>
      </c>
      <c r="C1239" s="666"/>
      <c r="D1239" s="666"/>
      <c r="E1239" s="666"/>
      <c r="F1239" s="666"/>
      <c r="G1239" s="666"/>
      <c r="H1239" s="682"/>
      <c r="I1239" s="667"/>
    </row>
    <row r="1240" spans="2:9" ht="25.5" x14ac:dyDescent="0.2">
      <c r="B1240" s="113" t="s">
        <v>47</v>
      </c>
      <c r="C1240" s="48" t="s">
        <v>57</v>
      </c>
      <c r="D1240" s="49" t="s">
        <v>38</v>
      </c>
      <c r="E1240" s="49" t="s">
        <v>39</v>
      </c>
      <c r="F1240" s="49" t="s">
        <v>40</v>
      </c>
      <c r="G1240" s="50" t="s">
        <v>41</v>
      </c>
      <c r="H1240" s="50" t="s">
        <v>42</v>
      </c>
      <c r="I1240" s="114" t="s">
        <v>43</v>
      </c>
    </row>
    <row r="1241" spans="2:9" ht="33.75" x14ac:dyDescent="0.2">
      <c r="B1241" s="570" t="s">
        <v>670</v>
      </c>
      <c r="C1241" s="603" t="s">
        <v>671</v>
      </c>
      <c r="D1241" s="560"/>
      <c r="E1241" s="49">
        <v>1.07</v>
      </c>
      <c r="F1241" s="49"/>
      <c r="G1241" s="50">
        <v>1.0900000000000001</v>
      </c>
      <c r="H1241" s="50"/>
      <c r="I1241" s="313">
        <f>E1241*G1241</f>
        <v>1.17</v>
      </c>
    </row>
    <row r="1242" spans="2:9" ht="33.75" x14ac:dyDescent="0.2">
      <c r="B1242" s="570" t="s">
        <v>672</v>
      </c>
      <c r="C1242" s="603" t="s">
        <v>673</v>
      </c>
      <c r="D1242" s="108"/>
      <c r="E1242" s="47"/>
      <c r="F1242" s="47">
        <v>3.5</v>
      </c>
      <c r="G1242" s="6"/>
      <c r="H1242" s="6">
        <v>0.28999999999999998</v>
      </c>
      <c r="I1242" s="35">
        <f>F1242*H1242</f>
        <v>1.02</v>
      </c>
    </row>
    <row r="1243" spans="2:9" x14ac:dyDescent="0.2">
      <c r="B1243" s="663" t="s">
        <v>45</v>
      </c>
      <c r="C1243" s="664"/>
      <c r="D1243" s="664"/>
      <c r="E1243" s="664"/>
      <c r="F1243" s="664"/>
      <c r="G1243" s="664"/>
      <c r="H1243" s="664"/>
      <c r="I1243" s="92">
        <f>I1241+I1242</f>
        <v>2.19</v>
      </c>
    </row>
    <row r="1244" spans="2:9" ht="15.75" x14ac:dyDescent="0.2">
      <c r="B1244" s="665" t="s">
        <v>46</v>
      </c>
      <c r="C1244" s="666"/>
      <c r="D1244" s="666"/>
      <c r="E1244" s="666"/>
      <c r="F1244" s="666"/>
      <c r="G1244" s="666"/>
      <c r="H1244" s="666"/>
      <c r="I1244" s="667"/>
    </row>
    <row r="1245" spans="2:9" x14ac:dyDescent="0.2">
      <c r="B1245" s="357" t="s">
        <v>47</v>
      </c>
      <c r="C1245" s="4" t="s">
        <v>57</v>
      </c>
      <c r="D1245" s="105" t="s">
        <v>38</v>
      </c>
      <c r="E1245" s="51"/>
      <c r="F1245" s="51"/>
      <c r="G1245" s="51"/>
      <c r="H1245" s="9" t="s">
        <v>48</v>
      </c>
      <c r="I1245" s="114" t="s">
        <v>43</v>
      </c>
    </row>
    <row r="1246" spans="2:9" x14ac:dyDescent="0.2">
      <c r="B1246" s="570" t="s">
        <v>674</v>
      </c>
      <c r="C1246" s="4" t="s">
        <v>73</v>
      </c>
      <c r="D1246" s="6">
        <v>1.1299999999999999</v>
      </c>
      <c r="E1246" s="51"/>
      <c r="F1246" s="51"/>
      <c r="G1246" s="51"/>
      <c r="H1246" s="4">
        <f>Insumos!D38</f>
        <v>60</v>
      </c>
      <c r="I1246" s="313">
        <f>D1246*H1246</f>
        <v>67.8</v>
      </c>
    </row>
    <row r="1247" spans="2:9" x14ac:dyDescent="0.2">
      <c r="B1247" s="570" t="s">
        <v>675</v>
      </c>
      <c r="C1247" s="4" t="s">
        <v>63</v>
      </c>
      <c r="D1247" s="6">
        <v>325.58</v>
      </c>
      <c r="E1247" s="439"/>
      <c r="F1247" s="51"/>
      <c r="G1247" s="51"/>
      <c r="H1247" s="4">
        <f>Insumos!D37</f>
        <v>0.4</v>
      </c>
      <c r="I1247" s="35">
        <f>H1247*D1247</f>
        <v>130.22999999999999</v>
      </c>
    </row>
    <row r="1248" spans="2:9" x14ac:dyDescent="0.2">
      <c r="B1248" s="663" t="s">
        <v>45</v>
      </c>
      <c r="C1248" s="664"/>
      <c r="D1248" s="664"/>
      <c r="E1248" s="664"/>
      <c r="F1248" s="664"/>
      <c r="G1248" s="664"/>
      <c r="H1248" s="664"/>
      <c r="I1248" s="35">
        <f>SUM(I1246:I1247)</f>
        <v>198.03</v>
      </c>
    </row>
    <row r="1249" spans="2:9" ht="15.75" x14ac:dyDescent="0.2">
      <c r="B1249" s="665" t="s">
        <v>50</v>
      </c>
      <c r="C1249" s="666"/>
      <c r="D1249" s="666"/>
      <c r="E1249" s="666"/>
      <c r="F1249" s="666"/>
      <c r="G1249" s="666"/>
      <c r="H1249" s="666"/>
      <c r="I1249" s="667"/>
    </row>
    <row r="1250" spans="2:9" x14ac:dyDescent="0.2">
      <c r="B1250" s="110" t="s">
        <v>47</v>
      </c>
      <c r="C1250" s="5" t="s">
        <v>57</v>
      </c>
      <c r="D1250" s="9" t="s">
        <v>38</v>
      </c>
      <c r="E1250" s="564"/>
      <c r="F1250" s="564"/>
      <c r="G1250" s="564"/>
      <c r="H1250" s="9" t="s">
        <v>48</v>
      </c>
      <c r="I1250" s="115" t="s">
        <v>43</v>
      </c>
    </row>
    <row r="1251" spans="2:9" x14ac:dyDescent="0.2">
      <c r="B1251" s="570"/>
      <c r="C1251" s="107"/>
      <c r="D1251" s="447"/>
      <c r="E1251" s="564"/>
      <c r="F1251" s="51"/>
      <c r="G1251" s="51"/>
      <c r="H1251" s="10"/>
      <c r="I1251" s="35"/>
    </row>
    <row r="1252" spans="2:9" x14ac:dyDescent="0.2">
      <c r="B1252" s="663" t="s">
        <v>45</v>
      </c>
      <c r="C1252" s="664"/>
      <c r="D1252" s="664"/>
      <c r="E1252" s="664"/>
      <c r="F1252" s="664"/>
      <c r="G1252" s="664"/>
      <c r="H1252" s="664"/>
      <c r="I1252" s="35"/>
    </row>
    <row r="1253" spans="2:9" ht="15.75" x14ac:dyDescent="0.2">
      <c r="B1253" s="665" t="s">
        <v>51</v>
      </c>
      <c r="C1253" s="666"/>
      <c r="D1253" s="666"/>
      <c r="E1253" s="666"/>
      <c r="F1253" s="666"/>
      <c r="G1253" s="666"/>
      <c r="H1253" s="666"/>
      <c r="I1253" s="667"/>
    </row>
    <row r="1254" spans="2:9" x14ac:dyDescent="0.2">
      <c r="B1254" s="357" t="s">
        <v>47</v>
      </c>
      <c r="C1254" s="4" t="s">
        <v>57</v>
      </c>
      <c r="D1254" s="105" t="s">
        <v>38</v>
      </c>
      <c r="E1254" s="51"/>
      <c r="F1254" s="51"/>
      <c r="G1254" s="51"/>
      <c r="H1254" s="9" t="s">
        <v>48</v>
      </c>
      <c r="I1254" s="115" t="s">
        <v>43</v>
      </c>
    </row>
    <row r="1255" spans="2:9" ht="27.75" customHeight="1" x14ac:dyDescent="0.2">
      <c r="B1255" s="561" t="s">
        <v>676</v>
      </c>
      <c r="C1255" s="335" t="s">
        <v>44</v>
      </c>
      <c r="D1255" s="151">
        <v>4.57</v>
      </c>
      <c r="E1255" s="51"/>
      <c r="F1255" s="51"/>
      <c r="G1255" s="51"/>
      <c r="H1255" s="4">
        <f>Insumos!D35</f>
        <v>9.4700000000000006</v>
      </c>
      <c r="I1255" s="35">
        <f>D1255*H1255</f>
        <v>43.28</v>
      </c>
    </row>
    <row r="1256" spans="2:9" x14ac:dyDescent="0.2">
      <c r="B1256" s="663" t="s">
        <v>45</v>
      </c>
      <c r="C1256" s="664"/>
      <c r="D1256" s="664"/>
      <c r="E1256" s="664"/>
      <c r="F1256" s="664"/>
      <c r="G1256" s="664"/>
      <c r="H1256" s="664"/>
      <c r="I1256" s="92">
        <f>SUM(I1255:I1255)</f>
        <v>43.28</v>
      </c>
    </row>
    <row r="1257" spans="2:9" x14ac:dyDescent="0.2">
      <c r="B1257" s="34" t="s">
        <v>52</v>
      </c>
      <c r="C1257" s="5">
        <v>1</v>
      </c>
      <c r="D1257" s="664" t="s">
        <v>53</v>
      </c>
      <c r="E1257" s="664"/>
      <c r="F1257" s="664"/>
      <c r="G1257" s="664"/>
      <c r="H1257" s="664"/>
      <c r="I1257" s="92">
        <f>I1256+I1252+I1248+I1243</f>
        <v>243.5</v>
      </c>
    </row>
    <row r="1258" spans="2:9" x14ac:dyDescent="0.2">
      <c r="B1258" s="668" t="s">
        <v>66</v>
      </c>
      <c r="C1258" s="660"/>
      <c r="D1258" s="660"/>
      <c r="E1258" s="660"/>
      <c r="F1258" s="660"/>
      <c r="G1258" s="660"/>
      <c r="H1258" s="660"/>
      <c r="I1258" s="35">
        <f>I1257/C1257</f>
        <v>243.5</v>
      </c>
    </row>
    <row r="1259" spans="2:9" x14ac:dyDescent="0.2">
      <c r="B1259" s="562" t="s">
        <v>97</v>
      </c>
      <c r="C1259" s="563">
        <f>[4]BDI!C$36</f>
        <v>27.5</v>
      </c>
      <c r="D1259" s="660" t="s">
        <v>3</v>
      </c>
      <c r="E1259" s="660"/>
      <c r="F1259" s="660"/>
      <c r="G1259" s="660"/>
      <c r="H1259" s="660"/>
      <c r="I1259" s="604">
        <f>C1259/100*I1258</f>
        <v>66.959999999999994</v>
      </c>
    </row>
    <row r="1260" spans="2:9" ht="16.5" thickBot="1" x14ac:dyDescent="0.25">
      <c r="B1260" s="661" t="s">
        <v>54</v>
      </c>
      <c r="C1260" s="662"/>
      <c r="D1260" s="662"/>
      <c r="E1260" s="662"/>
      <c r="F1260" s="662"/>
      <c r="G1260" s="662"/>
      <c r="H1260" s="662"/>
      <c r="I1260" s="605">
        <f>I1259+I1258</f>
        <v>310.45999999999998</v>
      </c>
    </row>
  </sheetData>
  <sheetProtection selectLockedCells="1" selectUnlockedCells="1"/>
  <mergeCells count="698">
    <mergeCell ref="B80:I80"/>
    <mergeCell ref="B83:H83"/>
    <mergeCell ref="D84:H84"/>
    <mergeCell ref="B85:H85"/>
    <mergeCell ref="D86:H86"/>
    <mergeCell ref="B87:H87"/>
    <mergeCell ref="D63:I63"/>
    <mergeCell ref="B64:G64"/>
    <mergeCell ref="H64:I64"/>
    <mergeCell ref="B65:G65"/>
    <mergeCell ref="B66:I66"/>
    <mergeCell ref="B69:H69"/>
    <mergeCell ref="B70:I70"/>
    <mergeCell ref="B75:H75"/>
    <mergeCell ref="B76:I76"/>
    <mergeCell ref="B2:I5"/>
    <mergeCell ref="H7:I7"/>
    <mergeCell ref="H36:I36"/>
    <mergeCell ref="H91:I91"/>
    <mergeCell ref="H118:I118"/>
    <mergeCell ref="H160:I160"/>
    <mergeCell ref="H190:I190"/>
    <mergeCell ref="B110:H110"/>
    <mergeCell ref="D90:I90"/>
    <mergeCell ref="B37:G37"/>
    <mergeCell ref="B38:I38"/>
    <mergeCell ref="B41:I41"/>
    <mergeCell ref="B92:G92"/>
    <mergeCell ref="D6:I6"/>
    <mergeCell ref="B8:G8"/>
    <mergeCell ref="B9:I9"/>
    <mergeCell ref="B12:H12"/>
    <mergeCell ref="B30:H30"/>
    <mergeCell ref="D35:I35"/>
    <mergeCell ref="B17:H17"/>
    <mergeCell ref="B47:H47"/>
    <mergeCell ref="B60:H60"/>
    <mergeCell ref="B93:I93"/>
    <mergeCell ref="B96:H96"/>
    <mergeCell ref="B1107:H1107"/>
    <mergeCell ref="D1108:H1108"/>
    <mergeCell ref="B1030:G1030"/>
    <mergeCell ref="H1030:I1030"/>
    <mergeCell ref="B1035:H1035"/>
    <mergeCell ref="B1036:I1036"/>
    <mergeCell ref="B1009:I1009"/>
    <mergeCell ref="B1012:H1012"/>
    <mergeCell ref="B1003:G1003"/>
    <mergeCell ref="B1013:I1013"/>
    <mergeCell ref="B1016:H1016"/>
    <mergeCell ref="B1017:I1017"/>
    <mergeCell ref="B1021:H1021"/>
    <mergeCell ref="D1022:H1022"/>
    <mergeCell ref="B1023:H1023"/>
    <mergeCell ref="B1031:G1031"/>
    <mergeCell ref="B1032:I1032"/>
    <mergeCell ref="B969:H969"/>
    <mergeCell ref="D970:H970"/>
    <mergeCell ref="B1109:H1109"/>
    <mergeCell ref="D1110:H1110"/>
    <mergeCell ref="D1088:I1088"/>
    <mergeCell ref="B1089:G1089"/>
    <mergeCell ref="H1089:I1089"/>
    <mergeCell ref="B1090:G1090"/>
    <mergeCell ref="H216:I216"/>
    <mergeCell ref="H248:I248"/>
    <mergeCell ref="H274:I274"/>
    <mergeCell ref="H301:I301"/>
    <mergeCell ref="H328:I328"/>
    <mergeCell ref="B1059:G1059"/>
    <mergeCell ref="H1059:I1059"/>
    <mergeCell ref="B1050:H1050"/>
    <mergeCell ref="D1051:H1051"/>
    <mergeCell ref="B1052:H1052"/>
    <mergeCell ref="D1053:H1053"/>
    <mergeCell ref="B1054:H1054"/>
    <mergeCell ref="D1058:I1058"/>
    <mergeCell ref="D1024:H1024"/>
    <mergeCell ref="B1025:H1025"/>
    <mergeCell ref="D1029:I1029"/>
    <mergeCell ref="D1140:H1140"/>
    <mergeCell ref="B1141:H1141"/>
    <mergeCell ref="B1129:I1129"/>
    <mergeCell ref="B1132:H1132"/>
    <mergeCell ref="B1133:I1133"/>
    <mergeCell ref="B1137:H1137"/>
    <mergeCell ref="D1138:H1138"/>
    <mergeCell ref="D942:H942"/>
    <mergeCell ref="B943:H943"/>
    <mergeCell ref="B1091:I1091"/>
    <mergeCell ref="B1094:H1094"/>
    <mergeCell ref="B1111:H1111"/>
    <mergeCell ref="B1095:I1095"/>
    <mergeCell ref="B1098:H1098"/>
    <mergeCell ref="B1099:I1099"/>
    <mergeCell ref="B1102:H1102"/>
    <mergeCell ref="B1103:I1103"/>
    <mergeCell ref="D1116:I1116"/>
    <mergeCell ref="B1118:G1118"/>
    <mergeCell ref="B1119:I1119"/>
    <mergeCell ref="B1122:H1122"/>
    <mergeCell ref="B1123:I1123"/>
    <mergeCell ref="B1128:H1128"/>
    <mergeCell ref="B1117:G1117"/>
    <mergeCell ref="H1117:I1117"/>
    <mergeCell ref="B1139:H1139"/>
    <mergeCell ref="D1082:H1082"/>
    <mergeCell ref="B1083:H1083"/>
    <mergeCell ref="B994:H994"/>
    <mergeCell ref="D995:H995"/>
    <mergeCell ref="B996:H996"/>
    <mergeCell ref="D997:H997"/>
    <mergeCell ref="B998:H998"/>
    <mergeCell ref="B1072:I1072"/>
    <mergeCell ref="B1075:H1075"/>
    <mergeCell ref="B1076:I1076"/>
    <mergeCell ref="B1079:H1079"/>
    <mergeCell ref="D1080:H1080"/>
    <mergeCell ref="B1060:G1060"/>
    <mergeCell ref="B1061:I1061"/>
    <mergeCell ref="B1064:H1064"/>
    <mergeCell ref="B1065:I1065"/>
    <mergeCell ref="B1071:H1071"/>
    <mergeCell ref="B1081:H1081"/>
    <mergeCell ref="B1041:H1041"/>
    <mergeCell ref="B1042:I1042"/>
    <mergeCell ref="B1045:H1045"/>
    <mergeCell ref="B1046:I1046"/>
    <mergeCell ref="B971:H971"/>
    <mergeCell ref="D1002:I1002"/>
    <mergeCell ref="B1004:G1004"/>
    <mergeCell ref="B1005:I1005"/>
    <mergeCell ref="B1008:H1008"/>
    <mergeCell ref="B982:I982"/>
    <mergeCell ref="B985:H985"/>
    <mergeCell ref="B986:I986"/>
    <mergeCell ref="B989:H989"/>
    <mergeCell ref="B990:I990"/>
    <mergeCell ref="D975:I975"/>
    <mergeCell ref="B976:G976"/>
    <mergeCell ref="H976:I976"/>
    <mergeCell ref="B977:G977"/>
    <mergeCell ref="B978:I978"/>
    <mergeCell ref="B981:H981"/>
    <mergeCell ref="H1003:I1003"/>
    <mergeCell ref="B954:H954"/>
    <mergeCell ref="B955:I955"/>
    <mergeCell ref="B958:H958"/>
    <mergeCell ref="B959:I959"/>
    <mergeCell ref="B950:G950"/>
    <mergeCell ref="B962:H962"/>
    <mergeCell ref="B963:I963"/>
    <mergeCell ref="B967:H967"/>
    <mergeCell ref="D968:H968"/>
    <mergeCell ref="D912:I912"/>
    <mergeCell ref="B913:G913"/>
    <mergeCell ref="B914:G914"/>
    <mergeCell ref="B889:I889"/>
    <mergeCell ref="B892:H892"/>
    <mergeCell ref="B893:I893"/>
    <mergeCell ref="B896:H896"/>
    <mergeCell ref="B951:I951"/>
    <mergeCell ref="B949:G949"/>
    <mergeCell ref="B929:H929"/>
    <mergeCell ref="B930:I930"/>
    <mergeCell ref="B933:H933"/>
    <mergeCell ref="B934:I934"/>
    <mergeCell ref="D940:H940"/>
    <mergeCell ref="B941:H941"/>
    <mergeCell ref="B918:H918"/>
    <mergeCell ref="H913:I913"/>
    <mergeCell ref="H949:I949"/>
    <mergeCell ref="D905:H905"/>
    <mergeCell ref="B906:H906"/>
    <mergeCell ref="D907:H907"/>
    <mergeCell ref="B908:H908"/>
    <mergeCell ref="B915:I915"/>
    <mergeCell ref="D948:I948"/>
    <mergeCell ref="B880:H880"/>
    <mergeCell ref="D881:H881"/>
    <mergeCell ref="B882:H882"/>
    <mergeCell ref="B796:I796"/>
    <mergeCell ref="B799:H799"/>
    <mergeCell ref="B800:I800"/>
    <mergeCell ref="B803:H803"/>
    <mergeCell ref="B804:I804"/>
    <mergeCell ref="D815:H815"/>
    <mergeCell ref="B816:H816"/>
    <mergeCell ref="B807:H807"/>
    <mergeCell ref="B808:I808"/>
    <mergeCell ref="B812:H812"/>
    <mergeCell ref="D813:H813"/>
    <mergeCell ref="B814:H814"/>
    <mergeCell ref="D851:I851"/>
    <mergeCell ref="B852:G852"/>
    <mergeCell ref="H822:I822"/>
    <mergeCell ref="D821:I821"/>
    <mergeCell ref="B822:G822"/>
    <mergeCell ref="B823:G823"/>
    <mergeCell ref="B878:H878"/>
    <mergeCell ref="D879:H879"/>
    <mergeCell ref="D844:H844"/>
    <mergeCell ref="B845:H845"/>
    <mergeCell ref="B870:I870"/>
    <mergeCell ref="B795:G795"/>
    <mergeCell ref="B847:H847"/>
    <mergeCell ref="D846:H846"/>
    <mergeCell ref="B839:I839"/>
    <mergeCell ref="B843:H843"/>
    <mergeCell ref="B824:I824"/>
    <mergeCell ref="B827:H827"/>
    <mergeCell ref="B828:I828"/>
    <mergeCell ref="B834:H834"/>
    <mergeCell ref="B835:I835"/>
    <mergeCell ref="B838:H838"/>
    <mergeCell ref="D793:I793"/>
    <mergeCell ref="B794:G794"/>
    <mergeCell ref="H794:I794"/>
    <mergeCell ref="B767:G767"/>
    <mergeCell ref="B768:I768"/>
    <mergeCell ref="B771:H771"/>
    <mergeCell ref="B772:I772"/>
    <mergeCell ref="B776:H776"/>
    <mergeCell ref="H766:I766"/>
    <mergeCell ref="B777:I777"/>
    <mergeCell ref="B780:H780"/>
    <mergeCell ref="B781:I781"/>
    <mergeCell ref="B785:H785"/>
    <mergeCell ref="D786:H786"/>
    <mergeCell ref="B787:H787"/>
    <mergeCell ref="D788:H788"/>
    <mergeCell ref="B789:H789"/>
    <mergeCell ref="B752:H752"/>
    <mergeCell ref="B753:I753"/>
    <mergeCell ref="B757:H757"/>
    <mergeCell ref="D758:H758"/>
    <mergeCell ref="B759:H759"/>
    <mergeCell ref="D760:H760"/>
    <mergeCell ref="B761:H761"/>
    <mergeCell ref="D765:I765"/>
    <mergeCell ref="B766:G766"/>
    <mergeCell ref="B709:G709"/>
    <mergeCell ref="B710:I710"/>
    <mergeCell ref="B713:H713"/>
    <mergeCell ref="B714:I714"/>
    <mergeCell ref="B742:I742"/>
    <mergeCell ref="B748:H748"/>
    <mergeCell ref="B749:I749"/>
    <mergeCell ref="B731:H731"/>
    <mergeCell ref="D735:I735"/>
    <mergeCell ref="B736:G736"/>
    <mergeCell ref="H736:I736"/>
    <mergeCell ref="B718:H718"/>
    <mergeCell ref="B719:I719"/>
    <mergeCell ref="B722:H722"/>
    <mergeCell ref="B723:I723"/>
    <mergeCell ref="B727:H727"/>
    <mergeCell ref="B741:H741"/>
    <mergeCell ref="D728:H728"/>
    <mergeCell ref="B729:H729"/>
    <mergeCell ref="D730:H730"/>
    <mergeCell ref="B624:H624"/>
    <mergeCell ref="B585:G585"/>
    <mergeCell ref="B661:H661"/>
    <mergeCell ref="B625:I625"/>
    <mergeCell ref="B628:H628"/>
    <mergeCell ref="B629:I629"/>
    <mergeCell ref="D707:I707"/>
    <mergeCell ref="B708:G708"/>
    <mergeCell ref="D644:I644"/>
    <mergeCell ref="B645:G645"/>
    <mergeCell ref="B635:H635"/>
    <mergeCell ref="B637:H637"/>
    <mergeCell ref="B639:H639"/>
    <mergeCell ref="D638:H638"/>
    <mergeCell ref="B586:I586"/>
    <mergeCell ref="B589:H589"/>
    <mergeCell ref="D636:H636"/>
    <mergeCell ref="B617:I617"/>
    <mergeCell ref="B498:H498"/>
    <mergeCell ref="B517:H517"/>
    <mergeCell ref="B518:I518"/>
    <mergeCell ref="B539:H539"/>
    <mergeCell ref="B568:I568"/>
    <mergeCell ref="B544:I544"/>
    <mergeCell ref="B548:H548"/>
    <mergeCell ref="B550:H550"/>
    <mergeCell ref="B571:H571"/>
    <mergeCell ref="B567:H567"/>
    <mergeCell ref="B514:I514"/>
    <mergeCell ref="B531:G531"/>
    <mergeCell ref="H530:I530"/>
    <mergeCell ref="B509:I509"/>
    <mergeCell ref="B513:H513"/>
    <mergeCell ref="B559:I559"/>
    <mergeCell ref="B563:I563"/>
    <mergeCell ref="D549:H549"/>
    <mergeCell ref="H503:I503"/>
    <mergeCell ref="B562:H562"/>
    <mergeCell ref="B508:H508"/>
    <mergeCell ref="B386:G386"/>
    <mergeCell ref="H439:I439"/>
    <mergeCell ref="B440:G440"/>
    <mergeCell ref="B441:I441"/>
    <mergeCell ref="D497:H497"/>
    <mergeCell ref="B477:G477"/>
    <mergeCell ref="B387:I387"/>
    <mergeCell ref="B432:H432"/>
    <mergeCell ref="D433:H433"/>
    <mergeCell ref="B434:H434"/>
    <mergeCell ref="B396:I396"/>
    <mergeCell ref="B399:H399"/>
    <mergeCell ref="B400:I400"/>
    <mergeCell ref="B404:H404"/>
    <mergeCell ref="D405:H405"/>
    <mergeCell ref="B406:H406"/>
    <mergeCell ref="D407:H407"/>
    <mergeCell ref="B408:H408"/>
    <mergeCell ref="B457:I457"/>
    <mergeCell ref="B444:H444"/>
    <mergeCell ref="B494:H494"/>
    <mergeCell ref="D475:I475"/>
    <mergeCell ref="B476:G476"/>
    <mergeCell ref="D438:I438"/>
    <mergeCell ref="B97:I97"/>
    <mergeCell ref="B101:H101"/>
    <mergeCell ref="B217:G217"/>
    <mergeCell ref="B238:H238"/>
    <mergeCell ref="B481:H481"/>
    <mergeCell ref="B482:I482"/>
    <mergeCell ref="B391:H391"/>
    <mergeCell ref="B392:I392"/>
    <mergeCell ref="B395:H395"/>
    <mergeCell ref="B385:G385"/>
    <mergeCell ref="H385:I385"/>
    <mergeCell ref="B430:H430"/>
    <mergeCell ref="D431:H431"/>
    <mergeCell ref="B413:G413"/>
    <mergeCell ref="B414:I414"/>
    <mergeCell ref="B417:H417"/>
    <mergeCell ref="H476:I476"/>
    <mergeCell ref="B461:I461"/>
    <mergeCell ref="B418:I418"/>
    <mergeCell ref="B422:H422"/>
    <mergeCell ref="B445:I445"/>
    <mergeCell ref="B456:H456"/>
    <mergeCell ref="B177:I177"/>
    <mergeCell ref="B165:H165"/>
    <mergeCell ref="B195:H195"/>
    <mergeCell ref="B196:I196"/>
    <mergeCell ref="B199:H199"/>
    <mergeCell ref="D184:H184"/>
    <mergeCell ref="B185:H185"/>
    <mergeCell ref="B192:I192"/>
    <mergeCell ref="B191:G191"/>
    <mergeCell ref="D189:I189"/>
    <mergeCell ref="B183:H183"/>
    <mergeCell ref="B181:H181"/>
    <mergeCell ref="B186:H186"/>
    <mergeCell ref="B187:H187"/>
    <mergeCell ref="B36:G36"/>
    <mergeCell ref="B7:G7"/>
    <mergeCell ref="B26:H26"/>
    <mergeCell ref="D27:H27"/>
    <mergeCell ref="B28:H28"/>
    <mergeCell ref="D29:H29"/>
    <mergeCell ref="B13:I13"/>
    <mergeCell ref="B18:I18"/>
    <mergeCell ref="B21:H21"/>
    <mergeCell ref="B176:H176"/>
    <mergeCell ref="B152:H152"/>
    <mergeCell ref="B106:I106"/>
    <mergeCell ref="D111:H111"/>
    <mergeCell ref="B112:H112"/>
    <mergeCell ref="B56:H56"/>
    <mergeCell ref="D57:H57"/>
    <mergeCell ref="B58:H58"/>
    <mergeCell ref="D59:H59"/>
    <mergeCell ref="B148:I148"/>
    <mergeCell ref="B114:H114"/>
    <mergeCell ref="B118:G118"/>
    <mergeCell ref="B144:I144"/>
    <mergeCell ref="D117:I117"/>
    <mergeCell ref="B143:H143"/>
    <mergeCell ref="B119:G119"/>
    <mergeCell ref="B120:I120"/>
    <mergeCell ref="D113:H113"/>
    <mergeCell ref="B147:H147"/>
    <mergeCell ref="B123:H123"/>
    <mergeCell ref="B124:I124"/>
    <mergeCell ref="B102:I102"/>
    <mergeCell ref="B105:H105"/>
    <mergeCell ref="B91:G91"/>
    <mergeCell ref="N314:R314"/>
    <mergeCell ref="B22:I22"/>
    <mergeCell ref="D215:I215"/>
    <mergeCell ref="B218:I218"/>
    <mergeCell ref="B222:H222"/>
    <mergeCell ref="B223:I223"/>
    <mergeCell ref="B233:H233"/>
    <mergeCell ref="B234:I234"/>
    <mergeCell ref="B160:G160"/>
    <mergeCell ref="D153:H153"/>
    <mergeCell ref="B154:H154"/>
    <mergeCell ref="D155:H155"/>
    <mergeCell ref="B156:H156"/>
    <mergeCell ref="D159:I159"/>
    <mergeCell ref="B166:I166"/>
    <mergeCell ref="B172:H172"/>
    <mergeCell ref="B173:I173"/>
    <mergeCell ref="B161:G161"/>
    <mergeCell ref="B162:I162"/>
    <mergeCell ref="B240:H240"/>
    <mergeCell ref="D292:H292"/>
    <mergeCell ref="B48:I48"/>
    <mergeCell ref="B52:I52"/>
    <mergeCell ref="D182:H182"/>
    <mergeCell ref="L316:R316"/>
    <mergeCell ref="L317:R317"/>
    <mergeCell ref="D247:I247"/>
    <mergeCell ref="B346:H346"/>
    <mergeCell ref="B280:I280"/>
    <mergeCell ref="B283:H283"/>
    <mergeCell ref="B249:G249"/>
    <mergeCell ref="B229:H229"/>
    <mergeCell ref="B230:I230"/>
    <mergeCell ref="B248:G248"/>
    <mergeCell ref="N300:S300"/>
    <mergeCell ref="L302:Q302"/>
    <mergeCell ref="D300:I300"/>
    <mergeCell ref="B301:G301"/>
    <mergeCell ref="B303:I303"/>
    <mergeCell ref="B323:H323"/>
    <mergeCell ref="B339:I339"/>
    <mergeCell ref="B342:H342"/>
    <mergeCell ref="B310:H310"/>
    <mergeCell ref="B311:I311"/>
    <mergeCell ref="B314:H314"/>
    <mergeCell ref="L315:R315"/>
    <mergeCell ref="L320:Q320"/>
    <mergeCell ref="L321:S321"/>
    <mergeCell ref="L324:R324"/>
    <mergeCell ref="D349:H349"/>
    <mergeCell ref="D320:H320"/>
    <mergeCell ref="B321:H321"/>
    <mergeCell ref="D322:H322"/>
    <mergeCell ref="B329:G329"/>
    <mergeCell ref="B330:I330"/>
    <mergeCell ref="D327:I327"/>
    <mergeCell ref="B328:G328"/>
    <mergeCell ref="B333:H333"/>
    <mergeCell ref="B334:I334"/>
    <mergeCell ref="B338:H338"/>
    <mergeCell ref="B439:G439"/>
    <mergeCell ref="D495:H495"/>
    <mergeCell ref="B460:H460"/>
    <mergeCell ref="B478:I478"/>
    <mergeCell ref="B496:H496"/>
    <mergeCell ref="D470:H470"/>
    <mergeCell ref="B471:H471"/>
    <mergeCell ref="B467:H467"/>
    <mergeCell ref="D468:H468"/>
    <mergeCell ref="B469:H469"/>
    <mergeCell ref="B489:H489"/>
    <mergeCell ref="B490:I490"/>
    <mergeCell ref="B485:H485"/>
    <mergeCell ref="B486:I486"/>
    <mergeCell ref="L353:S353"/>
    <mergeCell ref="B854:I854"/>
    <mergeCell ref="D522:H522"/>
    <mergeCell ref="B523:H523"/>
    <mergeCell ref="D524:H524"/>
    <mergeCell ref="B525:H525"/>
    <mergeCell ref="B543:H543"/>
    <mergeCell ref="B853:G853"/>
    <mergeCell ref="B535:H535"/>
    <mergeCell ref="B536:I536"/>
    <mergeCell ref="D529:I529"/>
    <mergeCell ref="B530:G530"/>
    <mergeCell ref="B532:I532"/>
    <mergeCell ref="D610:I610"/>
    <mergeCell ref="D602:H602"/>
    <mergeCell ref="B603:H603"/>
    <mergeCell ref="D604:H604"/>
    <mergeCell ref="D578:H578"/>
    <mergeCell ref="B590:I590"/>
    <mergeCell ref="B593:H593"/>
    <mergeCell ref="B594:I594"/>
    <mergeCell ref="B597:H597"/>
    <mergeCell ref="B598:I598"/>
    <mergeCell ref="B572:I572"/>
    <mergeCell ref="D294:H294"/>
    <mergeCell ref="B295:H295"/>
    <mergeCell ref="B369:I369"/>
    <mergeCell ref="B372:H372"/>
    <mergeCell ref="B302:G302"/>
    <mergeCell ref="B306:H306"/>
    <mergeCell ref="B307:I307"/>
    <mergeCell ref="B343:I343"/>
    <mergeCell ref="D347:H347"/>
    <mergeCell ref="D269:H269"/>
    <mergeCell ref="B211:H211"/>
    <mergeCell ref="B207:H207"/>
    <mergeCell ref="D210:H210"/>
    <mergeCell ref="B190:G190"/>
    <mergeCell ref="B200:I200"/>
    <mergeCell ref="B203:H203"/>
    <mergeCell ref="B204:I204"/>
    <mergeCell ref="D208:H208"/>
    <mergeCell ref="B209:H209"/>
    <mergeCell ref="B216:G216"/>
    <mergeCell ref="B250:I250"/>
    <mergeCell ref="B254:H254"/>
    <mergeCell ref="B255:I255"/>
    <mergeCell ref="B258:H258"/>
    <mergeCell ref="B259:I259"/>
    <mergeCell ref="B262:H262"/>
    <mergeCell ref="B263:I263"/>
    <mergeCell ref="B266:H266"/>
    <mergeCell ref="D267:H267"/>
    <mergeCell ref="B268:H268"/>
    <mergeCell ref="D239:H239"/>
    <mergeCell ref="D241:H241"/>
    <mergeCell ref="B242:H242"/>
    <mergeCell ref="B270:H270"/>
    <mergeCell ref="B558:G558"/>
    <mergeCell ref="D377:H377"/>
    <mergeCell ref="B378:H378"/>
    <mergeCell ref="D379:H379"/>
    <mergeCell ref="B287:H287"/>
    <mergeCell ref="D502:I502"/>
    <mergeCell ref="B503:G503"/>
    <mergeCell ref="B504:G504"/>
    <mergeCell ref="B505:I505"/>
    <mergeCell ref="D551:H551"/>
    <mergeCell ref="B552:H552"/>
    <mergeCell ref="H557:I557"/>
    <mergeCell ref="D556:I556"/>
    <mergeCell ref="B557:G557"/>
    <mergeCell ref="B423:I423"/>
    <mergeCell ref="B426:H426"/>
    <mergeCell ref="B521:H521"/>
    <mergeCell ref="B540:I540"/>
    <mergeCell ref="B427:I427"/>
    <mergeCell ref="D273:I273"/>
    <mergeCell ref="B274:G274"/>
    <mergeCell ref="B275:G275"/>
    <mergeCell ref="B276:I276"/>
    <mergeCell ref="B279:H279"/>
    <mergeCell ref="B412:G412"/>
    <mergeCell ref="H412:I412"/>
    <mergeCell ref="B284:I284"/>
    <mergeCell ref="B288:I288"/>
    <mergeCell ref="B373:I373"/>
    <mergeCell ref="D355:I355"/>
    <mergeCell ref="B356:G356"/>
    <mergeCell ref="H356:I356"/>
    <mergeCell ref="B357:G357"/>
    <mergeCell ref="B358:I358"/>
    <mergeCell ref="B361:H361"/>
    <mergeCell ref="B368:H368"/>
    <mergeCell ref="B376:H376"/>
    <mergeCell ref="B380:H380"/>
    <mergeCell ref="D384:I384"/>
    <mergeCell ref="B348:H348"/>
    <mergeCell ref="B315:I315"/>
    <mergeCell ref="B319:H319"/>
    <mergeCell ref="B350:H350"/>
    <mergeCell ref="B362:I362"/>
    <mergeCell ref="D411:I411"/>
    <mergeCell ref="B293:H293"/>
    <mergeCell ref="B291:H291"/>
    <mergeCell ref="B575:H575"/>
    <mergeCell ref="D576:H576"/>
    <mergeCell ref="B577:H577"/>
    <mergeCell ref="B584:G584"/>
    <mergeCell ref="B579:H579"/>
    <mergeCell ref="D583:I583"/>
    <mergeCell ref="B616:H616"/>
    <mergeCell ref="H584:I584"/>
    <mergeCell ref="H611:I611"/>
    <mergeCell ref="B601:H601"/>
    <mergeCell ref="B613:I613"/>
    <mergeCell ref="B611:G611"/>
    <mergeCell ref="B612:G612"/>
    <mergeCell ref="B605:H605"/>
    <mergeCell ref="D886:I886"/>
    <mergeCell ref="B887:G887"/>
    <mergeCell ref="B888:G888"/>
    <mergeCell ref="B669:H669"/>
    <mergeCell ref="B857:H857"/>
    <mergeCell ref="B858:I858"/>
    <mergeCell ref="B869:H869"/>
    <mergeCell ref="D670:H670"/>
    <mergeCell ref="B681:I681"/>
    <mergeCell ref="B684:H684"/>
    <mergeCell ref="B685:I685"/>
    <mergeCell ref="B689:H689"/>
    <mergeCell ref="B873:H873"/>
    <mergeCell ref="B874:I874"/>
    <mergeCell ref="B690:I690"/>
    <mergeCell ref="D678:I678"/>
    <mergeCell ref="B679:G679"/>
    <mergeCell ref="B680:G680"/>
    <mergeCell ref="B737:G737"/>
    <mergeCell ref="B738:I738"/>
    <mergeCell ref="B698:H698"/>
    <mergeCell ref="D699:H699"/>
    <mergeCell ref="B700:H700"/>
    <mergeCell ref="D701:H701"/>
    <mergeCell ref="B897:I897"/>
    <mergeCell ref="B900:H900"/>
    <mergeCell ref="B901:I901"/>
    <mergeCell ref="B904:H904"/>
    <mergeCell ref="B939:H939"/>
    <mergeCell ref="B919:I919"/>
    <mergeCell ref="H645:I645"/>
    <mergeCell ref="H679:I679"/>
    <mergeCell ref="H708:I708"/>
    <mergeCell ref="H852:I852"/>
    <mergeCell ref="H887:I887"/>
    <mergeCell ref="B671:H671"/>
    <mergeCell ref="B667:H667"/>
    <mergeCell ref="D668:H668"/>
    <mergeCell ref="B662:I662"/>
    <mergeCell ref="B651:H651"/>
    <mergeCell ref="B652:I652"/>
    <mergeCell ref="B657:H657"/>
    <mergeCell ref="B658:I658"/>
    <mergeCell ref="B646:G646"/>
    <mergeCell ref="B647:I647"/>
    <mergeCell ref="B693:H693"/>
    <mergeCell ref="B702:H702"/>
    <mergeCell ref="B694:I694"/>
    <mergeCell ref="B1173:H1173"/>
    <mergeCell ref="B1174:I1174"/>
    <mergeCell ref="B1178:H1178"/>
    <mergeCell ref="D1179:H1179"/>
    <mergeCell ref="B1180:H1180"/>
    <mergeCell ref="D1181:H1181"/>
    <mergeCell ref="B1182:H1182"/>
    <mergeCell ref="D1146:I1146"/>
    <mergeCell ref="B1147:G1147"/>
    <mergeCell ref="H1147:I1147"/>
    <mergeCell ref="B1148:G1148"/>
    <mergeCell ref="B1149:I1149"/>
    <mergeCell ref="B1152:H1152"/>
    <mergeCell ref="B1153:I1153"/>
    <mergeCell ref="B1169:H1169"/>
    <mergeCell ref="B1170:I1170"/>
    <mergeCell ref="D1184:I1184"/>
    <mergeCell ref="B1185:G1185"/>
    <mergeCell ref="H1185:I1185"/>
    <mergeCell ref="B1186:G1186"/>
    <mergeCell ref="B1187:I1187"/>
    <mergeCell ref="B1190:H1190"/>
    <mergeCell ref="B1191:I1191"/>
    <mergeCell ref="B1194:H1194"/>
    <mergeCell ref="B1195:I1195"/>
    <mergeCell ref="B1198:H1198"/>
    <mergeCell ref="B1199:I1199"/>
    <mergeCell ref="B1202:H1202"/>
    <mergeCell ref="D1203:H1203"/>
    <mergeCell ref="B1204:H1204"/>
    <mergeCell ref="D1205:H1205"/>
    <mergeCell ref="B1206:H1206"/>
    <mergeCell ref="D1211:I1211"/>
    <mergeCell ref="B1212:G1212"/>
    <mergeCell ref="H1212:I1212"/>
    <mergeCell ref="B1213:G1213"/>
    <mergeCell ref="B1214:I1214"/>
    <mergeCell ref="B1217:H1217"/>
    <mergeCell ref="B1218:I1218"/>
    <mergeCell ref="B1221:H1221"/>
    <mergeCell ref="B1222:I1222"/>
    <mergeCell ref="B1225:H1225"/>
    <mergeCell ref="B1226:I1226"/>
    <mergeCell ref="B1230:H1230"/>
    <mergeCell ref="D1231:H1231"/>
    <mergeCell ref="B1232:H1232"/>
    <mergeCell ref="D1233:H1233"/>
    <mergeCell ref="B1234:H1234"/>
    <mergeCell ref="D1236:I1236"/>
    <mergeCell ref="B1237:G1237"/>
    <mergeCell ref="H1237:I1237"/>
    <mergeCell ref="B1238:G1238"/>
    <mergeCell ref="B1239:I1239"/>
    <mergeCell ref="D1259:H1259"/>
    <mergeCell ref="B1260:H1260"/>
    <mergeCell ref="B1243:H1243"/>
    <mergeCell ref="B1244:I1244"/>
    <mergeCell ref="B1248:H1248"/>
    <mergeCell ref="B1249:I1249"/>
    <mergeCell ref="B1252:H1252"/>
    <mergeCell ref="B1253:I1253"/>
    <mergeCell ref="B1256:H1256"/>
    <mergeCell ref="D1257:H1257"/>
    <mergeCell ref="B1258:H1258"/>
  </mergeCells>
  <phoneticPr fontId="8" type="noConversion"/>
  <conditionalFormatting sqref="B1155">
    <cfRule type="expression" dxfId="29" priority="29" stopIfTrue="1">
      <formula>AND($A1155&lt;&gt;"COMPOSICAO",$A1155&lt;&gt;"INSUMO",$A1155&lt;&gt;"")</formula>
    </cfRule>
    <cfRule type="expression" dxfId="28" priority="30" stopIfTrue="1">
      <formula>AND(OR($A1155="COMPOSICAO",$A1155="INSUMO",$A1155&lt;&gt;""),$A1155&lt;&gt;"")</formula>
    </cfRule>
  </conditionalFormatting>
  <conditionalFormatting sqref="B1157:B1168">
    <cfRule type="expression" dxfId="27" priority="19" stopIfTrue="1">
      <formula>AND($A1157&lt;&gt;"COMPOSICAO",$A1157&lt;&gt;"INSUMO",$A1157&lt;&gt;"")</formula>
    </cfRule>
    <cfRule type="expression" dxfId="26" priority="20" stopIfTrue="1">
      <formula>AND(OR($A1157="COMPOSICAO",$A1157="INSUMO",$A1157&lt;&gt;""),$A1157&lt;&gt;"")</formula>
    </cfRule>
  </conditionalFormatting>
  <conditionalFormatting sqref="B1156">
    <cfRule type="expression" dxfId="25" priority="21" stopIfTrue="1">
      <formula>AND($A1156&lt;&gt;"COMPOSICAO",$A1156&lt;&gt;"INSUMO",$A1156&lt;&gt;"")</formula>
    </cfRule>
    <cfRule type="expression" dxfId="24" priority="22" stopIfTrue="1">
      <formula>AND(OR($A1156="COMPOSICAO",$A1156="INSUMO",$A1156&lt;&gt;""),$A1156&lt;&gt;"")</formula>
    </cfRule>
  </conditionalFormatting>
  <conditionalFormatting sqref="B1246:B1247">
    <cfRule type="expression" dxfId="23" priority="11" stopIfTrue="1">
      <formula>AND($A1246&lt;&gt;"COMPOSICAO",$A1246&lt;&gt;"INSUMO",$A1246&lt;&gt;"")</formula>
    </cfRule>
    <cfRule type="expression" dxfId="22" priority="12" stopIfTrue="1">
      <formula>AND(OR($A1246="COMPOSICAO",$A1246="INSUMO",$A1246&lt;&gt;""),$A1246&lt;&gt;"")</formula>
    </cfRule>
  </conditionalFormatting>
  <conditionalFormatting sqref="B1224">
    <cfRule type="expression" dxfId="21" priority="17" stopIfTrue="1">
      <formula>AND($A1224&lt;&gt;"COMPOSICAO",$A1224&lt;&gt;"INSUMO",$A1224&lt;&gt;"")</formula>
    </cfRule>
    <cfRule type="expression" dxfId="20" priority="18" stopIfTrue="1">
      <formula>AND(OR($A1224="COMPOSICAO",$A1224="INSUMO",$A1224&lt;&gt;""),$A1224&lt;&gt;"")</formula>
    </cfRule>
  </conditionalFormatting>
  <conditionalFormatting sqref="B1220">
    <cfRule type="expression" dxfId="19" priority="15" stopIfTrue="1">
      <formula>AND($A1220&lt;&gt;"COMPOSICAO",$A1220&lt;&gt;"INSUMO",$A1220&lt;&gt;"")</formula>
    </cfRule>
    <cfRule type="expression" dxfId="18" priority="16" stopIfTrue="1">
      <formula>AND(OR($A1220="COMPOSICAO",$A1220="INSUMO",$A1220&lt;&gt;""),$A1220&lt;&gt;"")</formula>
    </cfRule>
  </conditionalFormatting>
  <conditionalFormatting sqref="B1251">
    <cfRule type="expression" dxfId="17" priority="13" stopIfTrue="1">
      <formula>AND($A1251&lt;&gt;"COMPOSICAO",$A1251&lt;&gt;"INSUMO",$A1251&lt;&gt;"")</formula>
    </cfRule>
    <cfRule type="expression" dxfId="16" priority="14" stopIfTrue="1">
      <formula>AND(OR($A1251="COMPOSICAO",$A1251="INSUMO",$A1251&lt;&gt;""),$A1251&lt;&gt;"")</formula>
    </cfRule>
  </conditionalFormatting>
  <conditionalFormatting sqref="B1241:C1242">
    <cfRule type="expression" dxfId="15" priority="9" stopIfTrue="1">
      <formula>AND($A1241&lt;&gt;"COMPOSICAO",$A1241&lt;&gt;"INSUMO",$A1241&lt;&gt;"")</formula>
    </cfRule>
    <cfRule type="expression" dxfId="14" priority="10" stopIfTrue="1">
      <formula>AND(OR($A1241="COMPOSICAO",$A1241="INSUMO",$A1241&lt;&gt;""),$A1241&lt;&gt;"")</formula>
    </cfRule>
  </conditionalFormatting>
  <conditionalFormatting sqref="B50">
    <cfRule type="expression" dxfId="13" priority="7" stopIfTrue="1">
      <formula>AND($A50&lt;&gt;"COMPOSICAO",$A50&lt;&gt;"INSUMO",$A50&lt;&gt;"")</formula>
    </cfRule>
    <cfRule type="expression" dxfId="12" priority="8" stopIfTrue="1">
      <formula>AND(OR($A50="COMPOSICAO",$A50="INSUMO",$A50&lt;&gt;""),$A50&lt;&gt;"")</formula>
    </cfRule>
  </conditionalFormatting>
  <conditionalFormatting sqref="B78">
    <cfRule type="expression" dxfId="11" priority="5" stopIfTrue="1">
      <formula>AND($A78&lt;&gt;"COMPOSICAO",$A78&lt;&gt;"INSUMO",$A78&lt;&gt;"")</formula>
    </cfRule>
    <cfRule type="expression" dxfId="10" priority="6" stopIfTrue="1">
      <formula>AND(OR($A78="COMPOSICAO",$A78="INSUMO",$A78&lt;&gt;""),$A78&lt;&gt;"")</formula>
    </cfRule>
  </conditionalFormatting>
  <conditionalFormatting sqref="B68">
    <cfRule type="expression" dxfId="9" priority="1" stopIfTrue="1">
      <formula>AND($A68&lt;&gt;"COMPOSICAO",$A68&lt;&gt;"INSUMO",$A68&lt;&gt;"")</formula>
    </cfRule>
    <cfRule type="expression" dxfId="8" priority="2" stopIfTrue="1">
      <formula>AND(OR($A68="COMPOSICAO",$A68="INSUMO",$A68&lt;&gt;""),$A68&lt;&gt;"")</formula>
    </cfRule>
  </conditionalFormatting>
  <conditionalFormatting sqref="B72:B74">
    <cfRule type="expression" dxfId="7" priority="3" stopIfTrue="1">
      <formula>AND($A72&lt;&gt;"COMPOSICAO",$A72&lt;&gt;"INSUMO",$A72&lt;&gt;"")</formula>
    </cfRule>
    <cfRule type="expression" dxfId="6" priority="4" stopIfTrue="1">
      <formula>AND(OR($A72="COMPOSICAO",$A72="INSUMO",$A72&lt;&gt;""),$A72&lt;&gt;"")</formula>
    </cfRule>
  </conditionalFormatting>
  <printOptions horizontalCentered="1"/>
  <pageMargins left="0.39370078740157483" right="0.39370078740157483" top="0.6692913385826772" bottom="0.39370078740157483" header="0.31496062992125984" footer="0.31496062992125984"/>
  <pageSetup paperSize="9" scale="70" firstPageNumber="0" orientation="portrait" r:id="rId1"/>
  <headerFooter alignWithMargins="0">
    <oddFooter>&amp;CComposição de Preços Unitários</oddFooter>
  </headerFooter>
  <rowBreaks count="41" manualBreakCount="41">
    <brk id="34" max="9" man="1"/>
    <brk id="62" max="9" man="1"/>
    <brk id="89" max="9" man="1"/>
    <brk id="116" max="9" man="1"/>
    <brk id="158" max="9" man="1"/>
    <brk id="188" max="9" man="1"/>
    <brk id="214" max="9" man="1"/>
    <brk id="246" max="9" man="1"/>
    <brk id="272" max="9" man="1"/>
    <brk id="299" max="9" man="1"/>
    <brk id="326" max="9" man="1"/>
    <brk id="354" max="9" man="1"/>
    <brk id="383" max="9" man="1"/>
    <brk id="410" max="9" man="1"/>
    <brk id="437" max="9" man="1"/>
    <brk id="474" max="9" man="1"/>
    <brk id="501" max="9" man="1"/>
    <brk id="528" max="9" man="1"/>
    <brk id="555" max="9" man="1"/>
    <brk id="582" max="9" man="1"/>
    <brk id="609" max="9" man="1"/>
    <brk id="643" max="9" man="1"/>
    <brk id="677" max="9" man="1"/>
    <brk id="706" max="9" man="1"/>
    <brk id="734" max="9" man="1"/>
    <brk id="764" max="9" man="1"/>
    <brk id="792" max="9" man="1"/>
    <brk id="820" max="9" man="1"/>
    <brk id="850" max="9" man="1"/>
    <brk id="885" max="9" man="1"/>
    <brk id="911" max="9" man="1"/>
    <brk id="947" max="9" man="1"/>
    <brk id="974" max="9" man="1"/>
    <brk id="1001" max="9" man="1"/>
    <brk id="1028" max="9" man="1"/>
    <brk id="1057" max="9" man="1"/>
    <brk id="1087" max="9" man="1"/>
    <brk id="1115" max="9" man="1"/>
    <brk id="1144" max="16383" man="1"/>
    <brk id="1183" max="9" man="1"/>
    <brk id="1235" max="9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B1:BW140"/>
  <sheetViews>
    <sheetView view="pageBreakPreview" topLeftCell="A107" zoomScale="110" zoomScaleNormal="100" zoomScaleSheetLayoutView="110" workbookViewId="0">
      <selection activeCell="H112" sqref="H112"/>
    </sheetView>
  </sheetViews>
  <sheetFormatPr defaultRowHeight="12.75" x14ac:dyDescent="0.2"/>
  <cols>
    <col min="1" max="1" width="1.7109375" style="58" customWidth="1"/>
    <col min="2" max="2" width="41.5703125" style="60" customWidth="1"/>
    <col min="3" max="3" width="20.85546875" style="58" customWidth="1"/>
    <col min="4" max="4" width="9.5703125" style="58" customWidth="1"/>
    <col min="5" max="5" width="15" style="64" customWidth="1"/>
    <col min="6" max="6" width="11.5703125" style="57" customWidth="1"/>
    <col min="7" max="7" width="15.42578125" style="56" customWidth="1"/>
    <col min="8" max="8" width="11" style="57" customWidth="1"/>
    <col min="9" max="9" width="9.28515625" style="58" bestFit="1" customWidth="1"/>
    <col min="10" max="10" width="10.140625" style="58" bestFit="1" customWidth="1"/>
    <col min="11" max="11" width="3.140625" style="58" customWidth="1"/>
    <col min="12" max="12" width="18.140625" style="58" customWidth="1"/>
    <col min="13" max="16384" width="9.140625" style="58"/>
  </cols>
  <sheetData>
    <row r="1" spans="2:75" ht="9" customHeight="1" thickBot="1" x14ac:dyDescent="0.25"/>
    <row r="2" spans="2:75" s="75" customFormat="1" x14ac:dyDescent="0.2">
      <c r="B2" s="618"/>
      <c r="C2" s="619"/>
      <c r="D2" s="619"/>
      <c r="E2" s="619"/>
      <c r="F2" s="620"/>
      <c r="I2" s="382"/>
    </row>
    <row r="3" spans="2:75" s="75" customFormat="1" x14ac:dyDescent="0.2">
      <c r="B3" s="621"/>
      <c r="C3" s="622"/>
      <c r="D3" s="622"/>
      <c r="E3" s="622"/>
      <c r="F3" s="623"/>
      <c r="I3" s="382"/>
    </row>
    <row r="4" spans="2:75" s="75" customFormat="1" x14ac:dyDescent="0.2">
      <c r="B4" s="621"/>
      <c r="C4" s="622"/>
      <c r="D4" s="622"/>
      <c r="E4" s="622"/>
      <c r="F4" s="623"/>
      <c r="I4" s="382"/>
    </row>
    <row r="5" spans="2:75" s="75" customFormat="1" ht="18.75" customHeight="1" thickBot="1" x14ac:dyDescent="0.25">
      <c r="B5" s="624"/>
      <c r="C5" s="625"/>
      <c r="D5" s="625"/>
      <c r="E5" s="625"/>
      <c r="F5" s="626"/>
      <c r="I5" s="382"/>
    </row>
    <row r="6" spans="2:75" ht="12.95" customHeight="1" x14ac:dyDescent="0.2">
      <c r="B6" s="811" t="s">
        <v>115</v>
      </c>
      <c r="C6" s="812"/>
      <c r="D6" s="812"/>
      <c r="E6" s="812"/>
      <c r="F6" s="813"/>
      <c r="G6" s="140"/>
      <c r="H6" s="65"/>
    </row>
    <row r="7" spans="2:75" ht="12.75" customHeight="1" x14ac:dyDescent="0.2">
      <c r="B7" s="814" t="s">
        <v>598</v>
      </c>
      <c r="C7" s="815"/>
      <c r="D7" s="816">
        <v>880</v>
      </c>
      <c r="E7" s="816"/>
      <c r="F7" s="817"/>
      <c r="G7" s="140"/>
      <c r="H7" s="65"/>
    </row>
    <row r="8" spans="2:75" x14ac:dyDescent="0.2">
      <c r="B8" s="814" t="s">
        <v>599</v>
      </c>
      <c r="C8" s="815"/>
      <c r="D8" s="818">
        <f>BDI!C36</f>
        <v>27.5</v>
      </c>
      <c r="E8" s="818"/>
      <c r="F8" s="819"/>
      <c r="G8" s="140"/>
      <c r="H8" s="65"/>
    </row>
    <row r="9" spans="2:75" ht="12.75" customHeight="1" x14ac:dyDescent="0.2">
      <c r="B9" s="809" t="s">
        <v>600</v>
      </c>
      <c r="C9" s="810"/>
      <c r="D9" s="807">
        <v>0.89829999999999999</v>
      </c>
      <c r="E9" s="807"/>
      <c r="F9" s="808"/>
      <c r="G9" s="140"/>
      <c r="H9" s="65"/>
    </row>
    <row r="10" spans="2:75" ht="12.75" customHeight="1" x14ac:dyDescent="0.2">
      <c r="B10" s="809" t="s">
        <v>601</v>
      </c>
      <c r="C10" s="810"/>
      <c r="D10" s="807">
        <v>0.50219999999999998</v>
      </c>
      <c r="E10" s="807"/>
      <c r="F10" s="808"/>
      <c r="G10" s="140"/>
      <c r="H10" s="65"/>
    </row>
    <row r="11" spans="2:75" ht="21.75" customHeight="1" x14ac:dyDescent="0.2">
      <c r="B11" s="801" t="s">
        <v>602</v>
      </c>
      <c r="C11" s="802"/>
      <c r="D11" s="802"/>
      <c r="E11" s="802"/>
      <c r="F11" s="803"/>
      <c r="G11" s="61"/>
      <c r="H11" s="65"/>
      <c r="I11" s="62"/>
      <c r="J11" s="62"/>
      <c r="K11" s="62"/>
      <c r="L11" s="62"/>
      <c r="M11" s="62"/>
      <c r="N11" s="62"/>
      <c r="O11" s="62"/>
      <c r="P11" s="62"/>
      <c r="Q11" s="62"/>
      <c r="R11" s="62"/>
      <c r="S11" s="62"/>
      <c r="T11" s="62"/>
      <c r="U11" s="62"/>
      <c r="V11" s="62"/>
      <c r="W11" s="62"/>
      <c r="X11" s="62"/>
      <c r="Y11" s="62"/>
      <c r="Z11" s="62"/>
      <c r="AA11" s="62"/>
      <c r="AB11" s="62"/>
      <c r="AC11" s="62"/>
      <c r="AD11" s="62"/>
      <c r="AE11" s="62"/>
      <c r="AF11" s="62"/>
      <c r="AG11" s="62"/>
      <c r="AH11" s="62"/>
      <c r="AI11" s="62"/>
      <c r="AJ11" s="62"/>
      <c r="AK11" s="62"/>
      <c r="AL11" s="62"/>
      <c r="AM11" s="62"/>
      <c r="AN11" s="62"/>
      <c r="AO11" s="62"/>
      <c r="AP11" s="62"/>
      <c r="AQ11" s="62"/>
      <c r="AR11" s="62"/>
      <c r="AS11" s="62"/>
      <c r="AT11" s="62"/>
      <c r="AU11" s="62"/>
      <c r="AV11" s="62"/>
      <c r="AW11" s="62"/>
      <c r="AX11" s="62"/>
      <c r="AY11" s="62"/>
      <c r="AZ11" s="62"/>
      <c r="BA11" s="62"/>
      <c r="BB11" s="62"/>
      <c r="BC11" s="62"/>
      <c r="BD11" s="62"/>
      <c r="BE11" s="62"/>
      <c r="BF11" s="62"/>
      <c r="BG11" s="62"/>
      <c r="BH11" s="62"/>
      <c r="BI11" s="62"/>
      <c r="BJ11" s="62"/>
      <c r="BK11" s="62"/>
      <c r="BL11" s="62"/>
      <c r="BM11" s="62"/>
      <c r="BN11" s="62"/>
      <c r="BO11" s="62"/>
      <c r="BP11" s="62"/>
      <c r="BQ11" s="62"/>
      <c r="BR11" s="62"/>
      <c r="BS11" s="62"/>
      <c r="BT11" s="62"/>
      <c r="BU11" s="62"/>
      <c r="BV11" s="62"/>
      <c r="BW11" s="62"/>
    </row>
    <row r="12" spans="2:75" ht="24" customHeight="1" thickBot="1" x14ac:dyDescent="0.25">
      <c r="B12" s="804"/>
      <c r="C12" s="805"/>
      <c r="D12" s="805"/>
      <c r="E12" s="805"/>
      <c r="F12" s="806"/>
      <c r="G12" s="61"/>
      <c r="H12" s="65"/>
    </row>
    <row r="13" spans="2:75" s="364" customFormat="1" x14ac:dyDescent="0.2">
      <c r="B13" s="798" t="s">
        <v>116</v>
      </c>
      <c r="C13" s="799"/>
      <c r="D13" s="799"/>
      <c r="E13" s="799"/>
      <c r="F13" s="800"/>
      <c r="G13" s="397"/>
      <c r="H13" s="398"/>
      <c r="I13" s="68"/>
      <c r="J13" s="68"/>
    </row>
    <row r="14" spans="2:75" s="364" customFormat="1" x14ac:dyDescent="0.2">
      <c r="B14" s="155" t="s">
        <v>117</v>
      </c>
      <c r="C14" s="142" t="s">
        <v>44</v>
      </c>
      <c r="D14" s="142">
        <v>23.69</v>
      </c>
      <c r="E14" s="145">
        <v>4083</v>
      </c>
      <c r="F14" s="338" t="s">
        <v>103</v>
      </c>
      <c r="G14" s="100"/>
      <c r="H14" s="398"/>
      <c r="I14" s="68"/>
      <c r="J14" s="68"/>
    </row>
    <row r="15" spans="2:75" s="364" customFormat="1" x14ac:dyDescent="0.2">
      <c r="B15" s="149" t="s">
        <v>89</v>
      </c>
      <c r="C15" s="146" t="s">
        <v>44</v>
      </c>
      <c r="D15" s="580">
        <v>11.4</v>
      </c>
      <c r="E15" s="147" t="s">
        <v>122</v>
      </c>
      <c r="F15" s="338" t="s">
        <v>103</v>
      </c>
      <c r="G15" s="68"/>
      <c r="H15" s="398"/>
    </row>
    <row r="16" spans="2:75" s="364" customFormat="1" x14ac:dyDescent="0.2">
      <c r="B16" s="149" t="s">
        <v>98</v>
      </c>
      <c r="C16" s="146" t="s">
        <v>44</v>
      </c>
      <c r="D16" s="580">
        <v>11.4</v>
      </c>
      <c r="E16" s="147" t="s">
        <v>123</v>
      </c>
      <c r="F16" s="338" t="s">
        <v>103</v>
      </c>
      <c r="G16" s="68"/>
      <c r="H16" s="398"/>
    </row>
    <row r="17" spans="2:8" s="364" customFormat="1" x14ac:dyDescent="0.2">
      <c r="B17" s="149" t="s">
        <v>338</v>
      </c>
      <c r="C17" s="146" t="s">
        <v>44</v>
      </c>
      <c r="D17" s="580">
        <v>15.01</v>
      </c>
      <c r="E17" s="147">
        <v>2701</v>
      </c>
      <c r="F17" s="338" t="s">
        <v>103</v>
      </c>
      <c r="G17" s="68"/>
      <c r="H17" s="398"/>
    </row>
    <row r="18" spans="2:8" s="364" customFormat="1" x14ac:dyDescent="0.2">
      <c r="B18" s="149" t="s">
        <v>363</v>
      </c>
      <c r="C18" s="146" t="s">
        <v>44</v>
      </c>
      <c r="D18" s="580">
        <v>11.4</v>
      </c>
      <c r="E18" s="147">
        <v>378</v>
      </c>
      <c r="F18" s="338" t="s">
        <v>103</v>
      </c>
      <c r="G18" s="68"/>
      <c r="H18" s="398"/>
    </row>
    <row r="19" spans="2:8" s="364" customFormat="1" x14ac:dyDescent="0.2">
      <c r="B19" s="149" t="s">
        <v>64</v>
      </c>
      <c r="C19" s="146" t="s">
        <v>44</v>
      </c>
      <c r="D19" s="581">
        <v>11.4</v>
      </c>
      <c r="E19" s="147" t="s">
        <v>158</v>
      </c>
      <c r="F19" s="340" t="str">
        <f>F16</f>
        <v>SINAPI</v>
      </c>
      <c r="G19" s="68"/>
      <c r="H19" s="398"/>
    </row>
    <row r="20" spans="2:8" s="364" customFormat="1" x14ac:dyDescent="0.2">
      <c r="B20" s="149" t="s">
        <v>160</v>
      </c>
      <c r="C20" s="146" t="s">
        <v>44</v>
      </c>
      <c r="D20" s="581">
        <v>11.4</v>
      </c>
      <c r="E20" s="147">
        <v>2696</v>
      </c>
      <c r="F20" s="340" t="str">
        <f>F17</f>
        <v>SINAPI</v>
      </c>
      <c r="G20" s="68"/>
      <c r="H20" s="398"/>
    </row>
    <row r="21" spans="2:8" s="364" customFormat="1" x14ac:dyDescent="0.2">
      <c r="B21" s="149" t="s">
        <v>403</v>
      </c>
      <c r="C21" s="146" t="s">
        <v>44</v>
      </c>
      <c r="D21" s="581">
        <v>11.4</v>
      </c>
      <c r="E21" s="147">
        <v>6160</v>
      </c>
      <c r="F21" s="340" t="str">
        <f>F18</f>
        <v>SINAPI</v>
      </c>
      <c r="G21" s="68"/>
      <c r="H21" s="398"/>
    </row>
    <row r="22" spans="2:8" s="364" customFormat="1" x14ac:dyDescent="0.2">
      <c r="B22" s="149" t="s">
        <v>325</v>
      </c>
      <c r="C22" s="146" t="s">
        <v>44</v>
      </c>
      <c r="D22" s="581">
        <v>21.52</v>
      </c>
      <c r="E22" s="147">
        <v>4230</v>
      </c>
      <c r="F22" s="340" t="str">
        <f>F19</f>
        <v>SINAPI</v>
      </c>
      <c r="G22" s="68"/>
      <c r="H22" s="398"/>
    </row>
    <row r="23" spans="2:8" s="364" customFormat="1" x14ac:dyDescent="0.2">
      <c r="B23" s="339" t="s">
        <v>65</v>
      </c>
      <c r="C23" s="148" t="s">
        <v>44</v>
      </c>
      <c r="D23" s="580">
        <v>8.59</v>
      </c>
      <c r="E23" s="147" t="s">
        <v>126</v>
      </c>
      <c r="F23" s="338" t="s">
        <v>103</v>
      </c>
      <c r="G23" s="68"/>
      <c r="H23" s="398"/>
    </row>
    <row r="24" spans="2:8" s="364" customFormat="1" x14ac:dyDescent="0.2">
      <c r="B24" s="339" t="s">
        <v>607</v>
      </c>
      <c r="C24" s="148" t="s">
        <v>44</v>
      </c>
      <c r="D24" s="580">
        <v>8.58</v>
      </c>
      <c r="E24" s="147">
        <v>34466</v>
      </c>
      <c r="F24" s="338" t="s">
        <v>103</v>
      </c>
      <c r="G24" s="68"/>
      <c r="H24" s="398"/>
    </row>
    <row r="25" spans="2:8" s="364" customFormat="1" x14ac:dyDescent="0.2">
      <c r="B25" s="339" t="s">
        <v>608</v>
      </c>
      <c r="C25" s="148" t="s">
        <v>44</v>
      </c>
      <c r="D25" s="580">
        <v>8.59</v>
      </c>
      <c r="E25" s="147">
        <v>247</v>
      </c>
      <c r="F25" s="338" t="s">
        <v>103</v>
      </c>
      <c r="G25" s="68"/>
      <c r="H25" s="398"/>
    </row>
    <row r="26" spans="2:8" s="364" customFormat="1" x14ac:dyDescent="0.2">
      <c r="B26" s="339" t="s">
        <v>339</v>
      </c>
      <c r="C26" s="148" t="s">
        <v>44</v>
      </c>
      <c r="D26" s="580">
        <v>8.56</v>
      </c>
      <c r="E26" s="147">
        <v>6114</v>
      </c>
      <c r="F26" s="338" t="s">
        <v>103</v>
      </c>
      <c r="G26" s="68"/>
      <c r="H26" s="398"/>
    </row>
    <row r="27" spans="2:8" s="364" customFormat="1" x14ac:dyDescent="0.2">
      <c r="B27" s="339" t="s">
        <v>320</v>
      </c>
      <c r="C27" s="148" t="s">
        <v>44</v>
      </c>
      <c r="D27" s="580">
        <v>8.56</v>
      </c>
      <c r="E27" s="147">
        <v>6117</v>
      </c>
      <c r="F27" s="338" t="s">
        <v>103</v>
      </c>
      <c r="G27" s="68"/>
      <c r="H27" s="398"/>
    </row>
    <row r="28" spans="2:8" s="364" customFormat="1" x14ac:dyDescent="0.2">
      <c r="B28" s="339" t="s">
        <v>568</v>
      </c>
      <c r="C28" s="148" t="s">
        <v>44</v>
      </c>
      <c r="D28" s="580">
        <v>11.4</v>
      </c>
      <c r="E28" s="147">
        <v>2436</v>
      </c>
      <c r="F28" s="338" t="s">
        <v>103</v>
      </c>
      <c r="G28" s="68"/>
      <c r="H28" s="398"/>
    </row>
    <row r="29" spans="2:8" s="364" customFormat="1" x14ac:dyDescent="0.2">
      <c r="B29" s="149" t="s">
        <v>95</v>
      </c>
      <c r="C29" s="146" t="s">
        <v>44</v>
      </c>
      <c r="D29" s="580">
        <v>12.35</v>
      </c>
      <c r="E29" s="147" t="s">
        <v>127</v>
      </c>
      <c r="F29" s="338" t="s">
        <v>103</v>
      </c>
      <c r="G29" s="68"/>
      <c r="H29" s="398"/>
    </row>
    <row r="30" spans="2:8" s="364" customFormat="1" x14ac:dyDescent="0.2">
      <c r="B30" s="149" t="s">
        <v>96</v>
      </c>
      <c r="C30" s="146" t="s">
        <v>44</v>
      </c>
      <c r="D30" s="580">
        <v>9.3000000000000007</v>
      </c>
      <c r="E30" s="147">
        <v>244</v>
      </c>
      <c r="F30" s="338" t="s">
        <v>103</v>
      </c>
      <c r="G30" s="68"/>
      <c r="H30" s="398"/>
    </row>
    <row r="31" spans="2:8" s="364" customFormat="1" x14ac:dyDescent="0.2">
      <c r="B31" s="149" t="s">
        <v>128</v>
      </c>
      <c r="C31" s="146" t="s">
        <v>44</v>
      </c>
      <c r="D31" s="580">
        <v>7.23</v>
      </c>
      <c r="E31" s="147" t="s">
        <v>129</v>
      </c>
      <c r="F31" s="338" t="s">
        <v>103</v>
      </c>
      <c r="G31" s="68"/>
      <c r="H31" s="398"/>
    </row>
    <row r="32" spans="2:8" s="364" customFormat="1" x14ac:dyDescent="0.2">
      <c r="B32" s="155" t="s">
        <v>130</v>
      </c>
      <c r="C32" s="144" t="s">
        <v>44</v>
      </c>
      <c r="D32" s="142">
        <v>18.75</v>
      </c>
      <c r="E32" s="145">
        <v>7153</v>
      </c>
      <c r="F32" s="338" t="s">
        <v>103</v>
      </c>
      <c r="G32" s="68"/>
      <c r="H32" s="398"/>
    </row>
    <row r="33" spans="2:10" s="364" customFormat="1" ht="25.5" x14ac:dyDescent="0.2">
      <c r="B33" s="155" t="s">
        <v>131</v>
      </c>
      <c r="C33" s="144" t="s">
        <v>44</v>
      </c>
      <c r="D33" s="142">
        <v>81.28</v>
      </c>
      <c r="E33" s="145">
        <v>2707</v>
      </c>
      <c r="F33" s="338" t="s">
        <v>103</v>
      </c>
      <c r="G33" s="68">
        <f>176*D33</f>
        <v>14305.28</v>
      </c>
      <c r="H33" s="398"/>
    </row>
    <row r="34" spans="2:10" s="364" customFormat="1" ht="25.5" x14ac:dyDescent="0.2">
      <c r="B34" s="155" t="s">
        <v>132</v>
      </c>
      <c r="C34" s="144" t="s">
        <v>44</v>
      </c>
      <c r="D34" s="142">
        <v>64.540000000000006</v>
      </c>
      <c r="E34" s="145">
        <v>2706</v>
      </c>
      <c r="F34" s="338" t="s">
        <v>103</v>
      </c>
      <c r="G34" s="68">
        <f>176*D34</f>
        <v>11359.04</v>
      </c>
      <c r="H34" s="398"/>
    </row>
    <row r="35" spans="2:10" s="364" customFormat="1" ht="49.5" customHeight="1" x14ac:dyDescent="0.2">
      <c r="B35" s="155" t="s">
        <v>661</v>
      </c>
      <c r="C35" s="144" t="s">
        <v>44</v>
      </c>
      <c r="D35" s="142">
        <v>9.4700000000000006</v>
      </c>
      <c r="E35" s="145">
        <v>37623</v>
      </c>
      <c r="F35" s="338" t="s">
        <v>103</v>
      </c>
      <c r="G35" s="68"/>
      <c r="H35" s="398"/>
    </row>
    <row r="36" spans="2:10" s="364" customFormat="1" x14ac:dyDescent="0.2">
      <c r="B36" s="795" t="s">
        <v>118</v>
      </c>
      <c r="C36" s="796"/>
      <c r="D36" s="796"/>
      <c r="E36" s="796"/>
      <c r="F36" s="797"/>
      <c r="G36" s="100"/>
      <c r="H36" s="398"/>
      <c r="I36" s="68"/>
      <c r="J36" s="68"/>
    </row>
    <row r="37" spans="2:10" s="364" customFormat="1" x14ac:dyDescent="0.2">
      <c r="B37" s="155" t="s">
        <v>87</v>
      </c>
      <c r="C37" s="142" t="s">
        <v>99</v>
      </c>
      <c r="D37" s="142">
        <v>0.4</v>
      </c>
      <c r="E37" s="145">
        <v>1379</v>
      </c>
      <c r="F37" s="338" t="s">
        <v>103</v>
      </c>
      <c r="G37" s="100"/>
      <c r="H37" s="398"/>
      <c r="I37" s="68"/>
      <c r="J37" s="68"/>
    </row>
    <row r="38" spans="2:10" s="364" customFormat="1" ht="17.850000000000001" customHeight="1" x14ac:dyDescent="0.2">
      <c r="B38" s="149" t="s">
        <v>119</v>
      </c>
      <c r="C38" s="146" t="s">
        <v>73</v>
      </c>
      <c r="D38" s="580">
        <v>60</v>
      </c>
      <c r="E38" s="147">
        <v>367</v>
      </c>
      <c r="F38" s="338" t="s">
        <v>103</v>
      </c>
      <c r="G38" s="68"/>
      <c r="H38" s="398"/>
      <c r="I38" s="68"/>
      <c r="J38" s="68"/>
    </row>
    <row r="39" spans="2:10" s="364" customFormat="1" ht="17.100000000000001" customHeight="1" x14ac:dyDescent="0.2">
      <c r="B39" s="339" t="s">
        <v>120</v>
      </c>
      <c r="C39" s="148" t="s">
        <v>73</v>
      </c>
      <c r="D39" s="580">
        <v>45</v>
      </c>
      <c r="E39" s="147">
        <v>368</v>
      </c>
      <c r="F39" s="338" t="s">
        <v>103</v>
      </c>
      <c r="G39" s="68"/>
      <c r="H39" s="398"/>
      <c r="I39" s="68"/>
      <c r="J39" s="68"/>
    </row>
    <row r="40" spans="2:10" s="364" customFormat="1" ht="17.100000000000001" customHeight="1" x14ac:dyDescent="0.2">
      <c r="B40" s="339" t="s">
        <v>316</v>
      </c>
      <c r="C40" s="148" t="s">
        <v>73</v>
      </c>
      <c r="D40" s="580">
        <v>50</v>
      </c>
      <c r="E40" s="147">
        <v>366</v>
      </c>
      <c r="F40" s="338" t="str">
        <f>F42</f>
        <v>SINAPI</v>
      </c>
      <c r="G40" s="68"/>
      <c r="H40" s="398"/>
      <c r="I40" s="68"/>
      <c r="J40" s="68"/>
    </row>
    <row r="41" spans="2:10" s="364" customFormat="1" ht="17.100000000000001" customHeight="1" x14ac:dyDescent="0.2">
      <c r="B41" s="339" t="s">
        <v>275</v>
      </c>
      <c r="C41" s="148" t="s">
        <v>73</v>
      </c>
      <c r="D41" s="580">
        <v>50</v>
      </c>
      <c r="E41" s="147">
        <v>370</v>
      </c>
      <c r="F41" s="338" t="str">
        <f>F42</f>
        <v>SINAPI</v>
      </c>
      <c r="G41" s="68"/>
      <c r="H41" s="398"/>
      <c r="I41" s="68"/>
      <c r="J41" s="68"/>
    </row>
    <row r="42" spans="2:10" s="364" customFormat="1" ht="17.100000000000001" customHeight="1" x14ac:dyDescent="0.2">
      <c r="B42" s="149" t="s">
        <v>273</v>
      </c>
      <c r="C42" s="146" t="s">
        <v>63</v>
      </c>
      <c r="D42" s="580">
        <v>0.67</v>
      </c>
      <c r="E42" s="185" t="s">
        <v>274</v>
      </c>
      <c r="F42" s="338" t="s">
        <v>103</v>
      </c>
      <c r="G42" s="68"/>
      <c r="H42" s="398"/>
    </row>
    <row r="43" spans="2:10" s="364" customFormat="1" ht="25.5" x14ac:dyDescent="0.2">
      <c r="B43" s="149" t="s">
        <v>314</v>
      </c>
      <c r="C43" s="146" t="s">
        <v>112</v>
      </c>
      <c r="D43" s="580">
        <v>0.66</v>
      </c>
      <c r="E43" s="147">
        <v>7268</v>
      </c>
      <c r="F43" s="338" t="s">
        <v>103</v>
      </c>
      <c r="G43" s="68"/>
      <c r="H43" s="398"/>
    </row>
    <row r="44" spans="2:10" s="364" customFormat="1" ht="25.5" x14ac:dyDescent="0.2">
      <c r="B44" s="263" t="s">
        <v>163</v>
      </c>
      <c r="C44" s="335" t="s">
        <v>60</v>
      </c>
      <c r="D44" s="144">
        <v>5.74</v>
      </c>
      <c r="E44" s="147">
        <v>6212</v>
      </c>
      <c r="F44" s="338" t="s">
        <v>103</v>
      </c>
      <c r="G44" s="68"/>
      <c r="H44" s="398"/>
    </row>
    <row r="45" spans="2:10" s="364" customFormat="1" x14ac:dyDescent="0.2">
      <c r="B45" s="263" t="s">
        <v>420</v>
      </c>
      <c r="C45" s="335" t="s">
        <v>112</v>
      </c>
      <c r="D45" s="144">
        <v>28.06</v>
      </c>
      <c r="E45" s="147">
        <v>1649</v>
      </c>
      <c r="F45" s="338" t="s">
        <v>103</v>
      </c>
      <c r="G45" s="68"/>
      <c r="H45" s="398"/>
    </row>
    <row r="46" spans="2:10" s="364" customFormat="1" ht="25.5" x14ac:dyDescent="0.2">
      <c r="B46" s="263" t="s">
        <v>421</v>
      </c>
      <c r="C46" s="335" t="s">
        <v>112</v>
      </c>
      <c r="D46" s="144">
        <v>10.38</v>
      </c>
      <c r="E46" s="147">
        <v>4334</v>
      </c>
      <c r="F46" s="338" t="s">
        <v>103</v>
      </c>
      <c r="G46" s="68"/>
      <c r="H46" s="398"/>
    </row>
    <row r="47" spans="2:10" s="364" customFormat="1" ht="25.5" x14ac:dyDescent="0.2">
      <c r="B47" s="263" t="s">
        <v>422</v>
      </c>
      <c r="C47" s="335" t="s">
        <v>112</v>
      </c>
      <c r="D47" s="144">
        <v>2.5499999999999998</v>
      </c>
      <c r="E47" s="147">
        <v>4343</v>
      </c>
      <c r="F47" s="338" t="s">
        <v>103</v>
      </c>
      <c r="G47" s="68"/>
      <c r="H47" s="398"/>
    </row>
    <row r="48" spans="2:10" s="364" customFormat="1" ht="25.5" x14ac:dyDescent="0.2">
      <c r="B48" s="263" t="s">
        <v>423</v>
      </c>
      <c r="C48" s="335" t="s">
        <v>112</v>
      </c>
      <c r="D48" s="144">
        <v>279.02999999999997</v>
      </c>
      <c r="E48" s="147">
        <v>5054</v>
      </c>
      <c r="F48" s="338" t="s">
        <v>103</v>
      </c>
      <c r="G48" s="68"/>
      <c r="H48" s="398"/>
    </row>
    <row r="49" spans="2:16" s="364" customFormat="1" ht="25.5" x14ac:dyDescent="0.2">
      <c r="B49" s="263" t="s">
        <v>419</v>
      </c>
      <c r="C49" s="335" t="s">
        <v>44</v>
      </c>
      <c r="D49" s="144">
        <v>69.42</v>
      </c>
      <c r="E49" s="147">
        <v>3357</v>
      </c>
      <c r="F49" s="338" t="s">
        <v>103</v>
      </c>
      <c r="G49" s="68"/>
      <c r="H49" s="398"/>
    </row>
    <row r="50" spans="2:16" s="364" customFormat="1" ht="41.1" customHeight="1" x14ac:dyDescent="0.2">
      <c r="B50" s="149" t="s">
        <v>121</v>
      </c>
      <c r="C50" s="146" t="s">
        <v>44</v>
      </c>
      <c r="D50" s="580">
        <v>73.349999999999994</v>
      </c>
      <c r="E50" s="147">
        <v>1133</v>
      </c>
      <c r="F50" s="338" t="s">
        <v>103</v>
      </c>
      <c r="G50" s="68"/>
      <c r="H50" s="398"/>
      <c r="L50" s="794"/>
      <c r="M50" s="794"/>
      <c r="N50" s="794"/>
      <c r="O50" s="794"/>
      <c r="P50" s="794"/>
    </row>
    <row r="51" spans="2:16" s="364" customFormat="1" ht="26.85" customHeight="1" x14ac:dyDescent="0.2">
      <c r="B51" s="149" t="s">
        <v>471</v>
      </c>
      <c r="C51" s="146" t="s">
        <v>60</v>
      </c>
      <c r="D51" s="580">
        <v>18.010000000000002</v>
      </c>
      <c r="E51" s="147" t="s">
        <v>124</v>
      </c>
      <c r="F51" s="338" t="s">
        <v>103</v>
      </c>
      <c r="G51" s="68"/>
      <c r="H51" s="398"/>
    </row>
    <row r="52" spans="2:16" s="364" customFormat="1" ht="18.600000000000001" customHeight="1" x14ac:dyDescent="0.2">
      <c r="B52" s="339" t="s">
        <v>62</v>
      </c>
      <c r="C52" s="148" t="s">
        <v>99</v>
      </c>
      <c r="D52" s="580">
        <v>9.2100000000000009</v>
      </c>
      <c r="E52" s="147" t="s">
        <v>125</v>
      </c>
      <c r="F52" s="338" t="s">
        <v>103</v>
      </c>
      <c r="G52" s="68"/>
      <c r="H52" s="398"/>
    </row>
    <row r="53" spans="2:16" s="364" customFormat="1" ht="18.600000000000001" customHeight="1" x14ac:dyDescent="0.2">
      <c r="B53" s="149" t="s">
        <v>155</v>
      </c>
      <c r="C53" s="146" t="s">
        <v>63</v>
      </c>
      <c r="D53" s="581">
        <v>9.06</v>
      </c>
      <c r="E53" s="147">
        <v>5061</v>
      </c>
      <c r="F53" s="338" t="s">
        <v>103</v>
      </c>
      <c r="G53" s="68"/>
      <c r="H53" s="398"/>
    </row>
    <row r="54" spans="2:16" s="364" customFormat="1" ht="14.25" customHeight="1" x14ac:dyDescent="0.2">
      <c r="B54" s="339" t="s">
        <v>68</v>
      </c>
      <c r="C54" s="148" t="s">
        <v>67</v>
      </c>
      <c r="D54" s="580">
        <v>18.23</v>
      </c>
      <c r="E54" s="147">
        <v>1355</v>
      </c>
      <c r="F54" s="338" t="s">
        <v>103</v>
      </c>
      <c r="G54" s="68"/>
      <c r="H54" s="398"/>
    </row>
    <row r="55" spans="2:16" s="364" customFormat="1" ht="14.25" customHeight="1" x14ac:dyDescent="0.2">
      <c r="B55" s="155" t="s">
        <v>133</v>
      </c>
      <c r="C55" s="142" t="s">
        <v>60</v>
      </c>
      <c r="D55" s="142">
        <v>8.2200000000000006</v>
      </c>
      <c r="E55" s="143">
        <v>4460</v>
      </c>
      <c r="F55" s="338" t="s">
        <v>103</v>
      </c>
      <c r="G55" s="59"/>
      <c r="H55" s="398"/>
    </row>
    <row r="56" spans="2:16" s="364" customFormat="1" ht="14.25" customHeight="1" x14ac:dyDescent="0.2">
      <c r="B56" s="339" t="s">
        <v>71</v>
      </c>
      <c r="C56" s="148" t="s">
        <v>112</v>
      </c>
      <c r="D56" s="580">
        <v>6.15</v>
      </c>
      <c r="E56" s="147">
        <v>2425</v>
      </c>
      <c r="F56" s="338" t="s">
        <v>103</v>
      </c>
      <c r="G56" s="68"/>
      <c r="H56" s="398"/>
    </row>
    <row r="57" spans="2:16" s="364" customFormat="1" ht="14.25" customHeight="1" x14ac:dyDescent="0.2">
      <c r="B57" s="339" t="s">
        <v>72</v>
      </c>
      <c r="C57" s="148" t="s">
        <v>49</v>
      </c>
      <c r="D57" s="580">
        <v>11.85</v>
      </c>
      <c r="E57" s="147" t="s">
        <v>134</v>
      </c>
      <c r="F57" s="338" t="s">
        <v>103</v>
      </c>
      <c r="G57" s="68"/>
      <c r="H57" s="398"/>
      <c r="I57" s="68"/>
    </row>
    <row r="58" spans="2:16" s="364" customFormat="1" ht="14.25" customHeight="1" x14ac:dyDescent="0.2">
      <c r="B58" s="155" t="s">
        <v>88</v>
      </c>
      <c r="C58" s="144" t="s">
        <v>73</v>
      </c>
      <c r="D58" s="142">
        <v>57.98</v>
      </c>
      <c r="E58" s="145">
        <v>4718</v>
      </c>
      <c r="F58" s="150" t="str">
        <f>F56</f>
        <v>SINAPI</v>
      </c>
      <c r="G58" s="141"/>
      <c r="H58" s="398"/>
      <c r="I58" s="68"/>
    </row>
    <row r="59" spans="2:16" s="364" customFormat="1" ht="14.25" customHeight="1" x14ac:dyDescent="0.2">
      <c r="B59" s="155" t="s">
        <v>74</v>
      </c>
      <c r="C59" s="144" t="s">
        <v>73</v>
      </c>
      <c r="D59" s="142">
        <v>57.98</v>
      </c>
      <c r="E59" s="145">
        <v>4721</v>
      </c>
      <c r="F59" s="150" t="str">
        <f>F57</f>
        <v>SINAPI</v>
      </c>
      <c r="G59" s="141"/>
      <c r="H59" s="398"/>
      <c r="I59" s="68"/>
    </row>
    <row r="60" spans="2:16" s="364" customFormat="1" ht="25.5" x14ac:dyDescent="0.2">
      <c r="B60" s="155" t="s">
        <v>432</v>
      </c>
      <c r="C60" s="144" t="s">
        <v>67</v>
      </c>
      <c r="D60" s="142">
        <v>28.92</v>
      </c>
      <c r="E60" s="145">
        <v>3743</v>
      </c>
      <c r="F60" s="150" t="str">
        <f>F58</f>
        <v>SINAPI</v>
      </c>
      <c r="G60" s="141"/>
      <c r="H60" s="398"/>
      <c r="I60" s="68"/>
    </row>
    <row r="61" spans="2:16" s="364" customFormat="1" ht="25.5" customHeight="1" x14ac:dyDescent="0.2">
      <c r="B61" s="155" t="s">
        <v>135</v>
      </c>
      <c r="C61" s="144" t="s">
        <v>49</v>
      </c>
      <c r="D61" s="142">
        <v>74.77</v>
      </c>
      <c r="E61" s="145">
        <v>6253</v>
      </c>
      <c r="F61" s="150" t="str">
        <f>F59</f>
        <v>SINAPI</v>
      </c>
      <c r="G61" s="68"/>
      <c r="H61" s="398"/>
    </row>
    <row r="62" spans="2:16" s="364" customFormat="1" ht="14.25" customHeight="1" x14ac:dyDescent="0.2">
      <c r="B62" s="155" t="s">
        <v>136</v>
      </c>
      <c r="C62" s="144" t="str">
        <f>C61</f>
        <v>unid.</v>
      </c>
      <c r="D62" s="142">
        <v>9</v>
      </c>
      <c r="E62" s="145">
        <v>11832</v>
      </c>
      <c r="F62" s="150" t="str">
        <f>F60</f>
        <v>SINAPI</v>
      </c>
      <c r="G62" s="68"/>
      <c r="H62" s="398"/>
    </row>
    <row r="63" spans="2:16" s="364" customFormat="1" ht="14.25" customHeight="1" x14ac:dyDescent="0.2">
      <c r="B63" s="339" t="s">
        <v>77</v>
      </c>
      <c r="C63" s="148" t="str">
        <f>C57</f>
        <v>unid.</v>
      </c>
      <c r="D63" s="580">
        <v>280</v>
      </c>
      <c r="E63" s="147" t="s">
        <v>137</v>
      </c>
      <c r="F63" s="338" t="s">
        <v>103</v>
      </c>
      <c r="G63" s="68"/>
      <c r="H63" s="398"/>
    </row>
    <row r="64" spans="2:16" s="364" customFormat="1" ht="16.5" customHeight="1" x14ac:dyDescent="0.2">
      <c r="B64" s="339" t="s">
        <v>79</v>
      </c>
      <c r="C64" s="148" t="s">
        <v>112</v>
      </c>
      <c r="D64" s="580">
        <v>4.3499999999999996</v>
      </c>
      <c r="E64" s="147" t="s">
        <v>138</v>
      </c>
      <c r="F64" s="338" t="s">
        <v>103</v>
      </c>
      <c r="G64" s="68"/>
      <c r="H64" s="398"/>
    </row>
    <row r="65" spans="2:8" s="364" customFormat="1" ht="16.5" customHeight="1" x14ac:dyDescent="0.2">
      <c r="B65" s="339" t="s">
        <v>80</v>
      </c>
      <c r="C65" s="148" t="s">
        <v>112</v>
      </c>
      <c r="D65" s="580">
        <v>5.0599999999999996</v>
      </c>
      <c r="E65" s="147" t="s">
        <v>139</v>
      </c>
      <c r="F65" s="338" t="s">
        <v>103</v>
      </c>
      <c r="G65" s="68"/>
      <c r="H65" s="398"/>
    </row>
    <row r="66" spans="2:8" s="364" customFormat="1" ht="33" customHeight="1" x14ac:dyDescent="0.2">
      <c r="B66" s="149" t="s">
        <v>140</v>
      </c>
      <c r="C66" s="146" t="s">
        <v>49</v>
      </c>
      <c r="D66" s="580">
        <v>9.8000000000000007</v>
      </c>
      <c r="E66" s="147" t="s">
        <v>141</v>
      </c>
      <c r="F66" s="338" t="s">
        <v>103</v>
      </c>
      <c r="G66" s="68"/>
      <c r="H66" s="398"/>
    </row>
    <row r="67" spans="2:8" s="364" customFormat="1" ht="17.850000000000001" customHeight="1" x14ac:dyDescent="0.2">
      <c r="B67" s="339" t="s">
        <v>82</v>
      </c>
      <c r="C67" s="146" t="s">
        <v>49</v>
      </c>
      <c r="D67" s="580">
        <v>9.2100000000000009</v>
      </c>
      <c r="E67" s="147" t="s">
        <v>142</v>
      </c>
      <c r="F67" s="338" t="s">
        <v>103</v>
      </c>
      <c r="G67" s="68"/>
      <c r="H67" s="398"/>
    </row>
    <row r="68" spans="2:8" s="364" customFormat="1" ht="18" customHeight="1" x14ac:dyDescent="0.2">
      <c r="B68" s="339" t="s">
        <v>83</v>
      </c>
      <c r="C68" s="146" t="s">
        <v>49</v>
      </c>
      <c r="D68" s="580">
        <v>3.53</v>
      </c>
      <c r="E68" s="185" t="s">
        <v>143</v>
      </c>
      <c r="F68" s="338" t="s">
        <v>103</v>
      </c>
      <c r="G68" s="68"/>
      <c r="H68" s="398"/>
    </row>
    <row r="69" spans="2:8" s="364" customFormat="1" ht="17.25" customHeight="1" x14ac:dyDescent="0.2">
      <c r="B69" s="339" t="s">
        <v>84</v>
      </c>
      <c r="C69" s="146" t="s">
        <v>49</v>
      </c>
      <c r="D69" s="580">
        <v>1.0900000000000001</v>
      </c>
      <c r="E69" s="147" t="s">
        <v>144</v>
      </c>
      <c r="F69" s="338" t="s">
        <v>103</v>
      </c>
      <c r="G69" s="68"/>
      <c r="H69" s="398"/>
    </row>
    <row r="70" spans="2:8" s="364" customFormat="1" x14ac:dyDescent="0.2">
      <c r="B70" s="339" t="s">
        <v>85</v>
      </c>
      <c r="C70" s="148" t="s">
        <v>78</v>
      </c>
      <c r="D70" s="580">
        <v>12.55</v>
      </c>
      <c r="E70" s="147" t="s">
        <v>145</v>
      </c>
      <c r="F70" s="338" t="s">
        <v>103</v>
      </c>
      <c r="G70" s="68"/>
      <c r="H70" s="398"/>
    </row>
    <row r="71" spans="2:8" s="364" customFormat="1" ht="25.5" customHeight="1" x14ac:dyDescent="0.2">
      <c r="B71" s="339" t="s">
        <v>350</v>
      </c>
      <c r="C71" s="148" t="s">
        <v>78</v>
      </c>
      <c r="D71" s="580">
        <v>15</v>
      </c>
      <c r="E71" s="147">
        <v>5318</v>
      </c>
      <c r="F71" s="338" t="s">
        <v>103</v>
      </c>
      <c r="G71" s="68"/>
      <c r="H71" s="398"/>
    </row>
    <row r="72" spans="2:8" s="364" customFormat="1" ht="41.25" customHeight="1" x14ac:dyDescent="0.2">
      <c r="B72" s="339" t="s">
        <v>373</v>
      </c>
      <c r="C72" s="148" t="s">
        <v>370</v>
      </c>
      <c r="D72" s="580">
        <v>30.01</v>
      </c>
      <c r="E72" s="147">
        <v>142</v>
      </c>
      <c r="F72" s="338" t="s">
        <v>103</v>
      </c>
      <c r="G72" s="68"/>
      <c r="H72" s="398"/>
    </row>
    <row r="73" spans="2:8" s="364" customFormat="1" ht="25.5" customHeight="1" x14ac:dyDescent="0.2">
      <c r="B73" s="339" t="s">
        <v>353</v>
      </c>
      <c r="C73" s="148" t="s">
        <v>351</v>
      </c>
      <c r="D73" s="580">
        <v>69.44</v>
      </c>
      <c r="E73" s="147">
        <v>7308</v>
      </c>
      <c r="F73" s="338" t="s">
        <v>103</v>
      </c>
      <c r="G73" s="68"/>
      <c r="H73" s="398"/>
    </row>
    <row r="74" spans="2:8" s="364" customFormat="1" x14ac:dyDescent="0.2">
      <c r="B74" s="339" t="s">
        <v>352</v>
      </c>
      <c r="C74" s="148" t="s">
        <v>351</v>
      </c>
      <c r="D74" s="580">
        <v>74.430000000000007</v>
      </c>
      <c r="E74" s="147">
        <v>7294</v>
      </c>
      <c r="F74" s="338" t="s">
        <v>103</v>
      </c>
      <c r="G74" s="68"/>
      <c r="H74" s="398"/>
    </row>
    <row r="75" spans="2:8" s="364" customFormat="1" x14ac:dyDescent="0.2">
      <c r="B75" s="339" t="s">
        <v>327</v>
      </c>
      <c r="C75" s="148" t="s">
        <v>78</v>
      </c>
      <c r="D75" s="580">
        <v>14.52</v>
      </c>
      <c r="E75" s="147">
        <v>7356</v>
      </c>
      <c r="F75" s="338" t="s">
        <v>103</v>
      </c>
      <c r="G75" s="68"/>
      <c r="H75" s="398"/>
    </row>
    <row r="76" spans="2:8" s="364" customFormat="1" x14ac:dyDescent="0.2">
      <c r="B76" s="339" t="s">
        <v>327</v>
      </c>
      <c r="C76" s="148" t="s">
        <v>351</v>
      </c>
      <c r="D76" s="580">
        <v>52.29</v>
      </c>
      <c r="E76" s="147">
        <v>7355</v>
      </c>
      <c r="F76" s="338" t="s">
        <v>103</v>
      </c>
      <c r="G76" s="68"/>
      <c r="H76" s="398"/>
    </row>
    <row r="77" spans="2:8" s="364" customFormat="1" x14ac:dyDescent="0.2">
      <c r="B77" s="339" t="s">
        <v>330</v>
      </c>
      <c r="C77" s="148" t="s">
        <v>78</v>
      </c>
      <c r="D77" s="580">
        <v>9.69</v>
      </c>
      <c r="E77" s="147">
        <v>7348</v>
      </c>
      <c r="F77" s="338" t="s">
        <v>103</v>
      </c>
      <c r="G77" s="68"/>
      <c r="H77" s="398"/>
    </row>
    <row r="78" spans="2:8" s="364" customFormat="1" x14ac:dyDescent="0.2">
      <c r="B78" s="339" t="s">
        <v>161</v>
      </c>
      <c r="C78" s="148" t="s">
        <v>112</v>
      </c>
      <c r="D78" s="580">
        <v>0.38</v>
      </c>
      <c r="E78" s="147">
        <v>3767</v>
      </c>
      <c r="F78" s="338" t="s">
        <v>103</v>
      </c>
      <c r="G78" s="68"/>
      <c r="H78" s="398"/>
    </row>
    <row r="79" spans="2:8" s="364" customFormat="1" x14ac:dyDescent="0.2">
      <c r="B79" s="339" t="s">
        <v>349</v>
      </c>
      <c r="C79" s="148" t="s">
        <v>112</v>
      </c>
      <c r="D79" s="580">
        <v>1.63</v>
      </c>
      <c r="E79" s="147">
        <v>3768</v>
      </c>
      <c r="F79" s="338" t="s">
        <v>103</v>
      </c>
      <c r="G79" s="68"/>
      <c r="H79" s="398"/>
    </row>
    <row r="80" spans="2:8" s="364" customFormat="1" x14ac:dyDescent="0.2">
      <c r="B80" s="339" t="s">
        <v>333</v>
      </c>
      <c r="C80" s="148" t="s">
        <v>112</v>
      </c>
      <c r="D80" s="580">
        <v>7.8</v>
      </c>
      <c r="E80" s="147">
        <v>12815</v>
      </c>
      <c r="F80" s="338" t="s">
        <v>103</v>
      </c>
      <c r="G80" s="68"/>
      <c r="H80" s="398"/>
    </row>
    <row r="81" spans="2:9" s="364" customFormat="1" x14ac:dyDescent="0.2">
      <c r="B81" s="339" t="s">
        <v>86</v>
      </c>
      <c r="C81" s="146" t="s">
        <v>112</v>
      </c>
      <c r="D81" s="580">
        <v>17.68</v>
      </c>
      <c r="E81" s="147" t="s">
        <v>146</v>
      </c>
      <c r="F81" s="338" t="s">
        <v>103</v>
      </c>
      <c r="G81" s="68"/>
      <c r="H81" s="398"/>
    </row>
    <row r="82" spans="2:9" s="364" customFormat="1" ht="39" customHeight="1" x14ac:dyDescent="0.2">
      <c r="B82" s="149" t="s">
        <v>416</v>
      </c>
      <c r="C82" s="146" t="s">
        <v>44</v>
      </c>
      <c r="D82" s="580">
        <v>0.81</v>
      </c>
      <c r="E82" s="147">
        <v>10487</v>
      </c>
      <c r="F82" s="338" t="s">
        <v>103</v>
      </c>
      <c r="G82" s="68"/>
      <c r="H82" s="398"/>
      <c r="I82" s="68"/>
    </row>
    <row r="83" spans="2:9" s="364" customFormat="1" ht="33.75" customHeight="1" x14ac:dyDescent="0.2">
      <c r="B83" s="294" t="s">
        <v>603</v>
      </c>
      <c r="C83" s="144" t="s">
        <v>44</v>
      </c>
      <c r="D83" s="151">
        <v>5.76</v>
      </c>
      <c r="E83" s="145">
        <v>644</v>
      </c>
      <c r="F83" s="338" t="s">
        <v>103</v>
      </c>
      <c r="G83" s="397"/>
      <c r="H83" s="398"/>
      <c r="I83" s="68"/>
    </row>
    <row r="84" spans="2:9" s="364" customFormat="1" ht="40.5" customHeight="1" x14ac:dyDescent="0.2">
      <c r="B84" s="149" t="s">
        <v>366</v>
      </c>
      <c r="C84" s="146" t="s">
        <v>112</v>
      </c>
      <c r="D84" s="580">
        <v>39.619999999999997</v>
      </c>
      <c r="E84" s="147">
        <v>1357</v>
      </c>
      <c r="F84" s="338" t="s">
        <v>103</v>
      </c>
      <c r="G84" s="68"/>
      <c r="H84" s="398"/>
      <c r="I84" s="68"/>
    </row>
    <row r="85" spans="2:9" s="364" customFormat="1" ht="12.95" customHeight="1" x14ac:dyDescent="0.2">
      <c r="B85" s="149" t="s">
        <v>148</v>
      </c>
      <c r="C85" s="146" t="s">
        <v>44</v>
      </c>
      <c r="D85" s="580">
        <v>11.4</v>
      </c>
      <c r="E85" s="147" t="s">
        <v>149</v>
      </c>
      <c r="F85" s="338" t="str">
        <f>F31</f>
        <v>SINAPI</v>
      </c>
      <c r="G85" s="399"/>
      <c r="H85" s="398"/>
      <c r="I85" s="68"/>
    </row>
    <row r="86" spans="2:9" s="364" customFormat="1" ht="47.25" customHeight="1" x14ac:dyDescent="0.2">
      <c r="B86" s="155" t="s">
        <v>609</v>
      </c>
      <c r="C86" s="152" t="s">
        <v>67</v>
      </c>
      <c r="D86" s="152">
        <v>180</v>
      </c>
      <c r="E86" s="153">
        <v>4813</v>
      </c>
      <c r="F86" s="338" t="str">
        <f>F32</f>
        <v>SINAPI</v>
      </c>
      <c r="G86" s="399"/>
      <c r="H86" s="398"/>
      <c r="I86" s="68"/>
    </row>
    <row r="87" spans="2:9" s="364" customFormat="1" ht="25.5" x14ac:dyDescent="0.2">
      <c r="B87" s="155" t="s">
        <v>150</v>
      </c>
      <c r="C87" s="152" t="s">
        <v>60</v>
      </c>
      <c r="D87" s="152">
        <v>4.72</v>
      </c>
      <c r="E87" s="153">
        <v>4417</v>
      </c>
      <c r="F87" s="338" t="str">
        <f>F33</f>
        <v>SINAPI</v>
      </c>
      <c r="G87" s="399"/>
      <c r="H87" s="398"/>
      <c r="I87" s="68"/>
    </row>
    <row r="88" spans="2:9" s="364" customFormat="1" ht="25.5" x14ac:dyDescent="0.2">
      <c r="B88" s="155" t="s">
        <v>151</v>
      </c>
      <c r="C88" s="152" t="s">
        <v>60</v>
      </c>
      <c r="D88" s="152">
        <v>5.05</v>
      </c>
      <c r="E88" s="153">
        <v>4491</v>
      </c>
      <c r="F88" s="338" t="str">
        <f>F34</f>
        <v>SINAPI</v>
      </c>
      <c r="G88" s="399"/>
      <c r="H88" s="398"/>
      <c r="I88" s="68"/>
    </row>
    <row r="89" spans="2:9" s="364" customFormat="1" ht="25.5" x14ac:dyDescent="0.2">
      <c r="B89" s="155" t="s">
        <v>334</v>
      </c>
      <c r="C89" s="152" t="s">
        <v>63</v>
      </c>
      <c r="D89" s="152">
        <v>9.9499999999999993</v>
      </c>
      <c r="E89" s="153">
        <v>333</v>
      </c>
      <c r="F89" s="338" t="str">
        <f t="shared" ref="F89:F95" si="0">F54</f>
        <v>SINAPI</v>
      </c>
      <c r="G89" s="399"/>
      <c r="H89" s="398"/>
      <c r="I89" s="68"/>
    </row>
    <row r="90" spans="2:9" s="364" customFormat="1" ht="25.5" x14ac:dyDescent="0.2">
      <c r="B90" s="155" t="s">
        <v>335</v>
      </c>
      <c r="C90" s="152" t="s">
        <v>63</v>
      </c>
      <c r="D90" s="152">
        <v>8.6</v>
      </c>
      <c r="E90" s="153">
        <v>335</v>
      </c>
      <c r="F90" s="338" t="str">
        <f t="shared" si="0"/>
        <v>SINAPI</v>
      </c>
      <c r="G90" s="399"/>
      <c r="H90" s="398"/>
      <c r="I90" s="68"/>
    </row>
    <row r="91" spans="2:9" s="364" customFormat="1" ht="38.25" x14ac:dyDescent="0.2">
      <c r="B91" s="155" t="s">
        <v>336</v>
      </c>
      <c r="C91" s="152" t="s">
        <v>60</v>
      </c>
      <c r="D91" s="152">
        <v>32.99</v>
      </c>
      <c r="E91" s="153">
        <v>7696</v>
      </c>
      <c r="F91" s="338" t="str">
        <f t="shared" si="0"/>
        <v>SINAPI</v>
      </c>
      <c r="G91" s="399"/>
      <c r="H91" s="398"/>
      <c r="I91" s="68"/>
    </row>
    <row r="92" spans="2:9" s="364" customFormat="1" ht="38.25" x14ac:dyDescent="0.2">
      <c r="B92" s="155" t="s">
        <v>344</v>
      </c>
      <c r="C92" s="152" t="s">
        <v>60</v>
      </c>
      <c r="D92" s="152">
        <v>21.39</v>
      </c>
      <c r="E92" s="153">
        <v>7698</v>
      </c>
      <c r="F92" s="338" t="str">
        <f t="shared" si="0"/>
        <v>SINAPI</v>
      </c>
      <c r="G92" s="399"/>
      <c r="H92" s="398"/>
      <c r="I92" s="68"/>
    </row>
    <row r="93" spans="2:9" s="364" customFormat="1" ht="38.25" x14ac:dyDescent="0.2">
      <c r="B93" s="155" t="s">
        <v>337</v>
      </c>
      <c r="C93" s="152" t="s">
        <v>67</v>
      </c>
      <c r="D93" s="152">
        <v>15.26</v>
      </c>
      <c r="E93" s="153">
        <v>7167</v>
      </c>
      <c r="F93" s="338" t="str">
        <f t="shared" si="0"/>
        <v>SINAPI</v>
      </c>
      <c r="G93" s="399"/>
      <c r="H93" s="398"/>
      <c r="I93" s="68"/>
    </row>
    <row r="94" spans="2:9" s="364" customFormat="1" x14ac:dyDescent="0.2">
      <c r="B94" s="155" t="s">
        <v>346</v>
      </c>
      <c r="C94" s="152" t="s">
        <v>112</v>
      </c>
      <c r="D94" s="152">
        <v>3.06</v>
      </c>
      <c r="E94" s="153">
        <v>4371</v>
      </c>
      <c r="F94" s="338" t="str">
        <f t="shared" si="0"/>
        <v>SINAPI</v>
      </c>
      <c r="G94" s="399"/>
      <c r="H94" s="398"/>
      <c r="I94" s="68"/>
    </row>
    <row r="95" spans="2:9" s="364" customFormat="1" ht="30" customHeight="1" x14ac:dyDescent="0.2">
      <c r="B95" s="155" t="s">
        <v>374</v>
      </c>
      <c r="C95" s="152" t="s">
        <v>44</v>
      </c>
      <c r="D95" s="152">
        <v>2.97</v>
      </c>
      <c r="E95" s="153">
        <v>10764</v>
      </c>
      <c r="F95" s="338" t="str">
        <f t="shared" si="0"/>
        <v>SINAPI</v>
      </c>
      <c r="G95" s="399"/>
      <c r="H95" s="398"/>
      <c r="I95" s="68"/>
    </row>
    <row r="96" spans="2:9" s="364" customFormat="1" ht="51" x14ac:dyDescent="0.2">
      <c r="B96" s="155" t="s">
        <v>375</v>
      </c>
      <c r="C96" s="152" t="s">
        <v>44</v>
      </c>
      <c r="D96" s="152">
        <v>2.88</v>
      </c>
      <c r="E96" s="153">
        <v>4035</v>
      </c>
      <c r="F96" s="340" t="str">
        <f>F94</f>
        <v>SINAPI</v>
      </c>
      <c r="G96" s="399"/>
      <c r="H96" s="398"/>
      <c r="I96" s="68"/>
    </row>
    <row r="97" spans="2:9" s="364" customFormat="1" x14ac:dyDescent="0.2">
      <c r="B97" s="294" t="s">
        <v>431</v>
      </c>
      <c r="C97" s="154" t="s">
        <v>78</v>
      </c>
      <c r="D97" s="152">
        <v>5.9</v>
      </c>
      <c r="E97" s="153">
        <v>2692</v>
      </c>
      <c r="F97" s="340" t="s">
        <v>103</v>
      </c>
      <c r="G97" s="399"/>
      <c r="H97" s="398"/>
      <c r="I97" s="68"/>
    </row>
    <row r="98" spans="2:9" s="364" customFormat="1" x14ac:dyDescent="0.2">
      <c r="B98" s="149" t="s">
        <v>245</v>
      </c>
      <c r="C98" s="146" t="s">
        <v>63</v>
      </c>
      <c r="D98" s="581">
        <v>7.5</v>
      </c>
      <c r="E98" s="147">
        <v>337</v>
      </c>
      <c r="F98" s="338" t="s">
        <v>103</v>
      </c>
      <c r="G98" s="399"/>
      <c r="H98" s="398"/>
      <c r="I98" s="68"/>
    </row>
    <row r="99" spans="2:9" s="364" customFormat="1" ht="25.5" x14ac:dyDescent="0.2">
      <c r="B99" s="149" t="s">
        <v>413</v>
      </c>
      <c r="C99" s="146" t="s">
        <v>112</v>
      </c>
      <c r="D99" s="581">
        <v>43.35</v>
      </c>
      <c r="E99" s="147"/>
      <c r="F99" s="341" t="s">
        <v>626</v>
      </c>
      <c r="G99" s="399"/>
      <c r="H99" s="398"/>
      <c r="I99" s="68"/>
    </row>
    <row r="100" spans="2:9" s="364" customFormat="1" ht="25.5" x14ac:dyDescent="0.2">
      <c r="B100" s="294" t="s">
        <v>242</v>
      </c>
      <c r="C100" s="146" t="s">
        <v>60</v>
      </c>
      <c r="D100" s="581">
        <v>4.0999999999999996</v>
      </c>
      <c r="E100" s="147">
        <v>10567</v>
      </c>
      <c r="F100" s="338" t="s">
        <v>103</v>
      </c>
      <c r="G100" s="399"/>
      <c r="H100" s="398"/>
      <c r="I100" s="68"/>
    </row>
    <row r="101" spans="2:9" s="364" customFormat="1" ht="25.5" x14ac:dyDescent="0.2">
      <c r="B101" s="294" t="s">
        <v>367</v>
      </c>
      <c r="C101" s="146" t="s">
        <v>73</v>
      </c>
      <c r="D101" s="581">
        <v>780.72</v>
      </c>
      <c r="E101" s="147">
        <v>4006</v>
      </c>
      <c r="F101" s="338" t="s">
        <v>103</v>
      </c>
      <c r="G101" s="399"/>
      <c r="H101" s="398"/>
      <c r="I101" s="68"/>
    </row>
    <row r="102" spans="2:9" s="364" customFormat="1" ht="25.5" x14ac:dyDescent="0.2">
      <c r="B102" s="155" t="s">
        <v>379</v>
      </c>
      <c r="C102" s="142" t="s">
        <v>156</v>
      </c>
      <c r="D102" s="144">
        <v>2399.37</v>
      </c>
      <c r="E102" s="143">
        <v>25398</v>
      </c>
      <c r="F102" s="338" t="s">
        <v>103</v>
      </c>
      <c r="G102" s="399"/>
      <c r="H102" s="398"/>
      <c r="I102" s="68"/>
    </row>
    <row r="103" spans="2:9" s="364" customFormat="1" ht="25.5" x14ac:dyDescent="0.2">
      <c r="B103" s="155" t="s">
        <v>380</v>
      </c>
      <c r="C103" s="142" t="s">
        <v>156</v>
      </c>
      <c r="D103" s="144">
        <v>801.76</v>
      </c>
      <c r="E103" s="143">
        <v>25400</v>
      </c>
      <c r="F103" s="338" t="s">
        <v>103</v>
      </c>
      <c r="G103" s="399"/>
      <c r="H103" s="400"/>
    </row>
    <row r="104" spans="2:9" s="364" customFormat="1" ht="25.5" x14ac:dyDescent="0.2">
      <c r="B104" s="155" t="s">
        <v>396</v>
      </c>
      <c r="C104" s="142" t="s">
        <v>112</v>
      </c>
      <c r="D104" s="144">
        <v>110.92</v>
      </c>
      <c r="E104" s="143">
        <v>3279</v>
      </c>
      <c r="F104" s="338" t="s">
        <v>103</v>
      </c>
      <c r="G104" s="399"/>
      <c r="H104" s="400"/>
    </row>
    <row r="105" spans="2:9" s="364" customFormat="1" ht="25.5" x14ac:dyDescent="0.2">
      <c r="B105" s="155" t="s">
        <v>393</v>
      </c>
      <c r="C105" s="142" t="s">
        <v>60</v>
      </c>
      <c r="D105" s="144">
        <v>2.78</v>
      </c>
      <c r="E105" s="143">
        <v>981</v>
      </c>
      <c r="F105" s="338" t="s">
        <v>103</v>
      </c>
      <c r="G105" s="399"/>
      <c r="H105" s="400"/>
    </row>
    <row r="106" spans="2:9" s="364" customFormat="1" x14ac:dyDescent="0.2">
      <c r="B106" s="155" t="s">
        <v>446</v>
      </c>
      <c r="C106" s="142" t="s">
        <v>60</v>
      </c>
      <c r="D106" s="144">
        <v>3.65</v>
      </c>
      <c r="E106" s="143">
        <v>2685</v>
      </c>
      <c r="F106" s="338" t="s">
        <v>103</v>
      </c>
      <c r="G106" s="399"/>
      <c r="H106" s="400"/>
    </row>
    <row r="107" spans="2:9" s="364" customFormat="1" ht="38.25" x14ac:dyDescent="0.2">
      <c r="B107" s="155" t="s">
        <v>448</v>
      </c>
      <c r="C107" s="142" t="s">
        <v>112</v>
      </c>
      <c r="D107" s="144">
        <v>39.380000000000003</v>
      </c>
      <c r="E107" s="143">
        <v>3380</v>
      </c>
      <c r="F107" s="338" t="s">
        <v>103</v>
      </c>
      <c r="G107" s="399"/>
      <c r="H107" s="400"/>
    </row>
    <row r="108" spans="2:9" s="364" customFormat="1" ht="38.25" x14ac:dyDescent="0.2">
      <c r="B108" s="155" t="s">
        <v>395</v>
      </c>
      <c r="C108" s="142" t="s">
        <v>112</v>
      </c>
      <c r="D108" s="144">
        <v>28</v>
      </c>
      <c r="E108" s="143">
        <v>12035</v>
      </c>
      <c r="F108" s="338" t="s">
        <v>103</v>
      </c>
      <c r="G108" s="399"/>
      <c r="H108" s="400"/>
    </row>
    <row r="109" spans="2:9" s="364" customFormat="1" x14ac:dyDescent="0.2">
      <c r="B109" s="155" t="s">
        <v>397</v>
      </c>
      <c r="C109" s="142" t="s">
        <v>112</v>
      </c>
      <c r="D109" s="144">
        <v>57.4</v>
      </c>
      <c r="E109" s="143">
        <v>3752</v>
      </c>
      <c r="F109" s="338" t="s">
        <v>103</v>
      </c>
      <c r="G109" s="399"/>
      <c r="H109" s="400"/>
    </row>
    <row r="110" spans="2:9" s="364" customFormat="1" ht="51" x14ac:dyDescent="0.2">
      <c r="B110" s="155" t="s">
        <v>398</v>
      </c>
      <c r="C110" s="142" t="s">
        <v>112</v>
      </c>
      <c r="D110" s="144">
        <v>61.92</v>
      </c>
      <c r="E110" s="143">
        <v>12273</v>
      </c>
      <c r="F110" s="338" t="s">
        <v>103</v>
      </c>
      <c r="G110" s="399"/>
      <c r="H110" s="400"/>
    </row>
    <row r="111" spans="2:9" s="364" customFormat="1" ht="25.5" x14ac:dyDescent="0.2">
      <c r="B111" s="155" t="s">
        <v>399</v>
      </c>
      <c r="C111" s="142" t="s">
        <v>112</v>
      </c>
      <c r="D111" s="144">
        <v>88.37</v>
      </c>
      <c r="E111" s="143">
        <v>12318</v>
      </c>
      <c r="F111" s="338" t="s">
        <v>103</v>
      </c>
      <c r="G111" s="399"/>
      <c r="H111" s="400"/>
    </row>
    <row r="112" spans="2:9" s="364" customFormat="1" ht="19.5" customHeight="1" x14ac:dyDescent="0.2">
      <c r="B112" s="155" t="s">
        <v>404</v>
      </c>
      <c r="C112" s="142" t="s">
        <v>112</v>
      </c>
      <c r="D112" s="144">
        <v>174.5</v>
      </c>
      <c r="E112" s="143"/>
      <c r="F112" s="341" t="s">
        <v>626</v>
      </c>
      <c r="G112" s="399"/>
      <c r="H112" s="400"/>
    </row>
    <row r="113" spans="2:17" s="364" customFormat="1" ht="18" customHeight="1" x14ac:dyDescent="0.2">
      <c r="B113" s="155" t="s">
        <v>405</v>
      </c>
      <c r="C113" s="142" t="s">
        <v>408</v>
      </c>
      <c r="D113" s="144">
        <v>153.5</v>
      </c>
      <c r="E113" s="143"/>
      <c r="F113" s="341" t="s">
        <v>626</v>
      </c>
      <c r="G113" s="399"/>
      <c r="H113" s="400"/>
    </row>
    <row r="114" spans="2:17" s="364" customFormat="1" ht="25.5" x14ac:dyDescent="0.2">
      <c r="B114" s="155" t="s">
        <v>400</v>
      </c>
      <c r="C114" s="142" t="s">
        <v>60</v>
      </c>
      <c r="D114" s="144">
        <v>43.65</v>
      </c>
      <c r="E114" s="143">
        <v>7701</v>
      </c>
      <c r="F114" s="338" t="s">
        <v>103</v>
      </c>
      <c r="G114" s="399"/>
      <c r="H114" s="400"/>
    </row>
    <row r="115" spans="2:17" s="364" customFormat="1" ht="25.5" x14ac:dyDescent="0.2">
      <c r="B115" s="155" t="s">
        <v>409</v>
      </c>
      <c r="C115" s="142" t="s">
        <v>60</v>
      </c>
      <c r="D115" s="144">
        <v>8.01</v>
      </c>
      <c r="E115" s="143">
        <v>7691</v>
      </c>
      <c r="F115" s="338" t="s">
        <v>103</v>
      </c>
      <c r="G115" s="399"/>
      <c r="H115" s="400"/>
    </row>
    <row r="116" spans="2:17" s="364" customFormat="1" ht="25.5" x14ac:dyDescent="0.2">
      <c r="B116" s="155" t="s">
        <v>406</v>
      </c>
      <c r="C116" s="142" t="s">
        <v>60</v>
      </c>
      <c r="D116" s="144">
        <v>49.47</v>
      </c>
      <c r="E116" s="143">
        <v>7694</v>
      </c>
      <c r="F116" s="338" t="s">
        <v>103</v>
      </c>
      <c r="G116" s="399"/>
      <c r="H116" s="399"/>
      <c r="I116" s="399"/>
      <c r="J116" s="399"/>
      <c r="K116" s="399"/>
      <c r="L116" s="399"/>
    </row>
    <row r="117" spans="2:17" s="364" customFormat="1" ht="25.5" x14ac:dyDescent="0.2">
      <c r="B117" s="155" t="s">
        <v>407</v>
      </c>
      <c r="C117" s="142" t="s">
        <v>60</v>
      </c>
      <c r="D117" s="144">
        <v>80.02</v>
      </c>
      <c r="E117" s="143">
        <v>7693</v>
      </c>
      <c r="F117" s="338" t="s">
        <v>103</v>
      </c>
      <c r="G117" s="399"/>
      <c r="H117" s="400"/>
    </row>
    <row r="118" spans="2:17" s="364" customFormat="1" x14ac:dyDescent="0.2">
      <c r="B118" s="155" t="s">
        <v>632</v>
      </c>
      <c r="C118" s="142" t="s">
        <v>112</v>
      </c>
      <c r="D118" s="144">
        <v>15.55</v>
      </c>
      <c r="E118" s="143">
        <v>11573</v>
      </c>
      <c r="F118" s="338" t="s">
        <v>103</v>
      </c>
      <c r="G118" s="399"/>
      <c r="H118" s="400"/>
    </row>
    <row r="119" spans="2:17" s="364" customFormat="1" ht="25.5" x14ac:dyDescent="0.2">
      <c r="B119" s="155" t="s">
        <v>401</v>
      </c>
      <c r="C119" s="142" t="s">
        <v>63</v>
      </c>
      <c r="D119" s="144">
        <v>19.54</v>
      </c>
      <c r="E119" s="143">
        <v>10998</v>
      </c>
      <c r="F119" s="338" t="s">
        <v>103</v>
      </c>
      <c r="G119" s="399"/>
      <c r="H119" s="400"/>
    </row>
    <row r="120" spans="2:17" s="364" customFormat="1" ht="25.5" x14ac:dyDescent="0.2">
      <c r="B120" s="155" t="s">
        <v>402</v>
      </c>
      <c r="C120" s="142" t="s">
        <v>44</v>
      </c>
      <c r="D120" s="144">
        <v>1.74</v>
      </c>
      <c r="E120" s="143">
        <v>3335</v>
      </c>
      <c r="F120" s="338" t="s">
        <v>103</v>
      </c>
      <c r="G120" s="399"/>
      <c r="H120" s="400"/>
    </row>
    <row r="121" spans="2:17" s="364" customFormat="1" ht="25.5" x14ac:dyDescent="0.2">
      <c r="B121" s="262" t="s">
        <v>604</v>
      </c>
      <c r="C121" s="142" t="s">
        <v>60</v>
      </c>
      <c r="D121" s="144">
        <v>11.2</v>
      </c>
      <c r="E121" s="143">
        <v>1119</v>
      </c>
      <c r="F121" s="338" t="s">
        <v>103</v>
      </c>
      <c r="G121" s="399"/>
      <c r="H121" s="400"/>
    </row>
    <row r="122" spans="2:17" s="364" customFormat="1" ht="22.5" customHeight="1" x14ac:dyDescent="0.2">
      <c r="B122" s="342" t="s">
        <v>627</v>
      </c>
      <c r="C122" s="142" t="s">
        <v>351</v>
      </c>
      <c r="D122" s="144">
        <v>88.93</v>
      </c>
      <c r="E122" s="143"/>
      <c r="F122" s="341" t="s">
        <v>626</v>
      </c>
      <c r="G122" s="399"/>
      <c r="H122" s="400"/>
    </row>
    <row r="123" spans="2:17" s="364" customFormat="1" x14ac:dyDescent="0.2">
      <c r="B123" s="149" t="s">
        <v>365</v>
      </c>
      <c r="C123" s="142" t="s">
        <v>63</v>
      </c>
      <c r="D123" s="582">
        <v>4.66</v>
      </c>
      <c r="E123" s="143">
        <v>33</v>
      </c>
      <c r="F123" s="338" t="s">
        <v>103</v>
      </c>
      <c r="G123" s="399"/>
      <c r="H123" s="400"/>
    </row>
    <row r="124" spans="2:17" s="364" customFormat="1" x14ac:dyDescent="0.2">
      <c r="B124" s="473" t="s">
        <v>364</v>
      </c>
      <c r="C124" s="474" t="s">
        <v>63</v>
      </c>
      <c r="D124" s="583">
        <v>3.77</v>
      </c>
      <c r="E124" s="475">
        <v>27</v>
      </c>
      <c r="F124" s="471" t="s">
        <v>103</v>
      </c>
      <c r="G124" s="399"/>
      <c r="H124" s="400"/>
    </row>
    <row r="125" spans="2:17" s="364" customFormat="1" ht="24.75" customHeight="1" x14ac:dyDescent="0.2">
      <c r="B125" s="476" t="s">
        <v>605</v>
      </c>
      <c r="C125" s="146" t="s">
        <v>63</v>
      </c>
      <c r="D125" s="581">
        <v>4.1500000000000004</v>
      </c>
      <c r="E125" s="147">
        <v>32</v>
      </c>
      <c r="F125" s="472" t="s">
        <v>103</v>
      </c>
      <c r="G125" s="399"/>
      <c r="H125" s="400"/>
    </row>
    <row r="126" spans="2:17" s="364" customFormat="1" ht="29.25" customHeight="1" x14ac:dyDescent="0.2">
      <c r="B126" s="476" t="s">
        <v>606</v>
      </c>
      <c r="C126" s="146" t="s">
        <v>63</v>
      </c>
      <c r="D126" s="581">
        <v>3.93</v>
      </c>
      <c r="E126" s="147">
        <v>39</v>
      </c>
      <c r="F126" s="472" t="s">
        <v>103</v>
      </c>
      <c r="G126" s="399"/>
      <c r="H126" s="400"/>
    </row>
    <row r="127" spans="2:17" s="364" customFormat="1" ht="51" x14ac:dyDescent="0.2">
      <c r="B127" s="477" t="s">
        <v>569</v>
      </c>
      <c r="C127" s="142" t="s">
        <v>112</v>
      </c>
      <c r="D127" s="584">
        <v>0.57999999999999996</v>
      </c>
      <c r="E127" s="147" t="s">
        <v>583</v>
      </c>
      <c r="F127" s="472" t="s">
        <v>103</v>
      </c>
      <c r="G127" s="399"/>
      <c r="H127" s="400"/>
    </row>
    <row r="128" spans="2:17" s="364" customFormat="1" ht="38.25" x14ac:dyDescent="0.2">
      <c r="B128" s="478" t="s">
        <v>570</v>
      </c>
      <c r="C128" s="142" t="s">
        <v>112</v>
      </c>
      <c r="D128" s="144">
        <v>35.86</v>
      </c>
      <c r="E128" s="147" t="s">
        <v>584</v>
      </c>
      <c r="F128" s="472" t="s">
        <v>103</v>
      </c>
      <c r="G128" s="401"/>
      <c r="H128" s="400"/>
      <c r="L128" s="302"/>
      <c r="M128" s="303"/>
      <c r="N128" s="304"/>
      <c r="O128" s="305"/>
      <c r="P128" s="306"/>
      <c r="Q128" s="68"/>
    </row>
    <row r="129" spans="2:8" s="364" customFormat="1" ht="38.25" x14ac:dyDescent="0.2">
      <c r="B129" s="478" t="s">
        <v>571</v>
      </c>
      <c r="C129" s="142" t="s">
        <v>60</v>
      </c>
      <c r="D129" s="144">
        <v>5.95</v>
      </c>
      <c r="E129" s="147" t="s">
        <v>585</v>
      </c>
      <c r="F129" s="472" t="s">
        <v>103</v>
      </c>
      <c r="G129" s="401"/>
      <c r="H129" s="400"/>
    </row>
    <row r="130" spans="2:8" s="364" customFormat="1" ht="38.25" x14ac:dyDescent="0.2">
      <c r="B130" s="478" t="s">
        <v>572</v>
      </c>
      <c r="C130" s="142" t="s">
        <v>112</v>
      </c>
      <c r="D130" s="144">
        <v>112.9</v>
      </c>
      <c r="E130" s="147" t="s">
        <v>586</v>
      </c>
      <c r="F130" s="472" t="s">
        <v>103</v>
      </c>
      <c r="G130" s="401"/>
      <c r="H130" s="400"/>
    </row>
    <row r="131" spans="2:8" s="364" customFormat="1" ht="55.5" customHeight="1" x14ac:dyDescent="0.2">
      <c r="B131" s="478" t="s">
        <v>573</v>
      </c>
      <c r="C131" s="142" t="s">
        <v>112</v>
      </c>
      <c r="D131" s="144">
        <v>34.380000000000003</v>
      </c>
      <c r="E131" s="147" t="s">
        <v>587</v>
      </c>
      <c r="F131" s="472" t="s">
        <v>103</v>
      </c>
      <c r="G131" s="401"/>
      <c r="H131" s="400"/>
    </row>
    <row r="132" spans="2:8" s="364" customFormat="1" ht="25.5" x14ac:dyDescent="0.2">
      <c r="B132" s="478" t="s">
        <v>574</v>
      </c>
      <c r="C132" s="142" t="s">
        <v>112</v>
      </c>
      <c r="D132" s="144">
        <v>18.79</v>
      </c>
      <c r="E132" s="147" t="s">
        <v>588</v>
      </c>
      <c r="F132" s="472" t="s">
        <v>103</v>
      </c>
      <c r="G132" s="401"/>
      <c r="H132" s="400"/>
    </row>
    <row r="133" spans="2:8" s="364" customFormat="1" ht="25.5" x14ac:dyDescent="0.2">
      <c r="B133" s="478" t="s">
        <v>575</v>
      </c>
      <c r="C133" s="142" t="s">
        <v>60</v>
      </c>
      <c r="D133" s="144">
        <v>1.77</v>
      </c>
      <c r="E133" s="147" t="s">
        <v>589</v>
      </c>
      <c r="F133" s="472" t="s">
        <v>103</v>
      </c>
      <c r="G133" s="401"/>
      <c r="H133" s="400"/>
    </row>
    <row r="134" spans="2:8" ht="25.5" x14ac:dyDescent="0.2">
      <c r="B134" s="478" t="s">
        <v>576</v>
      </c>
      <c r="C134" s="142" t="s">
        <v>60</v>
      </c>
      <c r="D134" s="144">
        <v>3.65</v>
      </c>
      <c r="E134" s="147" t="s">
        <v>590</v>
      </c>
      <c r="F134" s="472" t="s">
        <v>103</v>
      </c>
    </row>
    <row r="135" spans="2:8" ht="51" x14ac:dyDescent="0.2">
      <c r="B135" s="478" t="s">
        <v>577</v>
      </c>
      <c r="C135" s="142" t="s">
        <v>112</v>
      </c>
      <c r="D135" s="144">
        <v>39.380000000000003</v>
      </c>
      <c r="E135" s="147" t="s">
        <v>591</v>
      </c>
      <c r="F135" s="472" t="s">
        <v>103</v>
      </c>
    </row>
    <row r="136" spans="2:8" ht="38.25" x14ac:dyDescent="0.2">
      <c r="B136" s="478" t="s">
        <v>578</v>
      </c>
      <c r="C136" s="142" t="s">
        <v>112</v>
      </c>
      <c r="D136" s="144">
        <v>9.02</v>
      </c>
      <c r="E136" s="147" t="s">
        <v>592</v>
      </c>
      <c r="F136" s="472" t="s">
        <v>103</v>
      </c>
    </row>
    <row r="137" spans="2:8" ht="51" x14ac:dyDescent="0.2">
      <c r="B137" s="478" t="s">
        <v>579</v>
      </c>
      <c r="C137" s="142" t="s">
        <v>112</v>
      </c>
      <c r="D137" s="364">
        <v>2.88</v>
      </c>
      <c r="E137" s="147" t="s">
        <v>593</v>
      </c>
      <c r="F137" s="472" t="s">
        <v>103</v>
      </c>
    </row>
    <row r="138" spans="2:8" ht="38.25" x14ac:dyDescent="0.2">
      <c r="B138" s="478" t="s">
        <v>581</v>
      </c>
      <c r="C138" s="142" t="s">
        <v>112</v>
      </c>
      <c r="D138" s="144">
        <v>3.63</v>
      </c>
      <c r="E138" s="147" t="s">
        <v>594</v>
      </c>
      <c r="F138" s="472" t="s">
        <v>103</v>
      </c>
    </row>
    <row r="139" spans="2:8" ht="38.25" x14ac:dyDescent="0.2">
      <c r="B139" s="478" t="s">
        <v>582</v>
      </c>
      <c r="C139" s="142" t="s">
        <v>112</v>
      </c>
      <c r="D139" s="144">
        <v>0.32</v>
      </c>
      <c r="E139" s="147" t="s">
        <v>595</v>
      </c>
      <c r="F139" s="472" t="s">
        <v>103</v>
      </c>
    </row>
    <row r="140" spans="2:8" ht="38.25" x14ac:dyDescent="0.2">
      <c r="B140" s="478" t="s">
        <v>662</v>
      </c>
      <c r="C140" s="558" t="s">
        <v>73</v>
      </c>
      <c r="D140" s="144">
        <v>60.62</v>
      </c>
      <c r="E140" s="143">
        <v>4730</v>
      </c>
      <c r="F140" s="559" t="s">
        <v>103</v>
      </c>
    </row>
  </sheetData>
  <sheetProtection selectLockedCells="1" selectUnlockedCells="1"/>
  <mergeCells count="14">
    <mergeCell ref="B2:F5"/>
    <mergeCell ref="B6:F6"/>
    <mergeCell ref="B7:C7"/>
    <mergeCell ref="B8:C8"/>
    <mergeCell ref="B9:C9"/>
    <mergeCell ref="D7:F7"/>
    <mergeCell ref="D8:F8"/>
    <mergeCell ref="D9:F9"/>
    <mergeCell ref="L50:P50"/>
    <mergeCell ref="B36:F36"/>
    <mergeCell ref="B13:F13"/>
    <mergeCell ref="B11:F12"/>
    <mergeCell ref="D10:F10"/>
    <mergeCell ref="B10:C10"/>
  </mergeCells>
  <phoneticPr fontId="8" type="noConversion"/>
  <conditionalFormatting sqref="B127 B129:B139">
    <cfRule type="expression" dxfId="5" priority="13" stopIfTrue="1">
      <formula>AND($A127&lt;&gt;"COMPOSICAO",$A127&lt;&gt;"INSUMO",$A127&lt;&gt;"")</formula>
    </cfRule>
    <cfRule type="expression" dxfId="4" priority="14" stopIfTrue="1">
      <formula>AND(OR($A127="COMPOSICAO",$A127="INSUMO",$A127&lt;&gt;""),$A127&lt;&gt;"")</formula>
    </cfRule>
  </conditionalFormatting>
  <conditionalFormatting sqref="B128">
    <cfRule type="expression" dxfId="3" priority="11" stopIfTrue="1">
      <formula>AND($A128&lt;&gt;"COMPOSICAO",$A128&lt;&gt;"INSUMO",$A128&lt;&gt;"")</formula>
    </cfRule>
    <cfRule type="expression" dxfId="2" priority="12" stopIfTrue="1">
      <formula>AND(OR($A128="COMPOSICAO",$A128="INSUMO",$A128&lt;&gt;""),$A128&lt;&gt;"")</formula>
    </cfRule>
  </conditionalFormatting>
  <conditionalFormatting sqref="B140">
    <cfRule type="expression" dxfId="1" priority="1" stopIfTrue="1">
      <formula>AND($A140&lt;&gt;"COMPOSICAO",$A140&lt;&gt;"INSUMO",$A140&lt;&gt;"")</formula>
    </cfRule>
    <cfRule type="expression" dxfId="0" priority="2" stopIfTrue="1">
      <formula>AND(OR($A140="COMPOSICAO",$A140="INSUMO",$A140&lt;&gt;""),$A140&lt;&gt;"")</formula>
    </cfRule>
  </conditionalFormatting>
  <printOptions horizontalCentered="1"/>
  <pageMargins left="0.98425196850393704" right="0.39370078740157483" top="0.39370078740157483" bottom="0.78740157480314965" header="0.51181102362204722" footer="0.51181102362204722"/>
  <pageSetup paperSize="9" scale="73" firstPageNumber="0" orientation="portrait" r:id="rId1"/>
  <headerFooter alignWithMargins="0"/>
  <rowBreaks count="2" manualBreakCount="2">
    <brk id="101" min="1" max="5" man="1"/>
    <brk id="125" min="1" max="5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N40"/>
  <sheetViews>
    <sheetView view="pageBreakPreview" zoomScale="80" zoomScaleNormal="100" zoomScaleSheetLayoutView="80" workbookViewId="0">
      <selection activeCell="K36" sqref="K36"/>
    </sheetView>
  </sheetViews>
  <sheetFormatPr defaultRowHeight="12.75" x14ac:dyDescent="0.2"/>
  <cols>
    <col min="2" max="2" width="9.28515625" bestFit="1" customWidth="1"/>
    <col min="3" max="3" width="33.140625" bestFit="1" customWidth="1"/>
    <col min="4" max="4" width="10.85546875" bestFit="1" customWidth="1"/>
    <col min="5" max="5" width="14.5703125" customWidth="1"/>
    <col min="8" max="8" width="9.28515625" bestFit="1" customWidth="1"/>
  </cols>
  <sheetData>
    <row r="1" spans="1:13" ht="13.5" thickBot="1" x14ac:dyDescent="0.25"/>
    <row r="2" spans="1:13" x14ac:dyDescent="0.2">
      <c r="B2" s="18"/>
      <c r="C2" s="19"/>
      <c r="D2" s="19"/>
      <c r="E2" s="19"/>
      <c r="F2" s="19"/>
      <c r="G2" s="19"/>
      <c r="H2" s="19"/>
      <c r="I2" s="19"/>
      <c r="J2" s="19"/>
      <c r="K2" s="19"/>
      <c r="L2" s="20"/>
    </row>
    <row r="3" spans="1:13" x14ac:dyDescent="0.2">
      <c r="B3" s="21"/>
      <c r="C3" s="467"/>
      <c r="D3" s="467"/>
      <c r="E3" s="467"/>
      <c r="F3" s="467"/>
      <c r="G3" s="467"/>
      <c r="H3" s="467"/>
      <c r="I3" s="467"/>
      <c r="J3" s="467"/>
      <c r="K3" s="467"/>
      <c r="L3" s="22"/>
    </row>
    <row r="4" spans="1:13" x14ac:dyDescent="0.2">
      <c r="B4" s="21"/>
      <c r="C4" s="467"/>
      <c r="D4" s="467"/>
      <c r="E4" s="467"/>
      <c r="F4" s="467"/>
      <c r="G4" s="467"/>
      <c r="H4" s="467"/>
      <c r="I4" s="467"/>
      <c r="J4" s="467"/>
      <c r="K4" s="467"/>
      <c r="L4" s="22"/>
    </row>
    <row r="5" spans="1:13" x14ac:dyDescent="0.2">
      <c r="B5" s="21"/>
      <c r="C5" s="467"/>
      <c r="D5" s="467"/>
      <c r="E5" s="467"/>
      <c r="F5" s="467"/>
      <c r="G5" s="467"/>
      <c r="H5" s="467"/>
      <c r="I5" s="467"/>
      <c r="J5" s="467"/>
      <c r="K5" s="467"/>
      <c r="L5" s="22"/>
    </row>
    <row r="6" spans="1:13" ht="13.5" thickBot="1" x14ac:dyDescent="0.25">
      <c r="B6" s="24"/>
      <c r="C6" s="25"/>
      <c r="D6" s="25"/>
      <c r="E6" s="25"/>
      <c r="F6" s="25"/>
      <c r="G6" s="25"/>
      <c r="H6" s="25"/>
      <c r="I6" s="25"/>
      <c r="J6" s="25"/>
      <c r="K6" s="25"/>
      <c r="L6" s="26"/>
    </row>
    <row r="8" spans="1:13" ht="15.75" x14ac:dyDescent="0.25">
      <c r="A8" s="479"/>
      <c r="B8" s="821" t="s">
        <v>611</v>
      </c>
      <c r="C8" s="821"/>
      <c r="D8" s="821"/>
      <c r="E8" s="821"/>
      <c r="F8" s="480"/>
      <c r="G8" s="481"/>
      <c r="H8" s="479"/>
      <c r="I8" s="479"/>
      <c r="J8" s="479"/>
      <c r="K8" s="479"/>
      <c r="L8" s="479"/>
      <c r="M8" s="479"/>
    </row>
    <row r="9" spans="1:13" ht="9" customHeight="1" x14ac:dyDescent="0.25">
      <c r="A9" s="479"/>
      <c r="B9" s="822"/>
      <c r="C9" s="823"/>
      <c r="D9" s="823"/>
      <c r="E9" s="824"/>
      <c r="F9" s="480"/>
      <c r="G9" s="481"/>
      <c r="H9" s="479"/>
      <c r="I9" s="479"/>
      <c r="J9" s="479"/>
      <c r="K9" s="479"/>
      <c r="L9" s="479"/>
      <c r="M9" s="479"/>
    </row>
    <row r="10" spans="1:13" ht="16.5" thickBot="1" x14ac:dyDescent="0.3">
      <c r="A10" s="479"/>
      <c r="B10" s="479"/>
      <c r="C10" s="479"/>
      <c r="D10" s="479"/>
      <c r="E10" s="479"/>
      <c r="F10" s="482" t="s">
        <v>0</v>
      </c>
      <c r="G10" s="479"/>
      <c r="H10" s="479"/>
      <c r="I10" s="479"/>
      <c r="J10" s="479"/>
      <c r="K10" s="479"/>
      <c r="L10" s="479"/>
      <c r="M10" s="479"/>
    </row>
    <row r="11" spans="1:13" ht="15.75" customHeight="1" thickBot="1" x14ac:dyDescent="0.25">
      <c r="A11" s="479"/>
      <c r="B11" s="825" t="s">
        <v>1</v>
      </c>
      <c r="C11" s="826" t="s">
        <v>2</v>
      </c>
      <c r="D11" s="483" t="s">
        <v>3</v>
      </c>
      <c r="E11" s="484" t="s">
        <v>3</v>
      </c>
      <c r="F11" s="479"/>
      <c r="G11" s="479"/>
      <c r="H11" s="827" t="s">
        <v>612</v>
      </c>
      <c r="I11" s="827"/>
      <c r="J11" s="827"/>
      <c r="K11" s="827"/>
      <c r="L11" s="479"/>
      <c r="M11" s="479"/>
    </row>
    <row r="12" spans="1:13" ht="16.5" thickBot="1" x14ac:dyDescent="0.3">
      <c r="A12" s="479"/>
      <c r="B12" s="825"/>
      <c r="C12" s="826"/>
      <c r="D12" s="485" t="s">
        <v>4</v>
      </c>
      <c r="E12" s="486" t="s">
        <v>5</v>
      </c>
      <c r="F12" s="487" t="s">
        <v>0</v>
      </c>
      <c r="G12" s="488"/>
      <c r="H12" s="827"/>
      <c r="I12" s="827"/>
      <c r="J12" s="827"/>
      <c r="K12" s="827"/>
      <c r="L12" s="479"/>
      <c r="M12" s="479"/>
    </row>
    <row r="13" spans="1:13" ht="15.75" x14ac:dyDescent="0.25">
      <c r="A13" s="479"/>
      <c r="B13" s="489"/>
      <c r="C13" s="490"/>
      <c r="D13" s="491"/>
      <c r="E13" s="492"/>
      <c r="F13" s="493"/>
      <c r="G13" s="493"/>
      <c r="H13" s="493"/>
      <c r="I13" s="493"/>
      <c r="J13" s="493"/>
      <c r="K13" s="479"/>
      <c r="L13" s="479"/>
      <c r="M13" s="479"/>
    </row>
    <row r="14" spans="1:13" ht="15.75" x14ac:dyDescent="0.25">
      <c r="A14" s="479"/>
      <c r="B14" s="494">
        <v>1</v>
      </c>
      <c r="C14" s="495" t="s">
        <v>6</v>
      </c>
      <c r="D14" s="496" t="s">
        <v>0</v>
      </c>
      <c r="E14" s="497">
        <f>SUM(E15:E16)</f>
        <v>3.5</v>
      </c>
      <c r="F14" s="493" t="s">
        <v>0</v>
      </c>
      <c r="G14" s="498" t="s">
        <v>26</v>
      </c>
      <c r="H14" s="499">
        <f>E14/100</f>
        <v>3.5000000000000003E-2</v>
      </c>
      <c r="I14" s="820" t="s">
        <v>27</v>
      </c>
      <c r="J14" s="820"/>
      <c r="K14" s="820"/>
      <c r="L14" s="820"/>
      <c r="M14" s="479"/>
    </row>
    <row r="15" spans="1:13" ht="15.75" x14ac:dyDescent="0.25">
      <c r="A15" s="479"/>
      <c r="B15" s="500" t="s">
        <v>7</v>
      </c>
      <c r="C15" s="501" t="s">
        <v>8</v>
      </c>
      <c r="D15" s="496"/>
      <c r="E15" s="502">
        <v>2.5</v>
      </c>
      <c r="F15" s="493"/>
      <c r="G15" s="503"/>
      <c r="H15" s="504"/>
      <c r="I15" s="505"/>
      <c r="J15" s="505"/>
      <c r="K15" s="505"/>
      <c r="L15" s="505"/>
      <c r="M15" s="479"/>
    </row>
    <row r="16" spans="1:13" ht="15.75" x14ac:dyDescent="0.25">
      <c r="A16" s="479"/>
      <c r="B16" s="500" t="s">
        <v>9</v>
      </c>
      <c r="C16" s="501" t="s">
        <v>10</v>
      </c>
      <c r="D16" s="496"/>
      <c r="E16" s="502">
        <v>1</v>
      </c>
      <c r="F16" s="493"/>
      <c r="G16" s="503"/>
      <c r="H16" s="504"/>
      <c r="I16" s="505"/>
      <c r="J16" s="505"/>
      <c r="K16" s="505"/>
      <c r="L16" s="505"/>
      <c r="M16" s="479"/>
    </row>
    <row r="17" spans="1:13" ht="15.75" x14ac:dyDescent="0.25">
      <c r="A17" s="479"/>
      <c r="B17" s="500"/>
      <c r="C17" s="506" t="s">
        <v>0</v>
      </c>
      <c r="D17" s="507" t="s">
        <v>0</v>
      </c>
      <c r="E17" s="502" t="s">
        <v>0</v>
      </c>
      <c r="F17" s="833" t="s">
        <v>0</v>
      </c>
      <c r="G17" s="833"/>
      <c r="H17" s="833"/>
      <c r="I17" s="833"/>
      <c r="J17" s="833"/>
      <c r="K17" s="479"/>
      <c r="L17" s="479"/>
      <c r="M17" s="479"/>
    </row>
    <row r="18" spans="1:13" ht="15.75" x14ac:dyDescent="0.25">
      <c r="A18" s="479"/>
      <c r="B18" s="494">
        <v>2</v>
      </c>
      <c r="C18" s="495" t="s">
        <v>12</v>
      </c>
      <c r="D18" s="508">
        <f>SUM(D19:D22)</f>
        <v>11.15</v>
      </c>
      <c r="E18" s="509"/>
      <c r="F18" s="493"/>
      <c r="G18" s="498" t="s">
        <v>28</v>
      </c>
      <c r="H18" s="499">
        <f>D18/100</f>
        <v>0.1115</v>
      </c>
      <c r="I18" s="820" t="s">
        <v>29</v>
      </c>
      <c r="J18" s="820"/>
      <c r="K18" s="820"/>
      <c r="L18" s="820"/>
      <c r="M18" s="510"/>
    </row>
    <row r="19" spans="1:13" ht="15.75" x14ac:dyDescent="0.25">
      <c r="A19" s="479"/>
      <c r="B19" s="500" t="s">
        <v>518</v>
      </c>
      <c r="C19" s="511" t="s">
        <v>14</v>
      </c>
      <c r="D19" s="512">
        <v>3</v>
      </c>
      <c r="E19" s="502"/>
      <c r="F19" s="833" t="s">
        <v>0</v>
      </c>
      <c r="G19" s="833"/>
      <c r="H19" s="833"/>
      <c r="I19" s="833"/>
      <c r="J19" s="833"/>
      <c r="K19" s="479"/>
      <c r="L19" s="479"/>
      <c r="M19" s="479"/>
    </row>
    <row r="20" spans="1:13" ht="15.75" x14ac:dyDescent="0.25">
      <c r="A20" s="479"/>
      <c r="B20" s="500" t="s">
        <v>519</v>
      </c>
      <c r="C20" s="506" t="s">
        <v>16</v>
      </c>
      <c r="D20" s="512">
        <v>0.65</v>
      </c>
      <c r="E20" s="502"/>
      <c r="F20" s="487" t="s">
        <v>0</v>
      </c>
      <c r="G20" s="498" t="s">
        <v>30</v>
      </c>
      <c r="H20" s="499">
        <f>E24/100</f>
        <v>1.77E-2</v>
      </c>
      <c r="I20" s="820" t="s">
        <v>31</v>
      </c>
      <c r="J20" s="820"/>
      <c r="K20" s="820"/>
      <c r="L20" s="820"/>
      <c r="M20" s="479"/>
    </row>
    <row r="21" spans="1:13" ht="15.75" x14ac:dyDescent="0.25">
      <c r="A21" s="479"/>
      <c r="B21" s="500" t="s">
        <v>520</v>
      </c>
      <c r="C21" s="506" t="s">
        <v>18</v>
      </c>
      <c r="D21" s="513">
        <v>3</v>
      </c>
      <c r="E21" s="502"/>
      <c r="F21" s="493"/>
      <c r="M21" s="493"/>
    </row>
    <row r="22" spans="1:13" ht="15.75" x14ac:dyDescent="0.25">
      <c r="A22" s="479"/>
      <c r="B22" s="514" t="s">
        <v>521</v>
      </c>
      <c r="C22" s="506" t="s">
        <v>613</v>
      </c>
      <c r="D22" s="512">
        <v>4.5</v>
      </c>
      <c r="E22" s="502"/>
      <c r="F22" s="493"/>
      <c r="G22" s="498" t="s">
        <v>614</v>
      </c>
      <c r="H22" s="499">
        <f>E29/100</f>
        <v>6.0000000000000001E-3</v>
      </c>
      <c r="I22" s="820" t="s">
        <v>615</v>
      </c>
      <c r="J22" s="820"/>
      <c r="K22" s="820"/>
      <c r="L22" s="820"/>
      <c r="M22" s="479"/>
    </row>
    <row r="23" spans="1:13" ht="15.75" x14ac:dyDescent="0.25">
      <c r="A23" s="479"/>
      <c r="B23" s="514"/>
      <c r="C23" s="506"/>
      <c r="D23" s="512"/>
      <c r="E23" s="502"/>
      <c r="F23" s="493"/>
      <c r="G23" s="503"/>
      <c r="H23" s="504"/>
      <c r="I23" s="505"/>
      <c r="J23" s="505"/>
      <c r="K23" s="505"/>
      <c r="L23" s="505"/>
      <c r="M23" s="479"/>
    </row>
    <row r="24" spans="1:13" ht="15.75" x14ac:dyDescent="0.25">
      <c r="A24" s="479"/>
      <c r="B24" s="494">
        <v>3</v>
      </c>
      <c r="C24" s="495" t="s">
        <v>20</v>
      </c>
      <c r="D24" s="512" t="s">
        <v>0</v>
      </c>
      <c r="E24" s="509">
        <f>SUM(E25:E27)</f>
        <v>1.77</v>
      </c>
      <c r="F24" s="493"/>
      <c r="M24" s="479"/>
    </row>
    <row r="25" spans="1:13" ht="15.75" x14ac:dyDescent="0.25">
      <c r="A25" s="479"/>
      <c r="B25" s="500" t="s">
        <v>13</v>
      </c>
      <c r="C25" s="511" t="s">
        <v>616</v>
      </c>
      <c r="D25" s="512"/>
      <c r="E25" s="502">
        <v>0.4</v>
      </c>
      <c r="F25" s="493"/>
      <c r="M25" s="479"/>
    </row>
    <row r="26" spans="1:13" ht="15.75" x14ac:dyDescent="0.25">
      <c r="A26" s="479"/>
      <c r="B26" s="500" t="s">
        <v>15</v>
      </c>
      <c r="C26" s="511" t="s">
        <v>617</v>
      </c>
      <c r="D26" s="512"/>
      <c r="E26" s="502">
        <v>0.97</v>
      </c>
      <c r="F26" s="493"/>
      <c r="M26" s="479"/>
    </row>
    <row r="27" spans="1:13" ht="15.75" x14ac:dyDescent="0.25">
      <c r="A27" s="479"/>
      <c r="B27" s="500" t="s">
        <v>17</v>
      </c>
      <c r="C27" s="511" t="s">
        <v>618</v>
      </c>
      <c r="D27" s="512"/>
      <c r="E27" s="502">
        <v>0.4</v>
      </c>
      <c r="F27" s="493"/>
      <c r="M27" s="479"/>
    </row>
    <row r="28" spans="1:13" ht="15.75" x14ac:dyDescent="0.25">
      <c r="A28" s="479"/>
      <c r="B28" s="515"/>
      <c r="C28" s="506"/>
      <c r="D28" s="512"/>
      <c r="E28" s="502"/>
      <c r="F28" s="493"/>
      <c r="G28" s="516" t="s">
        <v>32</v>
      </c>
      <c r="H28" s="517">
        <f>D31/100</f>
        <v>7.0000000000000007E-2</v>
      </c>
      <c r="I28" s="820" t="s">
        <v>33</v>
      </c>
      <c r="J28" s="820"/>
      <c r="K28" s="820"/>
      <c r="L28" s="820"/>
      <c r="M28" s="479"/>
    </row>
    <row r="29" spans="1:13" ht="15.75" x14ac:dyDescent="0.25">
      <c r="A29" s="479"/>
      <c r="B29" s="494">
        <v>4</v>
      </c>
      <c r="C29" s="495" t="s">
        <v>21</v>
      </c>
      <c r="D29" s="512" t="s">
        <v>0</v>
      </c>
      <c r="E29" s="509">
        <v>0.6</v>
      </c>
      <c r="F29" s="493"/>
      <c r="G29" s="518"/>
      <c r="H29" s="518"/>
      <c r="I29" s="518"/>
      <c r="J29" s="518"/>
      <c r="K29" s="518"/>
      <c r="L29" s="518"/>
      <c r="M29" s="479"/>
    </row>
    <row r="30" spans="1:13" ht="15.75" x14ac:dyDescent="0.25">
      <c r="A30" s="479"/>
      <c r="B30" s="515"/>
      <c r="C30" s="506"/>
      <c r="D30" s="512"/>
      <c r="E30" s="519"/>
      <c r="F30" s="493"/>
      <c r="G30" s="828" t="s">
        <v>619</v>
      </c>
      <c r="H30" s="828"/>
      <c r="I30" s="828"/>
      <c r="J30" s="828"/>
      <c r="K30" s="828"/>
      <c r="L30" s="828"/>
      <c r="M30" s="479"/>
    </row>
    <row r="31" spans="1:13" ht="15.75" x14ac:dyDescent="0.25">
      <c r="A31" s="479"/>
      <c r="B31" s="494">
        <v>5</v>
      </c>
      <c r="C31" s="495" t="s">
        <v>22</v>
      </c>
      <c r="D31" s="520">
        <v>7</v>
      </c>
      <c r="E31" s="521"/>
      <c r="F31" s="493"/>
      <c r="G31" s="829" t="s">
        <v>620</v>
      </c>
      <c r="H31" s="829"/>
      <c r="I31" s="829"/>
      <c r="J31" s="829"/>
      <c r="K31" s="829"/>
      <c r="L31" s="829"/>
      <c r="M31" s="479"/>
    </row>
    <row r="32" spans="1:13" ht="15.75" thickBot="1" x14ac:dyDescent="0.25">
      <c r="A32" s="479"/>
      <c r="B32" s="515"/>
      <c r="C32" s="506"/>
      <c r="D32" s="512"/>
      <c r="E32" s="519"/>
      <c r="F32" s="479"/>
      <c r="M32" s="479"/>
    </row>
    <row r="33" spans="1:14" ht="16.5" thickBot="1" x14ac:dyDescent="0.3">
      <c r="A33" s="479"/>
      <c r="B33" s="830" t="s">
        <v>621</v>
      </c>
      <c r="C33" s="830"/>
      <c r="D33" s="831"/>
      <c r="E33" s="533">
        <f>(((1+H$14+H$20)*(1+H$22)*(1+H$28)/(1-H$18))-1)*100</f>
        <v>27.53</v>
      </c>
      <c r="F33" s="522" t="s">
        <v>0</v>
      </c>
      <c r="M33" s="479"/>
    </row>
    <row r="34" spans="1:14" ht="15" x14ac:dyDescent="0.2">
      <c r="A34" s="479"/>
      <c r="B34" s="479"/>
      <c r="C34" s="523"/>
      <c r="D34" s="479"/>
      <c r="F34" s="479"/>
      <c r="G34" s="479"/>
      <c r="H34" s="479"/>
      <c r="I34" s="479"/>
      <c r="J34" s="479"/>
      <c r="K34" s="479"/>
      <c r="L34" s="479"/>
      <c r="M34" s="479"/>
      <c r="N34" s="23"/>
    </row>
    <row r="35" spans="1:14" ht="15.75" x14ac:dyDescent="0.25">
      <c r="A35" s="479"/>
      <c r="B35" s="524" t="s">
        <v>23</v>
      </c>
      <c r="C35" s="525">
        <f>E33</f>
        <v>27.53</v>
      </c>
      <c r="D35" s="526" t="s">
        <v>24</v>
      </c>
      <c r="E35" s="479"/>
      <c r="F35" s="479"/>
      <c r="G35" s="479"/>
      <c r="H35" s="479"/>
      <c r="I35" s="479"/>
      <c r="J35" s="479"/>
      <c r="K35" s="479"/>
      <c r="L35" s="479"/>
      <c r="M35" s="479"/>
    </row>
    <row r="36" spans="1:14" ht="15.75" x14ac:dyDescent="0.25">
      <c r="A36" s="479"/>
      <c r="B36" s="524" t="s">
        <v>23</v>
      </c>
      <c r="C36" s="527">
        <f>ROUNDDOWN(C35,1)</f>
        <v>27.5</v>
      </c>
      <c r="D36" s="526" t="s">
        <v>25</v>
      </c>
      <c r="E36" s="479"/>
      <c r="F36" s="481"/>
      <c r="G36" s="481"/>
      <c r="H36" s="481"/>
      <c r="I36" s="481"/>
      <c r="J36" s="481"/>
      <c r="K36" s="481"/>
      <c r="L36" s="481"/>
      <c r="M36" s="481"/>
    </row>
    <row r="37" spans="1:14" ht="15" x14ac:dyDescent="0.2">
      <c r="A37" s="479"/>
      <c r="B37" s="832" t="s">
        <v>0</v>
      </c>
      <c r="C37" s="832"/>
      <c r="D37" s="479"/>
      <c r="E37" s="479"/>
      <c r="F37" s="481"/>
      <c r="G37" s="481"/>
      <c r="H37" s="481"/>
      <c r="I37" s="481"/>
      <c r="J37" s="481"/>
      <c r="K37" s="481"/>
      <c r="L37" s="481"/>
      <c r="M37" s="481"/>
    </row>
    <row r="38" spans="1:14" ht="15.75" customHeight="1" x14ac:dyDescent="0.25">
      <c r="A38" s="479"/>
      <c r="B38" s="528"/>
      <c r="C38" s="528"/>
      <c r="D38" s="528"/>
      <c r="E38" s="528"/>
      <c r="F38" s="528"/>
      <c r="G38" s="528"/>
      <c r="H38" s="528"/>
      <c r="I38" s="528"/>
      <c r="J38" s="528"/>
      <c r="K38" s="528"/>
      <c r="L38" s="529"/>
      <c r="M38" s="529"/>
    </row>
    <row r="39" spans="1:14" ht="15" customHeight="1" x14ac:dyDescent="0.2">
      <c r="A39" s="479"/>
      <c r="B39" s="528"/>
      <c r="C39" s="528"/>
      <c r="D39" s="528"/>
      <c r="E39" s="528"/>
      <c r="F39" s="528"/>
      <c r="G39" s="528"/>
      <c r="H39" s="528"/>
      <c r="I39" s="528"/>
      <c r="J39" s="528"/>
      <c r="K39" s="528"/>
      <c r="L39" s="481"/>
      <c r="M39" s="481"/>
    </row>
    <row r="40" spans="1:14" ht="15" x14ac:dyDescent="0.2">
      <c r="A40" s="479"/>
      <c r="B40" s="479"/>
      <c r="C40" s="479"/>
      <c r="D40" s="479"/>
      <c r="E40" s="479"/>
      <c r="F40" s="481"/>
      <c r="G40" s="481"/>
      <c r="H40" s="481"/>
      <c r="I40" s="481"/>
      <c r="J40" s="481"/>
      <c r="K40" s="481"/>
      <c r="L40" s="481"/>
      <c r="M40" s="481"/>
    </row>
  </sheetData>
  <mergeCells count="16">
    <mergeCell ref="G30:L30"/>
    <mergeCell ref="G31:L31"/>
    <mergeCell ref="B33:D33"/>
    <mergeCell ref="B37:C37"/>
    <mergeCell ref="F17:J17"/>
    <mergeCell ref="I18:L18"/>
    <mergeCell ref="F19:J19"/>
    <mergeCell ref="I20:L20"/>
    <mergeCell ref="I22:L22"/>
    <mergeCell ref="I28:L28"/>
    <mergeCell ref="I14:L14"/>
    <mergeCell ref="B8:E8"/>
    <mergeCell ref="B9:E9"/>
    <mergeCell ref="B11:B12"/>
    <mergeCell ref="C11:C12"/>
    <mergeCell ref="H11:K12"/>
  </mergeCells>
  <pageMargins left="0.51181102362204722" right="0.51181102362204722" top="0.78740157480314965" bottom="0.78740157480314965" header="0.31496062992125984" footer="0.31496062992125984"/>
  <pageSetup paperSize="9" scale="75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B1:E56"/>
  <sheetViews>
    <sheetView view="pageBreakPreview" topLeftCell="A34" zoomScale="90" zoomScaleNormal="100" zoomScaleSheetLayoutView="90" workbookViewId="0">
      <selection activeCell="H53" sqref="H53"/>
    </sheetView>
  </sheetViews>
  <sheetFormatPr defaultColWidth="12.7109375" defaultRowHeight="15" x14ac:dyDescent="0.25"/>
  <cols>
    <col min="1" max="1" width="1.7109375" style="156" customWidth="1"/>
    <col min="2" max="2" width="8.28515625" style="156" customWidth="1"/>
    <col min="3" max="3" width="59.7109375" style="156" customWidth="1"/>
    <col min="4" max="4" width="21.7109375" style="156" customWidth="1"/>
    <col min="5" max="5" width="2.85546875" style="156" customWidth="1"/>
    <col min="6" max="16384" width="12.7109375" style="156"/>
  </cols>
  <sheetData>
    <row r="1" spans="2:5" ht="7.5" customHeight="1" thickBot="1" x14ac:dyDescent="0.3"/>
    <row r="2" spans="2:5" s="157" customFormat="1" ht="22.5" customHeight="1" thickBot="1" x14ac:dyDescent="0.25">
      <c r="B2" s="834" t="s">
        <v>34</v>
      </c>
      <c r="C2" s="835"/>
      <c r="D2" s="836"/>
    </row>
    <row r="3" spans="2:5" ht="32.25" customHeight="1" thickBot="1" x14ac:dyDescent="0.3">
      <c r="B3" s="837" t="s">
        <v>659</v>
      </c>
      <c r="C3" s="838"/>
      <c r="D3" s="839"/>
    </row>
    <row r="4" spans="2:5" ht="15.75" thickBot="1" x14ac:dyDescent="0.3">
      <c r="B4" s="840" t="s">
        <v>623</v>
      </c>
      <c r="C4" s="841"/>
      <c r="D4" s="842"/>
    </row>
    <row r="5" spans="2:5" x14ac:dyDescent="0.25">
      <c r="B5" s="158"/>
      <c r="C5" s="46"/>
      <c r="D5" s="159"/>
    </row>
    <row r="6" spans="2:5" x14ac:dyDescent="0.25">
      <c r="B6" s="158" t="s">
        <v>174</v>
      </c>
      <c r="C6" s="41" t="s">
        <v>175</v>
      </c>
      <c r="D6" s="159"/>
      <c r="E6" s="531"/>
    </row>
    <row r="7" spans="2:5" x14ac:dyDescent="0.25">
      <c r="B7" s="158" t="s">
        <v>176</v>
      </c>
      <c r="C7" s="42" t="s">
        <v>177</v>
      </c>
      <c r="D7" s="530">
        <v>38048</v>
      </c>
    </row>
    <row r="8" spans="2:5" x14ac:dyDescent="0.25">
      <c r="B8" s="158" t="s">
        <v>178</v>
      </c>
      <c r="C8" s="42" t="s">
        <v>179</v>
      </c>
      <c r="D8" s="159">
        <v>36</v>
      </c>
    </row>
    <row r="9" spans="2:5" x14ac:dyDescent="0.25">
      <c r="B9" s="158" t="s">
        <v>180</v>
      </c>
      <c r="C9" s="42" t="s">
        <v>181</v>
      </c>
      <c r="D9" s="160">
        <v>0.4</v>
      </c>
    </row>
    <row r="10" spans="2:5" x14ac:dyDescent="0.25">
      <c r="B10" s="158" t="s">
        <v>182</v>
      </c>
      <c r="C10" s="42" t="s">
        <v>183</v>
      </c>
      <c r="D10" s="159">
        <f>(D7-(D9*D7))/D8</f>
        <v>634.13</v>
      </c>
    </row>
    <row r="11" spans="2:5" x14ac:dyDescent="0.25">
      <c r="B11" s="158"/>
      <c r="C11" s="42"/>
      <c r="D11" s="159"/>
    </row>
    <row r="12" spans="2:5" x14ac:dyDescent="0.25">
      <c r="B12" s="158" t="s">
        <v>102</v>
      </c>
      <c r="C12" s="41" t="s">
        <v>184</v>
      </c>
      <c r="D12" s="159"/>
    </row>
    <row r="13" spans="2:5" x14ac:dyDescent="0.25">
      <c r="B13" s="158" t="s">
        <v>185</v>
      </c>
      <c r="C13" s="42" t="s">
        <v>186</v>
      </c>
      <c r="D13" s="160">
        <v>0.05</v>
      </c>
    </row>
    <row r="14" spans="2:5" x14ac:dyDescent="0.25">
      <c r="B14" s="158" t="s">
        <v>187</v>
      </c>
      <c r="C14" s="43" t="s">
        <v>188</v>
      </c>
      <c r="D14" s="159">
        <f>D13*D10</f>
        <v>31.71</v>
      </c>
    </row>
    <row r="15" spans="2:5" x14ac:dyDescent="0.25">
      <c r="B15" s="158"/>
      <c r="C15" s="41"/>
      <c r="D15" s="159"/>
    </row>
    <row r="16" spans="2:5" x14ac:dyDescent="0.25">
      <c r="B16" s="158" t="s">
        <v>165</v>
      </c>
      <c r="C16" s="41" t="s">
        <v>189</v>
      </c>
      <c r="D16" s="159"/>
    </row>
    <row r="17" spans="2:4" x14ac:dyDescent="0.25">
      <c r="B17" s="158" t="s">
        <v>190</v>
      </c>
      <c r="C17" s="42" t="s">
        <v>191</v>
      </c>
      <c r="D17" s="160">
        <v>1</v>
      </c>
    </row>
    <row r="18" spans="2:4" x14ac:dyDescent="0.25">
      <c r="B18" s="158" t="s">
        <v>192</v>
      </c>
      <c r="C18" s="42" t="s">
        <v>193</v>
      </c>
      <c r="D18" s="159">
        <f>D17*D10</f>
        <v>634.13</v>
      </c>
    </row>
    <row r="19" spans="2:4" x14ac:dyDescent="0.25">
      <c r="B19" s="158" t="s">
        <v>0</v>
      </c>
      <c r="C19" s="42" t="s">
        <v>0</v>
      </c>
      <c r="D19" s="530" t="s">
        <v>0</v>
      </c>
    </row>
    <row r="20" spans="2:4" x14ac:dyDescent="0.25">
      <c r="B20" s="158" t="s">
        <v>166</v>
      </c>
      <c r="C20" s="41" t="s">
        <v>159</v>
      </c>
      <c r="D20" s="159"/>
    </row>
    <row r="21" spans="2:4" x14ac:dyDescent="0.25">
      <c r="B21" s="158" t="s">
        <v>194</v>
      </c>
      <c r="C21" s="42" t="s">
        <v>195</v>
      </c>
      <c r="D21" s="159">
        <v>2000</v>
      </c>
    </row>
    <row r="22" spans="2:4" x14ac:dyDescent="0.25">
      <c r="B22" s="158" t="s">
        <v>196</v>
      </c>
      <c r="C22" s="42" t="s">
        <v>197</v>
      </c>
      <c r="D22" s="159">
        <v>3.75</v>
      </c>
    </row>
    <row r="23" spans="2:4" x14ac:dyDescent="0.25">
      <c r="B23" s="158" t="s">
        <v>198</v>
      </c>
      <c r="C23" s="42" t="s">
        <v>199</v>
      </c>
      <c r="D23" s="159">
        <v>10</v>
      </c>
    </row>
    <row r="24" spans="2:4" x14ac:dyDescent="0.25">
      <c r="B24" s="158" t="s">
        <v>200</v>
      </c>
      <c r="C24" s="42" t="s">
        <v>201</v>
      </c>
      <c r="D24" s="159">
        <f>(D21/D23)*D22</f>
        <v>750</v>
      </c>
    </row>
    <row r="25" spans="2:4" x14ac:dyDescent="0.25">
      <c r="B25" s="158"/>
      <c r="C25" s="42"/>
      <c r="D25" s="159"/>
    </row>
    <row r="26" spans="2:4" x14ac:dyDescent="0.25">
      <c r="B26" s="158" t="s">
        <v>202</v>
      </c>
      <c r="C26" s="41" t="s">
        <v>162</v>
      </c>
      <c r="D26" s="159"/>
    </row>
    <row r="27" spans="2:4" x14ac:dyDescent="0.25">
      <c r="B27" s="158" t="s">
        <v>203</v>
      </c>
      <c r="C27" s="42" t="s">
        <v>204</v>
      </c>
      <c r="D27" s="159">
        <f>D21*6</f>
        <v>12000</v>
      </c>
    </row>
    <row r="28" spans="2:4" x14ac:dyDescent="0.25">
      <c r="B28" s="158" t="s">
        <v>205</v>
      </c>
      <c r="C28" s="42" t="s">
        <v>206</v>
      </c>
      <c r="D28" s="159">
        <v>5000</v>
      </c>
    </row>
    <row r="29" spans="2:4" x14ac:dyDescent="0.25">
      <c r="B29" s="158" t="s">
        <v>207</v>
      </c>
      <c r="C29" s="42" t="s">
        <v>208</v>
      </c>
      <c r="D29" s="159">
        <f>[5]INSUMOS!$E$29</f>
        <v>13.5</v>
      </c>
    </row>
    <row r="30" spans="2:4" x14ac:dyDescent="0.25">
      <c r="B30" s="158" t="s">
        <v>209</v>
      </c>
      <c r="C30" s="42" t="s">
        <v>210</v>
      </c>
      <c r="D30" s="159">
        <v>3.5</v>
      </c>
    </row>
    <row r="31" spans="2:4" x14ac:dyDescent="0.25">
      <c r="B31" s="158" t="s">
        <v>211</v>
      </c>
      <c r="C31" s="42" t="s">
        <v>212</v>
      </c>
      <c r="D31" s="159">
        <f>30*D27/D21</f>
        <v>180</v>
      </c>
    </row>
    <row r="32" spans="2:4" x14ac:dyDescent="0.25">
      <c r="B32" s="158" t="s">
        <v>213</v>
      </c>
      <c r="C32" s="42" t="s">
        <v>214</v>
      </c>
      <c r="D32" s="161">
        <f>(D27*D29*D30*30)/(D28*D31)</f>
        <v>18.899999999999999</v>
      </c>
    </row>
    <row r="33" spans="2:4" x14ac:dyDescent="0.25">
      <c r="B33" s="158"/>
      <c r="C33" s="42"/>
      <c r="D33" s="162"/>
    </row>
    <row r="34" spans="2:4" x14ac:dyDescent="0.25">
      <c r="B34" s="158" t="s">
        <v>215</v>
      </c>
      <c r="C34" s="41" t="s">
        <v>147</v>
      </c>
      <c r="D34" s="162"/>
    </row>
    <row r="35" spans="2:4" x14ac:dyDescent="0.25">
      <c r="B35" s="158" t="s">
        <v>216</v>
      </c>
      <c r="C35" s="42" t="s">
        <v>204</v>
      </c>
      <c r="D35" s="159">
        <f>D27</f>
        <v>12000</v>
      </c>
    </row>
    <row r="36" spans="2:4" x14ac:dyDescent="0.25">
      <c r="B36" s="158" t="s">
        <v>217</v>
      </c>
      <c r="C36" s="42" t="s">
        <v>218</v>
      </c>
      <c r="D36" s="159">
        <v>45000</v>
      </c>
    </row>
    <row r="37" spans="2:4" x14ac:dyDescent="0.25">
      <c r="B37" s="158" t="s">
        <v>219</v>
      </c>
      <c r="C37" s="42" t="s">
        <v>220</v>
      </c>
      <c r="D37" s="159">
        <v>5</v>
      </c>
    </row>
    <row r="38" spans="2:4" x14ac:dyDescent="0.25">
      <c r="B38" s="158" t="s">
        <v>221</v>
      </c>
      <c r="C38" s="42" t="s">
        <v>222</v>
      </c>
      <c r="D38" s="530">
        <v>244.32</v>
      </c>
    </row>
    <row r="39" spans="2:4" x14ac:dyDescent="0.25">
      <c r="B39" s="158" t="s">
        <v>223</v>
      </c>
      <c r="C39" s="42" t="s">
        <v>224</v>
      </c>
      <c r="D39" s="159">
        <f>D31</f>
        <v>180</v>
      </c>
    </row>
    <row r="40" spans="2:4" x14ac:dyDescent="0.25">
      <c r="B40" s="158" t="s">
        <v>225</v>
      </c>
      <c r="C40" s="42" t="s">
        <v>226</v>
      </c>
      <c r="D40" s="159">
        <f>(D35*D37*D38*30)/(D36*D39)</f>
        <v>54.29</v>
      </c>
    </row>
    <row r="41" spans="2:4" x14ac:dyDescent="0.25">
      <c r="B41" s="158"/>
      <c r="C41" s="42"/>
      <c r="D41" s="159"/>
    </row>
    <row r="42" spans="2:4" x14ac:dyDescent="0.25">
      <c r="B42" s="158" t="s">
        <v>227</v>
      </c>
      <c r="C42" s="41" t="s">
        <v>228</v>
      </c>
      <c r="D42" s="159"/>
    </row>
    <row r="43" spans="2:4" x14ac:dyDescent="0.25">
      <c r="B43" s="158" t="s">
        <v>229</v>
      </c>
      <c r="C43" s="42" t="s">
        <v>230</v>
      </c>
      <c r="D43" s="159">
        <v>2642.26</v>
      </c>
    </row>
    <row r="44" spans="2:4" x14ac:dyDescent="0.25">
      <c r="B44" s="158"/>
      <c r="C44" s="42"/>
      <c r="D44" s="159"/>
    </row>
    <row r="45" spans="2:4" x14ac:dyDescent="0.25">
      <c r="B45" s="158" t="s">
        <v>231</v>
      </c>
      <c r="C45" s="41" t="s">
        <v>232</v>
      </c>
      <c r="D45" s="161" t="s">
        <v>0</v>
      </c>
    </row>
    <row r="46" spans="2:4" x14ac:dyDescent="0.25">
      <c r="B46" s="158"/>
      <c r="C46" s="43" t="s">
        <v>233</v>
      </c>
      <c r="D46" s="532">
        <f>D10+D14+D18+D24+D32+D40</f>
        <v>2123.16</v>
      </c>
    </row>
    <row r="47" spans="2:4" x14ac:dyDescent="0.25">
      <c r="B47" s="158"/>
      <c r="C47" s="43" t="s">
        <v>234</v>
      </c>
      <c r="D47" s="161">
        <f>D10+D14+D18+D24+D32+D40+D43</f>
        <v>4765.42</v>
      </c>
    </row>
    <row r="48" spans="2:4" x14ac:dyDescent="0.25">
      <c r="B48" s="158"/>
      <c r="C48" s="41"/>
      <c r="D48" s="161"/>
    </row>
    <row r="49" spans="2:4" x14ac:dyDescent="0.25">
      <c r="B49" s="158" t="s">
        <v>235</v>
      </c>
      <c r="C49" s="41" t="s">
        <v>236</v>
      </c>
      <c r="D49" s="161"/>
    </row>
    <row r="50" spans="2:4" x14ac:dyDescent="0.25">
      <c r="B50" s="158"/>
      <c r="C50" s="43" t="s">
        <v>233</v>
      </c>
      <c r="D50" s="161">
        <f>D46/D21</f>
        <v>1.06</v>
      </c>
    </row>
    <row r="51" spans="2:4" x14ac:dyDescent="0.25">
      <c r="B51" s="158"/>
      <c r="C51" s="43" t="s">
        <v>234</v>
      </c>
      <c r="D51" s="161">
        <f>D47/D21</f>
        <v>2.38</v>
      </c>
    </row>
    <row r="52" spans="2:4" x14ac:dyDescent="0.25">
      <c r="B52" s="158"/>
      <c r="C52" s="41"/>
      <c r="D52" s="161"/>
    </row>
    <row r="53" spans="2:4" x14ac:dyDescent="0.25">
      <c r="B53" s="163" t="s">
        <v>237</v>
      </c>
      <c r="C53" s="44" t="s">
        <v>622</v>
      </c>
      <c r="D53" s="164" t="s">
        <v>0</v>
      </c>
    </row>
    <row r="54" spans="2:4" x14ac:dyDescent="0.25">
      <c r="B54" s="163" t="s">
        <v>238</v>
      </c>
      <c r="C54" s="45" t="s">
        <v>233</v>
      </c>
      <c r="D54" s="164">
        <f>D46*(1+BDI!C36%)</f>
        <v>2707.03</v>
      </c>
    </row>
    <row r="55" spans="2:4" x14ac:dyDescent="0.25">
      <c r="B55" s="163" t="s">
        <v>239</v>
      </c>
      <c r="C55" s="45" t="s">
        <v>234</v>
      </c>
      <c r="D55" s="164">
        <f>D47*(1+[5]BDI!C36%)</f>
        <v>6075.91</v>
      </c>
    </row>
    <row r="56" spans="2:4" ht="15.75" thickBot="1" x14ac:dyDescent="0.3">
      <c r="B56" s="165"/>
      <c r="C56" s="166"/>
      <c r="D56" s="167"/>
    </row>
  </sheetData>
  <mergeCells count="3">
    <mergeCell ref="B2:D2"/>
    <mergeCell ref="B3:D3"/>
    <mergeCell ref="B4:D4"/>
  </mergeCells>
  <printOptions horizontalCentered="1"/>
  <pageMargins left="0.51181102362204722" right="0.51181102362204722" top="0.59055118110236227" bottom="0.59055118110236227" header="0.31496062992125984" footer="0.31496062992125984"/>
  <pageSetup paperSize="9" scale="85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74"/>
  <sheetViews>
    <sheetView view="pageBreakPreview" zoomScale="110" zoomScaleNormal="110" zoomScaleSheetLayoutView="110" workbookViewId="0">
      <selection activeCell="B3" sqref="B3:H3"/>
    </sheetView>
  </sheetViews>
  <sheetFormatPr defaultRowHeight="11.25" x14ac:dyDescent="0.2"/>
  <cols>
    <col min="1" max="1" width="15.42578125" style="12" customWidth="1"/>
    <col min="2" max="2" width="13.5703125" style="12" customWidth="1"/>
    <col min="3" max="3" width="18.42578125" style="12" customWidth="1"/>
    <col min="4" max="4" width="15" style="12" customWidth="1"/>
    <col min="5" max="5" width="6.28515625" style="12" customWidth="1"/>
    <col min="6" max="6" width="13.140625" style="12" customWidth="1"/>
    <col min="7" max="7" width="11.140625" style="12" customWidth="1"/>
    <col min="8" max="8" width="10.7109375" style="12" customWidth="1"/>
    <col min="9" max="9" width="9.7109375" style="12" customWidth="1"/>
    <col min="10" max="10" width="11" style="12" customWidth="1"/>
    <col min="11" max="11" width="2.42578125" style="12" customWidth="1"/>
    <col min="12" max="12" width="19.28515625" style="12" customWidth="1"/>
    <col min="13" max="16384" width="9.140625" style="12"/>
  </cols>
  <sheetData>
    <row r="1" spans="1:12" ht="33" customHeight="1" x14ac:dyDescent="0.2">
      <c r="A1" s="910"/>
      <c r="B1" s="911"/>
      <c r="C1" s="912"/>
      <c r="D1" s="891" t="s">
        <v>387</v>
      </c>
      <c r="E1" s="892"/>
      <c r="F1" s="892"/>
      <c r="G1" s="892"/>
      <c r="H1" s="892"/>
      <c r="I1" s="892"/>
      <c r="J1" s="893"/>
    </row>
    <row r="2" spans="1:12" ht="17.25" customHeight="1" thickBot="1" x14ac:dyDescent="0.25">
      <c r="A2" s="913"/>
      <c r="B2" s="914"/>
      <c r="C2" s="915"/>
      <c r="D2" s="894"/>
      <c r="E2" s="895"/>
      <c r="F2" s="895"/>
      <c r="G2" s="895"/>
      <c r="H2" s="895"/>
      <c r="I2" s="895"/>
      <c r="J2" s="896"/>
    </row>
    <row r="3" spans="1:12" ht="26.25" customHeight="1" thickBot="1" x14ac:dyDescent="0.25">
      <c r="A3" s="205" t="s">
        <v>280</v>
      </c>
      <c r="B3" s="897" t="s">
        <v>658</v>
      </c>
      <c r="C3" s="898"/>
      <c r="D3" s="898"/>
      <c r="E3" s="898"/>
      <c r="F3" s="898"/>
      <c r="G3" s="898"/>
      <c r="H3" s="899"/>
      <c r="I3" s="900" t="s">
        <v>281</v>
      </c>
      <c r="J3" s="901"/>
    </row>
    <row r="4" spans="1:12" ht="18" customHeight="1" thickBot="1" x14ac:dyDescent="0.25">
      <c r="A4" s="206" t="s">
        <v>282</v>
      </c>
      <c r="B4" s="902" t="s">
        <v>552</v>
      </c>
      <c r="C4" s="903"/>
      <c r="D4" s="903"/>
      <c r="E4" s="903"/>
      <c r="F4" s="903"/>
      <c r="G4" s="903"/>
      <c r="H4" s="904"/>
      <c r="I4" s="905" t="s">
        <v>610</v>
      </c>
      <c r="J4" s="906"/>
    </row>
    <row r="5" spans="1:12" ht="22.5" customHeight="1" thickBot="1" x14ac:dyDescent="0.3">
      <c r="A5" s="907"/>
      <c r="B5" s="908"/>
      <c r="C5" s="908"/>
      <c r="D5" s="908"/>
      <c r="E5" s="908"/>
      <c r="F5" s="908"/>
      <c r="G5" s="908"/>
      <c r="H5" s="908"/>
      <c r="I5" s="908"/>
      <c r="J5" s="909"/>
    </row>
    <row r="6" spans="1:12" ht="21.75" customHeight="1" thickBot="1" x14ac:dyDescent="0.25">
      <c r="A6" s="928" t="s">
        <v>438</v>
      </c>
      <c r="B6" s="929"/>
      <c r="C6" s="929"/>
      <c r="D6" s="929"/>
      <c r="E6" s="929"/>
      <c r="F6" s="929"/>
      <c r="G6" s="929"/>
      <c r="H6" s="929"/>
      <c r="I6" s="929"/>
      <c r="J6" s="930"/>
      <c r="K6" s="179"/>
    </row>
    <row r="7" spans="1:12" ht="21.75" customHeight="1" thickBot="1" x14ac:dyDescent="0.25">
      <c r="A7" s="919" t="s">
        <v>283</v>
      </c>
      <c r="B7" s="920"/>
      <c r="C7" s="920"/>
      <c r="D7" s="921"/>
      <c r="E7" s="207" t="s">
        <v>100</v>
      </c>
      <c r="F7" s="919" t="s">
        <v>284</v>
      </c>
      <c r="G7" s="920"/>
      <c r="H7" s="920"/>
      <c r="I7" s="920"/>
      <c r="J7" s="921"/>
      <c r="K7"/>
    </row>
    <row r="8" spans="1:12" ht="18" customHeight="1" thickBot="1" x14ac:dyDescent="0.25">
      <c r="A8" s="916" t="s">
        <v>285</v>
      </c>
      <c r="B8" s="917"/>
      <c r="C8" s="917"/>
      <c r="D8" s="918"/>
      <c r="E8" s="208" t="s">
        <v>286</v>
      </c>
      <c r="F8" s="209" t="s">
        <v>287</v>
      </c>
      <c r="G8" s="209" t="s">
        <v>253</v>
      </c>
      <c r="H8" s="208" t="s">
        <v>270</v>
      </c>
      <c r="I8" s="209" t="s">
        <v>254</v>
      </c>
      <c r="J8" s="210" t="s">
        <v>101</v>
      </c>
      <c r="K8"/>
    </row>
    <row r="9" spans="1:12" ht="13.5" customHeight="1" x14ac:dyDescent="0.2">
      <c r="A9" s="925" t="s">
        <v>288</v>
      </c>
      <c r="B9" s="926"/>
      <c r="C9" s="926"/>
      <c r="D9" s="926"/>
      <c r="E9" s="211" t="s">
        <v>286</v>
      </c>
      <c r="F9" s="212">
        <v>33.130000000000003</v>
      </c>
      <c r="G9" s="212">
        <v>21.1</v>
      </c>
      <c r="H9" s="316"/>
      <c r="I9" s="212">
        <v>1</v>
      </c>
      <c r="J9" s="267">
        <f>F9*G9*I9</f>
        <v>699.04</v>
      </c>
      <c r="K9"/>
      <c r="L9" s="540"/>
    </row>
    <row r="10" spans="1:12" ht="13.5" thickBot="1" x14ac:dyDescent="0.25">
      <c r="A10" s="922"/>
      <c r="B10" s="923"/>
      <c r="C10" s="923"/>
      <c r="D10" s="923"/>
      <c r="E10" s="923"/>
      <c r="F10" s="923"/>
      <c r="G10" s="923"/>
      <c r="H10" s="923"/>
      <c r="I10" s="923"/>
      <c r="J10" s="924"/>
      <c r="K10"/>
    </row>
    <row r="11" spans="1:12" ht="15.75" thickBot="1" x14ac:dyDescent="0.3">
      <c r="A11" s="937" t="s">
        <v>252</v>
      </c>
      <c r="B11" s="938"/>
      <c r="C11" s="938"/>
      <c r="D11" s="939"/>
      <c r="E11" s="208" t="s">
        <v>289</v>
      </c>
      <c r="F11" s="208" t="s">
        <v>290</v>
      </c>
      <c r="G11" s="208" t="s">
        <v>253</v>
      </c>
      <c r="H11" s="208" t="s">
        <v>270</v>
      </c>
      <c r="I11" s="208" t="s">
        <v>254</v>
      </c>
      <c r="J11" s="213" t="s">
        <v>255</v>
      </c>
      <c r="K11" s="214"/>
    </row>
    <row r="12" spans="1:12" ht="12.75" x14ac:dyDescent="0.2">
      <c r="A12" s="925" t="s">
        <v>555</v>
      </c>
      <c r="B12" s="926"/>
      <c r="C12" s="926"/>
      <c r="D12" s="954"/>
      <c r="E12" s="211" t="s">
        <v>289</v>
      </c>
      <c r="F12" s="541">
        <f>33.13+33.13+21.1+21.1</f>
        <v>108.46</v>
      </c>
      <c r="G12" s="541">
        <v>0.3</v>
      </c>
      <c r="H12" s="541">
        <v>0.3</v>
      </c>
      <c r="I12" s="542"/>
      <c r="J12" s="543">
        <f>F12*G12*H12</f>
        <v>9.76</v>
      </c>
      <c r="K12" s="214"/>
    </row>
    <row r="13" spans="1:12" ht="12.75" x14ac:dyDescent="0.2">
      <c r="A13" s="931"/>
      <c r="B13" s="932"/>
      <c r="C13" s="932"/>
      <c r="D13" s="933"/>
      <c r="E13" s="211"/>
      <c r="F13" s="215"/>
      <c r="G13" s="215"/>
      <c r="H13" s="215"/>
      <c r="I13" s="215"/>
      <c r="J13" s="268"/>
      <c r="K13" s="214"/>
    </row>
    <row r="14" spans="1:12" ht="12.75" x14ac:dyDescent="0.2">
      <c r="A14" s="866" t="s">
        <v>559</v>
      </c>
      <c r="B14" s="867"/>
      <c r="C14" s="867"/>
      <c r="D14" s="868"/>
      <c r="E14" s="216" t="s">
        <v>289</v>
      </c>
      <c r="F14" s="217">
        <f>16.5+16.5+29+29</f>
        <v>91</v>
      </c>
      <c r="G14" s="218">
        <v>0.25</v>
      </c>
      <c r="H14" s="218">
        <v>0.4</v>
      </c>
      <c r="I14" s="218">
        <v>1</v>
      </c>
      <c r="J14" s="269">
        <f>F14*G14*H14*I14</f>
        <v>9.1</v>
      </c>
      <c r="K14" s="219"/>
    </row>
    <row r="15" spans="1:12" ht="12.75" x14ac:dyDescent="0.2">
      <c r="A15" s="866" t="s">
        <v>558</v>
      </c>
      <c r="B15" s="867"/>
      <c r="C15" s="867"/>
      <c r="D15" s="868"/>
      <c r="E15" s="216" t="s">
        <v>289</v>
      </c>
      <c r="F15" s="218">
        <v>0.6</v>
      </c>
      <c r="G15" s="218">
        <v>0.6</v>
      </c>
      <c r="H15" s="218">
        <v>0.85</v>
      </c>
      <c r="I15" s="218">
        <f>10+10+6+6</f>
        <v>32</v>
      </c>
      <c r="J15" s="269">
        <f>F15*G15*H15*I15</f>
        <v>9.7899999999999991</v>
      </c>
      <c r="K15" s="219"/>
    </row>
    <row r="16" spans="1:12" ht="12.75" x14ac:dyDescent="0.2">
      <c r="A16" s="866" t="s">
        <v>256</v>
      </c>
      <c r="B16" s="867"/>
      <c r="C16" s="867"/>
      <c r="D16" s="868"/>
      <c r="E16" s="216" t="s">
        <v>289</v>
      </c>
      <c r="F16" s="218">
        <f>45+2.2</f>
        <v>47.2</v>
      </c>
      <c r="G16" s="218">
        <v>0.25</v>
      </c>
      <c r="H16" s="218">
        <v>0.4</v>
      </c>
      <c r="I16" s="218">
        <v>1</v>
      </c>
      <c r="J16" s="269">
        <f>F16*G16*H16*I16</f>
        <v>4.72</v>
      </c>
      <c r="K16" s="219"/>
    </row>
    <row r="17" spans="1:11" ht="13.5" thickBot="1" x14ac:dyDescent="0.25">
      <c r="A17" s="940" t="s">
        <v>257</v>
      </c>
      <c r="B17" s="941"/>
      <c r="C17" s="941"/>
      <c r="D17" s="942"/>
      <c r="E17" s="220" t="s">
        <v>289</v>
      </c>
      <c r="F17" s="218">
        <v>0.6</v>
      </c>
      <c r="G17" s="218">
        <v>0.6</v>
      </c>
      <c r="H17" s="218">
        <v>0.4</v>
      </c>
      <c r="I17" s="218">
        <v>6</v>
      </c>
      <c r="J17" s="269">
        <f>F17*G17*I17</f>
        <v>2.16</v>
      </c>
      <c r="K17" s="219"/>
    </row>
    <row r="18" spans="1:11" ht="21" customHeight="1" thickBot="1" x14ac:dyDescent="0.25">
      <c r="A18" s="877" t="s">
        <v>258</v>
      </c>
      <c r="B18" s="878"/>
      <c r="C18" s="878"/>
      <c r="D18" s="878"/>
      <c r="E18" s="878"/>
      <c r="F18" s="878"/>
      <c r="G18" s="878"/>
      <c r="H18" s="878"/>
      <c r="I18" s="879"/>
      <c r="J18" s="308">
        <f>SUM(J12:J17)</f>
        <v>35.53</v>
      </c>
      <c r="K18" s="219"/>
    </row>
    <row r="19" spans="1:11" ht="13.5" thickBot="1" x14ac:dyDescent="0.25">
      <c r="A19" s="934"/>
      <c r="B19" s="935"/>
      <c r="C19" s="935"/>
      <c r="D19" s="935"/>
      <c r="E19" s="935"/>
      <c r="F19" s="935"/>
      <c r="G19" s="935"/>
      <c r="H19" s="935"/>
      <c r="I19" s="935"/>
      <c r="J19" s="936"/>
      <c r="K19" s="228"/>
    </row>
    <row r="20" spans="1:11" ht="13.5" thickBot="1" x14ac:dyDescent="0.25">
      <c r="A20" s="884" t="s">
        <v>292</v>
      </c>
      <c r="B20" s="885"/>
      <c r="C20" s="885"/>
      <c r="D20" s="885"/>
      <c r="E20" s="209" t="s">
        <v>289</v>
      </c>
      <c r="F20" s="221" t="s">
        <v>293</v>
      </c>
      <c r="G20" s="209" t="s">
        <v>377</v>
      </c>
      <c r="H20" s="209" t="s">
        <v>270</v>
      </c>
      <c r="I20" s="209" t="s">
        <v>254</v>
      </c>
      <c r="J20" s="210" t="s">
        <v>255</v>
      </c>
      <c r="K20" s="219"/>
    </row>
    <row r="21" spans="1:11" ht="12.75" x14ac:dyDescent="0.2">
      <c r="A21" s="931" t="s">
        <v>556</v>
      </c>
      <c r="B21" s="932"/>
      <c r="C21" s="932"/>
      <c r="D21" s="933"/>
      <c r="E21" s="211" t="s">
        <v>289</v>
      </c>
      <c r="F21" s="222">
        <f>J18</f>
        <v>35.53</v>
      </c>
      <c r="G21" s="463">
        <f>J63+J81</f>
        <v>18.07</v>
      </c>
      <c r="H21" s="223"/>
      <c r="I21" s="223"/>
      <c r="J21" s="268">
        <f>F21-G21</f>
        <v>17.46</v>
      </c>
      <c r="K21" s="219"/>
    </row>
    <row r="22" spans="1:11" ht="13.5" thickBot="1" x14ac:dyDescent="0.25">
      <c r="A22" s="952" t="s">
        <v>657</v>
      </c>
      <c r="B22" s="953"/>
      <c r="C22" s="953"/>
      <c r="D22" s="953"/>
      <c r="E22" s="211" t="s">
        <v>289</v>
      </c>
      <c r="F22" s="227">
        <f>F84</f>
        <v>208.46</v>
      </c>
      <c r="G22" s="553"/>
      <c r="H22" s="547">
        <v>0.3</v>
      </c>
      <c r="I22" s="554"/>
      <c r="J22" s="268">
        <f>F22*H22</f>
        <v>62.54</v>
      </c>
      <c r="K22" s="219"/>
    </row>
    <row r="23" spans="1:11" ht="21" customHeight="1" thickBot="1" x14ac:dyDescent="0.25">
      <c r="A23" s="884" t="s">
        <v>294</v>
      </c>
      <c r="B23" s="885"/>
      <c r="C23" s="885"/>
      <c r="D23" s="885"/>
      <c r="E23" s="885"/>
      <c r="F23" s="885"/>
      <c r="G23" s="885"/>
      <c r="H23" s="885"/>
      <c r="I23" s="927"/>
      <c r="J23" s="307">
        <f>SUM(J21:J21)</f>
        <v>17.46</v>
      </c>
      <c r="K23" s="219"/>
    </row>
    <row r="24" spans="1:11" ht="15.75" thickBot="1" x14ac:dyDescent="0.3">
      <c r="A24" s="270"/>
      <c r="B24" s="214"/>
      <c r="C24" s="214"/>
      <c r="D24" s="214"/>
      <c r="E24" s="214"/>
      <c r="F24" s="227"/>
      <c r="G24" s="228"/>
      <c r="H24" s="229"/>
      <c r="I24" s="230"/>
      <c r="J24" s="271"/>
      <c r="K24" s="180"/>
    </row>
    <row r="25" spans="1:11" ht="13.5" thickBot="1" x14ac:dyDescent="0.25">
      <c r="A25" s="884" t="s">
        <v>430</v>
      </c>
      <c r="B25" s="885"/>
      <c r="C25" s="885"/>
      <c r="D25" s="885"/>
      <c r="E25" s="209" t="s">
        <v>286</v>
      </c>
      <c r="F25" s="221" t="s">
        <v>293</v>
      </c>
      <c r="G25" s="209" t="s">
        <v>557</v>
      </c>
      <c r="H25" s="209" t="s">
        <v>270</v>
      </c>
      <c r="I25" s="209" t="s">
        <v>254</v>
      </c>
      <c r="J25" s="210" t="s">
        <v>295</v>
      </c>
      <c r="K25" s="219"/>
    </row>
    <row r="26" spans="1:11" ht="12.75" x14ac:dyDescent="0.2">
      <c r="A26" s="866" t="s">
        <v>259</v>
      </c>
      <c r="B26" s="889"/>
      <c r="C26" s="889"/>
      <c r="D26" s="890"/>
      <c r="E26" s="220" t="s">
        <v>286</v>
      </c>
      <c r="F26" s="224">
        <f>16.5+16.5+29+29</f>
        <v>91</v>
      </c>
      <c r="G26" s="224">
        <v>0.85</v>
      </c>
      <c r="H26" s="224"/>
      <c r="I26" s="231">
        <v>1</v>
      </c>
      <c r="J26" s="272">
        <f>F26*G26*I26</f>
        <v>77.349999999999994</v>
      </c>
      <c r="K26" s="219"/>
    </row>
    <row r="27" spans="1:11" ht="12.75" x14ac:dyDescent="0.2">
      <c r="A27" s="866" t="s">
        <v>260</v>
      </c>
      <c r="B27" s="889"/>
      <c r="C27" s="889"/>
      <c r="D27" s="890"/>
      <c r="E27" s="220" t="s">
        <v>286</v>
      </c>
      <c r="F27" s="224">
        <v>15</v>
      </c>
      <c r="G27" s="224">
        <v>0.9</v>
      </c>
      <c r="H27" s="224"/>
      <c r="I27" s="231">
        <v>2</v>
      </c>
      <c r="J27" s="272">
        <f>F27*G27*I27</f>
        <v>27</v>
      </c>
      <c r="K27" s="219"/>
    </row>
    <row r="28" spans="1:11" ht="12.75" x14ac:dyDescent="0.2">
      <c r="A28" s="850" t="s">
        <v>260</v>
      </c>
      <c r="B28" s="851"/>
      <c r="C28" s="851"/>
      <c r="D28" s="852"/>
      <c r="E28" s="220" t="s">
        <v>286</v>
      </c>
      <c r="F28" s="224">
        <v>15</v>
      </c>
      <c r="G28" s="224">
        <f>0.45+0.45</f>
        <v>0.9</v>
      </c>
      <c r="H28" s="224"/>
      <c r="I28" s="231">
        <v>2</v>
      </c>
      <c r="J28" s="317">
        <f>F28*G28*I28</f>
        <v>27</v>
      </c>
      <c r="K28" s="219"/>
    </row>
    <row r="29" spans="1:11" ht="12.75" x14ac:dyDescent="0.2">
      <c r="A29" s="850" t="s">
        <v>260</v>
      </c>
      <c r="B29" s="851"/>
      <c r="C29" s="851"/>
      <c r="D29" s="852"/>
      <c r="E29" s="220" t="s">
        <v>286</v>
      </c>
      <c r="F29" s="224">
        <v>15</v>
      </c>
      <c r="G29" s="226">
        <v>0.45</v>
      </c>
      <c r="H29" s="226"/>
      <c r="I29" s="232">
        <v>2</v>
      </c>
      <c r="J29" s="317">
        <f>F29*G29*I29</f>
        <v>13.5</v>
      </c>
      <c r="K29" s="219"/>
    </row>
    <row r="30" spans="1:11" ht="13.5" thickBot="1" x14ac:dyDescent="0.25">
      <c r="A30" s="850" t="s">
        <v>442</v>
      </c>
      <c r="B30" s="851"/>
      <c r="C30" s="851"/>
      <c r="D30" s="852"/>
      <c r="E30" s="220" t="s">
        <v>286</v>
      </c>
      <c r="F30" s="226">
        <v>0.75</v>
      </c>
      <c r="G30" s="226"/>
      <c r="H30" s="226"/>
      <c r="I30" s="232">
        <v>4</v>
      </c>
      <c r="J30" s="318">
        <f>F30*I30</f>
        <v>3</v>
      </c>
      <c r="K30" s="219"/>
    </row>
    <row r="31" spans="1:11" ht="22.5" customHeight="1" thickBot="1" x14ac:dyDescent="0.25">
      <c r="A31" s="847" t="s">
        <v>261</v>
      </c>
      <c r="B31" s="848"/>
      <c r="C31" s="848"/>
      <c r="D31" s="848"/>
      <c r="E31" s="848"/>
      <c r="F31" s="848"/>
      <c r="G31" s="848"/>
      <c r="H31" s="848"/>
      <c r="I31" s="849"/>
      <c r="J31" s="309">
        <f>SUM(J26:J30)</f>
        <v>147.85</v>
      </c>
      <c r="K31" s="219"/>
    </row>
    <row r="32" spans="1:11" ht="13.5" thickBot="1" x14ac:dyDescent="0.25">
      <c r="A32" s="270"/>
      <c r="B32" s="214"/>
      <c r="C32" s="214"/>
      <c r="D32" s="214"/>
      <c r="E32" s="214"/>
      <c r="F32" s="227"/>
      <c r="G32" s="227"/>
      <c r="H32" s="227"/>
      <c r="I32" s="214"/>
      <c r="J32" s="271"/>
      <c r="K32" s="219"/>
    </row>
    <row r="33" spans="1:12" ht="26.25" thickBot="1" x14ac:dyDescent="0.25">
      <c r="A33" s="884" t="s">
        <v>296</v>
      </c>
      <c r="B33" s="885"/>
      <c r="C33" s="885"/>
      <c r="D33" s="885"/>
      <c r="E33" s="209" t="s">
        <v>286</v>
      </c>
      <c r="F33" s="221" t="s">
        <v>297</v>
      </c>
      <c r="G33" s="209" t="s">
        <v>253</v>
      </c>
      <c r="H33" s="209" t="s">
        <v>270</v>
      </c>
      <c r="I33" s="209" t="s">
        <v>254</v>
      </c>
      <c r="J33" s="210" t="s">
        <v>295</v>
      </c>
      <c r="K33" s="219"/>
    </row>
    <row r="34" spans="1:12" ht="12.75" x14ac:dyDescent="0.2">
      <c r="A34" s="866" t="s">
        <v>560</v>
      </c>
      <c r="B34" s="889"/>
      <c r="C34" s="889"/>
      <c r="D34" s="890"/>
      <c r="E34" s="220" t="s">
        <v>286</v>
      </c>
      <c r="F34" s="224">
        <f>F26</f>
        <v>91</v>
      </c>
      <c r="G34" s="224">
        <v>1.1000000000000001</v>
      </c>
      <c r="H34" s="224"/>
      <c r="I34" s="233">
        <v>2</v>
      </c>
      <c r="J34" s="272">
        <f>F34*G34*I34</f>
        <v>200.2</v>
      </c>
      <c r="K34" s="219"/>
    </row>
    <row r="35" spans="1:12" ht="12.75" customHeight="1" x14ac:dyDescent="0.2">
      <c r="A35" s="866" t="s">
        <v>440</v>
      </c>
      <c r="B35" s="889"/>
      <c r="C35" s="889"/>
      <c r="D35" s="890"/>
      <c r="E35" s="220" t="s">
        <v>286</v>
      </c>
      <c r="F35" s="224">
        <v>15</v>
      </c>
      <c r="G35" s="224">
        <v>0.9</v>
      </c>
      <c r="H35" s="224"/>
      <c r="I35" s="233">
        <v>4</v>
      </c>
      <c r="J35" s="272">
        <f>F35*G35*I35</f>
        <v>54</v>
      </c>
      <c r="K35" s="219"/>
    </row>
    <row r="36" spans="1:12" ht="12.75" x14ac:dyDescent="0.2">
      <c r="A36" s="850" t="s">
        <v>440</v>
      </c>
      <c r="B36" s="851"/>
      <c r="C36" s="851"/>
      <c r="D36" s="852"/>
      <c r="E36" s="220" t="s">
        <v>286</v>
      </c>
      <c r="F36" s="224">
        <v>15</v>
      </c>
      <c r="G36" s="226">
        <f>0.45+0.45</f>
        <v>0.9</v>
      </c>
      <c r="H36" s="226"/>
      <c r="I36" s="218">
        <v>4</v>
      </c>
      <c r="J36" s="273">
        <f>F36*G36*I36</f>
        <v>54</v>
      </c>
      <c r="K36" s="219"/>
    </row>
    <row r="37" spans="1:12" ht="12.75" x14ac:dyDescent="0.2">
      <c r="A37" s="850" t="s">
        <v>440</v>
      </c>
      <c r="B37" s="851"/>
      <c r="C37" s="851"/>
      <c r="D37" s="852"/>
      <c r="E37" s="220" t="s">
        <v>286</v>
      </c>
      <c r="F37" s="226">
        <v>15</v>
      </c>
      <c r="G37" s="226">
        <v>0.45</v>
      </c>
      <c r="H37" s="226"/>
      <c r="I37" s="218">
        <v>4</v>
      </c>
      <c r="J37" s="273">
        <f>F37*G37*I37</f>
        <v>27</v>
      </c>
      <c r="K37" s="219"/>
    </row>
    <row r="38" spans="1:12" ht="12.75" x14ac:dyDescent="0.2">
      <c r="A38" s="850" t="s">
        <v>442</v>
      </c>
      <c r="B38" s="851"/>
      <c r="C38" s="851"/>
      <c r="D38" s="852"/>
      <c r="E38" s="220" t="s">
        <v>286</v>
      </c>
      <c r="F38" s="226">
        <v>0.74</v>
      </c>
      <c r="G38" s="226"/>
      <c r="H38" s="226"/>
      <c r="I38" s="218">
        <v>8</v>
      </c>
      <c r="J38" s="318">
        <f>F38*I38</f>
        <v>5.92</v>
      </c>
      <c r="K38" s="219"/>
    </row>
    <row r="39" spans="1:12" ht="12.75" x14ac:dyDescent="0.2">
      <c r="A39" s="880" t="s">
        <v>555</v>
      </c>
      <c r="B39" s="880"/>
      <c r="C39" s="880"/>
      <c r="D39" s="880"/>
      <c r="E39" s="220" t="s">
        <v>286</v>
      </c>
      <c r="F39" s="226">
        <f>F12</f>
        <v>108.46</v>
      </c>
      <c r="G39" s="226">
        <v>0.25</v>
      </c>
      <c r="H39" s="226"/>
      <c r="I39" s="218">
        <v>1</v>
      </c>
      <c r="J39" s="273">
        <f>F39*G39*I39</f>
        <v>27.12</v>
      </c>
      <c r="K39" s="219"/>
    </row>
    <row r="40" spans="1:12" ht="12.75" x14ac:dyDescent="0.2">
      <c r="A40" s="881" t="s">
        <v>291</v>
      </c>
      <c r="B40" s="882"/>
      <c r="C40" s="882"/>
      <c r="D40" s="883"/>
      <c r="E40" s="220" t="s">
        <v>286</v>
      </c>
      <c r="F40" s="226">
        <v>128.6</v>
      </c>
      <c r="G40" s="226">
        <v>0.3</v>
      </c>
      <c r="H40" s="226"/>
      <c r="I40" s="218">
        <v>2</v>
      </c>
      <c r="J40" s="273"/>
      <c r="K40" s="219"/>
      <c r="L40" s="12" t="s">
        <v>561</v>
      </c>
    </row>
    <row r="41" spans="1:12" ht="12.75" x14ac:dyDescent="0.2">
      <c r="A41" s="881" t="s">
        <v>298</v>
      </c>
      <c r="B41" s="882"/>
      <c r="C41" s="882"/>
      <c r="D41" s="883"/>
      <c r="E41" s="220" t="s">
        <v>286</v>
      </c>
      <c r="F41" s="226">
        <f>F78</f>
        <v>0.2</v>
      </c>
      <c r="G41" s="226"/>
      <c r="H41" s="226"/>
      <c r="I41" s="218">
        <v>36</v>
      </c>
      <c r="J41" s="273"/>
      <c r="K41" s="219"/>
      <c r="L41" s="12" t="s">
        <v>561</v>
      </c>
    </row>
    <row r="42" spans="1:12" ht="12.75" x14ac:dyDescent="0.2">
      <c r="A42" s="881" t="s">
        <v>299</v>
      </c>
      <c r="B42" s="882"/>
      <c r="C42" s="882"/>
      <c r="D42" s="883"/>
      <c r="E42" s="220" t="s">
        <v>286</v>
      </c>
      <c r="F42" s="226">
        <v>45</v>
      </c>
      <c r="G42" s="226">
        <v>0.2</v>
      </c>
      <c r="H42" s="226"/>
      <c r="I42" s="218">
        <v>2</v>
      </c>
      <c r="J42" s="273"/>
      <c r="K42" s="219"/>
      <c r="L42" s="12" t="s">
        <v>561</v>
      </c>
    </row>
    <row r="43" spans="1:12" ht="13.5" thickBot="1" x14ac:dyDescent="0.25">
      <c r="A43" s="886" t="s">
        <v>257</v>
      </c>
      <c r="B43" s="887"/>
      <c r="C43" s="887"/>
      <c r="D43" s="888"/>
      <c r="E43" s="220" t="s">
        <v>286</v>
      </c>
      <c r="F43" s="226">
        <v>2</v>
      </c>
      <c r="G43" s="226">
        <v>0.3</v>
      </c>
      <c r="H43" s="226"/>
      <c r="I43" s="218">
        <v>6</v>
      </c>
      <c r="J43" s="544"/>
      <c r="K43" s="219"/>
      <c r="L43" s="12" t="s">
        <v>561</v>
      </c>
    </row>
    <row r="44" spans="1:12" ht="21" customHeight="1" thickBot="1" x14ac:dyDescent="0.25">
      <c r="A44" s="847" t="s">
        <v>300</v>
      </c>
      <c r="B44" s="848"/>
      <c r="C44" s="848"/>
      <c r="D44" s="848"/>
      <c r="E44" s="848"/>
      <c r="F44" s="848"/>
      <c r="G44" s="848"/>
      <c r="H44" s="848"/>
      <c r="I44" s="849"/>
      <c r="J44" s="309">
        <f>SUM(J34:J43)</f>
        <v>368.24</v>
      </c>
      <c r="K44" s="219"/>
    </row>
    <row r="45" spans="1:12" ht="15.75" thickBot="1" x14ac:dyDescent="0.3">
      <c r="A45" s="274"/>
      <c r="B45" s="234"/>
      <c r="C45" s="234"/>
      <c r="D45" s="234"/>
      <c r="E45" s="234"/>
      <c r="F45" s="234"/>
      <c r="G45" s="234"/>
      <c r="H45" s="234"/>
      <c r="I45" s="234"/>
      <c r="J45" s="275"/>
      <c r="K45" s="219"/>
    </row>
    <row r="46" spans="1:12" ht="13.5" thickBot="1" x14ac:dyDescent="0.25">
      <c r="A46" s="884" t="s">
        <v>301</v>
      </c>
      <c r="B46" s="885"/>
      <c r="C46" s="885"/>
      <c r="D46" s="885"/>
      <c r="E46" s="209" t="s">
        <v>286</v>
      </c>
      <c r="F46" s="221" t="s">
        <v>293</v>
      </c>
      <c r="G46" s="209" t="s">
        <v>253</v>
      </c>
      <c r="H46" s="209" t="s">
        <v>270</v>
      </c>
      <c r="I46" s="209" t="s">
        <v>254</v>
      </c>
      <c r="J46" s="210" t="s">
        <v>295</v>
      </c>
      <c r="K46" s="219"/>
    </row>
    <row r="47" spans="1:12" ht="12.75" x14ac:dyDescent="0.2">
      <c r="A47" s="866" t="s">
        <v>441</v>
      </c>
      <c r="B47" s="889"/>
      <c r="C47" s="889"/>
      <c r="D47" s="890"/>
      <c r="E47" s="220" t="s">
        <v>286</v>
      </c>
      <c r="F47" s="224">
        <f>F34</f>
        <v>91</v>
      </c>
      <c r="G47" s="224">
        <f>G34</f>
        <v>1.1000000000000001</v>
      </c>
      <c r="H47" s="224"/>
      <c r="I47" s="233">
        <v>2</v>
      </c>
      <c r="J47" s="272">
        <f>F47*G47*I47</f>
        <v>200.2</v>
      </c>
      <c r="K47" s="219"/>
    </row>
    <row r="48" spans="1:12" ht="12.75" x14ac:dyDescent="0.2">
      <c r="A48" s="866" t="s">
        <v>440</v>
      </c>
      <c r="B48" s="889"/>
      <c r="C48" s="889"/>
      <c r="D48" s="890"/>
      <c r="E48" s="220" t="s">
        <v>286</v>
      </c>
      <c r="F48" s="224">
        <v>15</v>
      </c>
      <c r="G48" s="224">
        <v>0.9</v>
      </c>
      <c r="H48" s="224"/>
      <c r="I48" s="233">
        <v>2</v>
      </c>
      <c r="J48" s="272">
        <f>F48*G48*I48</f>
        <v>27</v>
      </c>
      <c r="K48" s="219"/>
    </row>
    <row r="49" spans="1:20" ht="12.75" x14ac:dyDescent="0.2">
      <c r="A49" s="850" t="s">
        <v>440</v>
      </c>
      <c r="B49" s="851"/>
      <c r="C49" s="851"/>
      <c r="D49" s="852"/>
      <c r="E49" s="220" t="s">
        <v>286</v>
      </c>
      <c r="F49" s="224">
        <v>15</v>
      </c>
      <c r="G49" s="224">
        <f>0.45+0.45</f>
        <v>0.9</v>
      </c>
      <c r="H49" s="226"/>
      <c r="I49" s="218">
        <v>2</v>
      </c>
      <c r="J49" s="273">
        <f>F49*G49*I49</f>
        <v>27</v>
      </c>
      <c r="K49" s="219"/>
    </row>
    <row r="50" spans="1:20" ht="12.75" x14ac:dyDescent="0.2">
      <c r="A50" s="850" t="s">
        <v>440</v>
      </c>
      <c r="B50" s="851"/>
      <c r="C50" s="851"/>
      <c r="D50" s="852"/>
      <c r="E50" s="220" t="s">
        <v>286</v>
      </c>
      <c r="F50" s="226">
        <v>15</v>
      </c>
      <c r="G50" s="226">
        <v>0.45</v>
      </c>
      <c r="H50" s="226"/>
      <c r="I50" s="218">
        <v>4</v>
      </c>
      <c r="J50" s="273">
        <f>F50*G50*I50</f>
        <v>27</v>
      </c>
      <c r="K50" s="219"/>
    </row>
    <row r="51" spans="1:20" ht="13.5" thickBot="1" x14ac:dyDescent="0.25">
      <c r="A51" s="850" t="s">
        <v>442</v>
      </c>
      <c r="B51" s="851"/>
      <c r="C51" s="851"/>
      <c r="D51" s="852"/>
      <c r="E51" s="220" t="s">
        <v>286</v>
      </c>
      <c r="F51" s="226">
        <v>0.74</v>
      </c>
      <c r="G51" s="226"/>
      <c r="H51" s="226"/>
      <c r="I51" s="232">
        <v>4</v>
      </c>
      <c r="J51" s="318">
        <f>F51*I51</f>
        <v>2.96</v>
      </c>
      <c r="K51" s="219"/>
    </row>
    <row r="52" spans="1:20" ht="21" customHeight="1" thickBot="1" x14ac:dyDescent="0.25">
      <c r="A52" s="847" t="s">
        <v>302</v>
      </c>
      <c r="B52" s="848"/>
      <c r="C52" s="848"/>
      <c r="D52" s="848"/>
      <c r="E52" s="848"/>
      <c r="F52" s="848"/>
      <c r="G52" s="848"/>
      <c r="H52" s="848"/>
      <c r="I52" s="849"/>
      <c r="J52" s="309">
        <f>SUM(J47:J51)</f>
        <v>284.16000000000003</v>
      </c>
      <c r="K52" s="219"/>
    </row>
    <row r="53" spans="1:20" ht="15.75" thickBot="1" x14ac:dyDescent="0.3">
      <c r="A53" s="274"/>
      <c r="B53" s="234"/>
      <c r="C53" s="234"/>
      <c r="D53" s="234"/>
      <c r="E53" s="234"/>
      <c r="F53" s="234"/>
      <c r="G53" s="234"/>
      <c r="H53" s="234"/>
      <c r="I53" s="234"/>
      <c r="J53" s="275"/>
      <c r="K53" s="219"/>
    </row>
    <row r="54" spans="1:20" ht="13.5" thickBot="1" x14ac:dyDescent="0.25">
      <c r="A54" s="860" t="s">
        <v>303</v>
      </c>
      <c r="B54" s="861"/>
      <c r="C54" s="861"/>
      <c r="D54" s="861"/>
      <c r="E54" s="209" t="s">
        <v>289</v>
      </c>
      <c r="F54" s="221" t="s">
        <v>293</v>
      </c>
      <c r="G54" s="209" t="s">
        <v>253</v>
      </c>
      <c r="H54" s="209" t="s">
        <v>270</v>
      </c>
      <c r="I54" s="209" t="s">
        <v>254</v>
      </c>
      <c r="J54" s="210" t="s">
        <v>255</v>
      </c>
      <c r="K54" s="219"/>
    </row>
    <row r="55" spans="1:20" ht="12.75" x14ac:dyDescent="0.2">
      <c r="A55" s="925" t="s">
        <v>262</v>
      </c>
      <c r="B55" s="945"/>
      <c r="C55" s="945"/>
      <c r="D55" s="946"/>
      <c r="E55" s="235" t="s">
        <v>289</v>
      </c>
      <c r="F55" s="236">
        <v>29</v>
      </c>
      <c r="G55" s="236">
        <v>16.5</v>
      </c>
      <c r="H55" s="236">
        <v>0.05</v>
      </c>
      <c r="I55" s="236">
        <v>1</v>
      </c>
      <c r="J55" s="276">
        <f>F55*G55*H55*I55</f>
        <v>23.93</v>
      </c>
      <c r="K55" s="219"/>
    </row>
    <row r="56" spans="1:20" ht="13.5" thickBot="1" x14ac:dyDescent="0.25">
      <c r="A56" s="270"/>
      <c r="B56" s="214"/>
      <c r="C56" s="214"/>
      <c r="D56" s="214"/>
      <c r="E56" s="214"/>
      <c r="F56" s="227"/>
      <c r="G56" s="228"/>
      <c r="H56" s="227"/>
      <c r="I56" s="214"/>
      <c r="J56" s="271"/>
      <c r="K56" s="219"/>
    </row>
    <row r="57" spans="1:20" ht="13.5" thickBot="1" x14ac:dyDescent="0.25">
      <c r="A57" s="860" t="s">
        <v>368</v>
      </c>
      <c r="B57" s="861"/>
      <c r="C57" s="861"/>
      <c r="D57" s="861"/>
      <c r="E57" s="209" t="s">
        <v>289</v>
      </c>
      <c r="F57" s="221" t="s">
        <v>293</v>
      </c>
      <c r="G57" s="209" t="s">
        <v>253</v>
      </c>
      <c r="H57" s="209" t="s">
        <v>270</v>
      </c>
      <c r="I57" s="209" t="s">
        <v>254</v>
      </c>
      <c r="J57" s="210" t="s">
        <v>255</v>
      </c>
      <c r="K57" s="219"/>
      <c r="L57" s="13"/>
      <c r="M57" s="13"/>
      <c r="N57" s="13"/>
      <c r="O57" s="13"/>
      <c r="P57" s="13"/>
      <c r="Q57" s="13"/>
      <c r="R57" s="13"/>
      <c r="S57" s="13"/>
      <c r="T57" s="13"/>
    </row>
    <row r="58" spans="1:20" ht="12.75" x14ac:dyDescent="0.2">
      <c r="A58" s="931" t="s">
        <v>271</v>
      </c>
      <c r="B58" s="932"/>
      <c r="C58" s="932"/>
      <c r="D58" s="933"/>
      <c r="E58" s="211" t="s">
        <v>289</v>
      </c>
      <c r="F58" s="236">
        <v>155.63999999999999</v>
      </c>
      <c r="G58" s="236">
        <v>0.25</v>
      </c>
      <c r="H58" s="236">
        <v>0.05</v>
      </c>
      <c r="I58" s="236">
        <v>1</v>
      </c>
      <c r="J58" s="277"/>
      <c r="K58" s="219"/>
      <c r="L58" s="864" t="s">
        <v>561</v>
      </c>
      <c r="M58" s="865"/>
      <c r="N58" s="865"/>
      <c r="O58" s="865"/>
      <c r="P58" s="184"/>
      <c r="Q58" s="184"/>
      <c r="R58" s="184"/>
      <c r="S58" s="184"/>
      <c r="T58" s="13"/>
    </row>
    <row r="59" spans="1:20" ht="12.75" x14ac:dyDescent="0.2">
      <c r="A59" s="866" t="s">
        <v>433</v>
      </c>
      <c r="B59" s="867"/>
      <c r="C59" s="867"/>
      <c r="D59" s="868"/>
      <c r="E59" s="216" t="s">
        <v>289</v>
      </c>
      <c r="F59" s="233">
        <f>F14</f>
        <v>91</v>
      </c>
      <c r="G59" s="233">
        <v>0.25</v>
      </c>
      <c r="H59" s="233">
        <v>0.05</v>
      </c>
      <c r="I59" s="233">
        <v>1</v>
      </c>
      <c r="J59" s="245">
        <f>F59*G59*H59*I59</f>
        <v>1.1399999999999999</v>
      </c>
      <c r="K59" s="219"/>
      <c r="L59" s="869" t="s">
        <v>445</v>
      </c>
      <c r="M59" s="870"/>
      <c r="N59" s="870"/>
      <c r="O59" s="870"/>
      <c r="P59" s="184"/>
      <c r="Q59" s="184"/>
      <c r="R59" s="184"/>
      <c r="S59" s="184"/>
      <c r="T59" s="13"/>
    </row>
    <row r="60" spans="1:20" ht="12.75" customHeight="1" x14ac:dyDescent="0.2">
      <c r="A60" s="866" t="s">
        <v>298</v>
      </c>
      <c r="B60" s="867"/>
      <c r="C60" s="867"/>
      <c r="D60" s="868"/>
      <c r="E60" s="216" t="s">
        <v>289</v>
      </c>
      <c r="F60" s="233">
        <v>0.6</v>
      </c>
      <c r="G60" s="233">
        <v>0.6</v>
      </c>
      <c r="H60" s="233">
        <v>0.05</v>
      </c>
      <c r="I60" s="233">
        <v>32</v>
      </c>
      <c r="J60" s="245">
        <f>F60*G60*H60*I60</f>
        <v>0.57999999999999996</v>
      </c>
      <c r="K60" s="219"/>
      <c r="P60" s="184"/>
      <c r="Q60" s="184"/>
      <c r="R60" s="184"/>
      <c r="S60" s="184"/>
      <c r="T60" s="13"/>
    </row>
    <row r="61" spans="1:20" ht="12.75" x14ac:dyDescent="0.2">
      <c r="A61" s="866" t="s">
        <v>256</v>
      </c>
      <c r="B61" s="867"/>
      <c r="C61" s="867"/>
      <c r="D61" s="868"/>
      <c r="E61" s="216" t="s">
        <v>289</v>
      </c>
      <c r="F61" s="233">
        <f>45+2.2</f>
        <v>47.2</v>
      </c>
      <c r="G61" s="233">
        <v>0.25</v>
      </c>
      <c r="H61" s="233">
        <v>0.05</v>
      </c>
      <c r="I61" s="233">
        <v>2</v>
      </c>
      <c r="J61" s="245">
        <f>F61*G61*H61*I61</f>
        <v>1.18</v>
      </c>
      <c r="K61" s="219"/>
      <c r="L61" s="864"/>
      <c r="M61" s="865"/>
      <c r="N61" s="865"/>
      <c r="O61" s="865"/>
      <c r="P61" s="184"/>
      <c r="Q61" s="184"/>
      <c r="R61" s="184"/>
      <c r="S61" s="184"/>
      <c r="T61" s="13"/>
    </row>
    <row r="62" spans="1:20" ht="13.5" thickBot="1" x14ac:dyDescent="0.25">
      <c r="A62" s="886" t="s">
        <v>439</v>
      </c>
      <c r="B62" s="947"/>
      <c r="C62" s="947"/>
      <c r="D62" s="948"/>
      <c r="E62" s="216" t="s">
        <v>289</v>
      </c>
      <c r="F62" s="233">
        <v>0.5</v>
      </c>
      <c r="G62" s="233">
        <v>0.5</v>
      </c>
      <c r="H62" s="233">
        <v>0.4</v>
      </c>
      <c r="I62" s="233">
        <v>6</v>
      </c>
      <c r="J62" s="245"/>
      <c r="K62" s="219"/>
      <c r="L62" s="864"/>
      <c r="M62" s="865"/>
      <c r="N62" s="865"/>
      <c r="O62" s="865"/>
      <c r="P62" s="184"/>
      <c r="Q62" s="184"/>
      <c r="R62" s="184"/>
      <c r="S62" s="184"/>
      <c r="T62" s="13"/>
    </row>
    <row r="63" spans="1:20" ht="21" customHeight="1" thickBot="1" x14ac:dyDescent="0.25">
      <c r="A63" s="847" t="s">
        <v>304</v>
      </c>
      <c r="B63" s="848"/>
      <c r="C63" s="848"/>
      <c r="D63" s="848"/>
      <c r="E63" s="848"/>
      <c r="F63" s="848"/>
      <c r="G63" s="848"/>
      <c r="H63" s="848"/>
      <c r="I63" s="849"/>
      <c r="J63" s="309">
        <f>SUM(J58:J62)</f>
        <v>2.9</v>
      </c>
      <c r="K63" s="219"/>
    </row>
    <row r="64" spans="1:20" ht="13.5" thickBot="1" x14ac:dyDescent="0.25">
      <c r="A64" s="270"/>
      <c r="B64" s="214"/>
      <c r="C64" s="214"/>
      <c r="D64" s="214"/>
      <c r="E64" s="214"/>
      <c r="F64" s="227"/>
      <c r="G64" s="228"/>
      <c r="H64" s="227"/>
      <c r="I64" s="214"/>
      <c r="J64" s="271"/>
      <c r="K64" s="219"/>
    </row>
    <row r="65" spans="1:14" ht="13.5" thickBot="1" x14ac:dyDescent="0.25">
      <c r="A65" s="860" t="s">
        <v>428</v>
      </c>
      <c r="B65" s="861"/>
      <c r="C65" s="861"/>
      <c r="D65" s="861"/>
      <c r="E65" s="209" t="s">
        <v>286</v>
      </c>
      <c r="F65" s="221" t="s">
        <v>293</v>
      </c>
      <c r="G65" s="209" t="s">
        <v>253</v>
      </c>
      <c r="H65" s="209" t="s">
        <v>270</v>
      </c>
      <c r="I65" s="209" t="s">
        <v>254</v>
      </c>
      <c r="J65" s="210" t="s">
        <v>295</v>
      </c>
      <c r="K65" s="219"/>
    </row>
    <row r="66" spans="1:14" ht="13.5" thickBot="1" x14ac:dyDescent="0.25">
      <c r="A66" s="866" t="s">
        <v>376</v>
      </c>
      <c r="B66" s="889"/>
      <c r="C66" s="889"/>
      <c r="D66" s="890"/>
      <c r="E66" s="211" t="s">
        <v>286</v>
      </c>
      <c r="F66" s="233">
        <v>29</v>
      </c>
      <c r="G66" s="233">
        <v>16.5</v>
      </c>
      <c r="H66" s="233"/>
      <c r="I66" s="233">
        <v>1</v>
      </c>
      <c r="J66" s="272">
        <f>F66*G66*I66</f>
        <v>478.5</v>
      </c>
      <c r="K66" s="219"/>
    </row>
    <row r="67" spans="1:14" ht="21" customHeight="1" thickBot="1" x14ac:dyDescent="0.25">
      <c r="A67" s="847" t="s">
        <v>429</v>
      </c>
      <c r="B67" s="848"/>
      <c r="C67" s="848"/>
      <c r="D67" s="848"/>
      <c r="E67" s="848"/>
      <c r="F67" s="848"/>
      <c r="G67" s="848"/>
      <c r="H67" s="848"/>
      <c r="I67" s="849"/>
      <c r="J67" s="309">
        <f>SUM(J66)</f>
        <v>478.5</v>
      </c>
      <c r="K67" s="219"/>
    </row>
    <row r="68" spans="1:14" ht="15.75" thickBot="1" x14ac:dyDescent="0.3">
      <c r="A68" s="234"/>
      <c r="B68" s="234"/>
      <c r="C68" s="234"/>
      <c r="D68" s="234"/>
      <c r="E68" s="234"/>
      <c r="F68" s="234"/>
      <c r="G68" s="234"/>
      <c r="H68" s="234"/>
      <c r="I68" s="234"/>
      <c r="J68" s="319"/>
      <c r="K68" s="219"/>
    </row>
    <row r="69" spans="1:14" ht="13.5" thickBot="1" x14ac:dyDescent="0.25">
      <c r="A69" s="943" t="s">
        <v>414</v>
      </c>
      <c r="B69" s="944"/>
      <c r="C69" s="944"/>
      <c r="D69" s="944"/>
      <c r="E69" s="281" t="s">
        <v>286</v>
      </c>
      <c r="F69" s="282" t="s">
        <v>293</v>
      </c>
      <c r="G69" s="281" t="s">
        <v>253</v>
      </c>
      <c r="H69" s="281" t="s">
        <v>270</v>
      </c>
      <c r="I69" s="281" t="s">
        <v>254</v>
      </c>
      <c r="J69" s="283" t="s">
        <v>295</v>
      </c>
      <c r="K69" s="219"/>
    </row>
    <row r="70" spans="1:14" ht="12.75" x14ac:dyDescent="0.2">
      <c r="A70" s="871" t="s">
        <v>410</v>
      </c>
      <c r="B70" s="872"/>
      <c r="C70" s="872"/>
      <c r="D70" s="873"/>
      <c r="E70" s="321" t="s">
        <v>286</v>
      </c>
      <c r="F70" s="322">
        <v>29</v>
      </c>
      <c r="G70" s="322">
        <v>16.5</v>
      </c>
      <c r="H70" s="322"/>
      <c r="I70" s="322">
        <v>1</v>
      </c>
      <c r="J70" s="323">
        <f>F70*G70*I70</f>
        <v>478.5</v>
      </c>
      <c r="K70" s="219"/>
    </row>
    <row r="71" spans="1:14" ht="20.25" customHeight="1" thickBot="1" x14ac:dyDescent="0.25">
      <c r="A71" s="874" t="s">
        <v>415</v>
      </c>
      <c r="B71" s="875"/>
      <c r="C71" s="875"/>
      <c r="D71" s="875"/>
      <c r="E71" s="875"/>
      <c r="F71" s="875"/>
      <c r="G71" s="875"/>
      <c r="H71" s="875"/>
      <c r="I71" s="876"/>
      <c r="J71" s="320">
        <f>SUM(J70)</f>
        <v>478.5</v>
      </c>
      <c r="K71" s="219"/>
    </row>
    <row r="72" spans="1:14" ht="15.75" thickBot="1" x14ac:dyDescent="0.3">
      <c r="A72" s="274"/>
      <c r="B72" s="234"/>
      <c r="C72" s="234"/>
      <c r="D72" s="234"/>
      <c r="E72" s="234"/>
      <c r="F72" s="234"/>
      <c r="G72" s="234"/>
      <c r="H72" s="234"/>
      <c r="I72" s="234"/>
      <c r="J72" s="275"/>
      <c r="K72" s="219"/>
      <c r="N72" s="12">
        <f>J81+J63</f>
        <v>18.07</v>
      </c>
    </row>
    <row r="73" spans="1:14" ht="13.5" thickBot="1" x14ac:dyDescent="0.25">
      <c r="A73" s="860" t="s">
        <v>427</v>
      </c>
      <c r="B73" s="861"/>
      <c r="C73" s="861"/>
      <c r="D73" s="861"/>
      <c r="E73" s="209" t="s">
        <v>289</v>
      </c>
      <c r="F73" s="221" t="s">
        <v>293</v>
      </c>
      <c r="G73" s="209" t="s">
        <v>253</v>
      </c>
      <c r="H73" s="209" t="s">
        <v>270</v>
      </c>
      <c r="I73" s="209" t="s">
        <v>254</v>
      </c>
      <c r="J73" s="210" t="s">
        <v>255</v>
      </c>
      <c r="K73" s="219"/>
    </row>
    <row r="74" spans="1:14" ht="12.75" x14ac:dyDescent="0.2">
      <c r="A74" s="866" t="s">
        <v>263</v>
      </c>
      <c r="B74" s="867"/>
      <c r="C74" s="867"/>
      <c r="D74" s="868"/>
      <c r="E74" s="216" t="s">
        <v>289</v>
      </c>
      <c r="F74" s="233">
        <v>0.15</v>
      </c>
      <c r="G74" s="233">
        <v>0.15</v>
      </c>
      <c r="H74" s="233">
        <v>0.45</v>
      </c>
      <c r="I74" s="233">
        <v>14</v>
      </c>
      <c r="J74" s="272">
        <f>F74*G74*H74*I74</f>
        <v>0.14000000000000001</v>
      </c>
      <c r="K74" s="219"/>
      <c r="L74" s="12" t="s">
        <v>424</v>
      </c>
    </row>
    <row r="75" spans="1:14" ht="12.75" x14ac:dyDescent="0.2">
      <c r="A75" s="866" t="s">
        <v>263</v>
      </c>
      <c r="B75" s="867"/>
      <c r="C75" s="867"/>
      <c r="D75" s="868"/>
      <c r="E75" s="216" t="s">
        <v>289</v>
      </c>
      <c r="F75" s="233">
        <v>0.15</v>
      </c>
      <c r="G75" s="233">
        <v>0.15</v>
      </c>
      <c r="H75" s="233">
        <v>0.9</v>
      </c>
      <c r="I75" s="233">
        <v>14</v>
      </c>
      <c r="J75" s="272">
        <f t="shared" ref="J75:J80" si="0">F75*G75*H75*I75</f>
        <v>0.28000000000000003</v>
      </c>
      <c r="K75" s="219"/>
    </row>
    <row r="76" spans="1:14" ht="12.75" x14ac:dyDescent="0.2">
      <c r="A76" s="866" t="s">
        <v>562</v>
      </c>
      <c r="B76" s="867"/>
      <c r="C76" s="867"/>
      <c r="D76" s="868"/>
      <c r="E76" s="216" t="s">
        <v>289</v>
      </c>
      <c r="F76" s="233">
        <f>F14</f>
        <v>91</v>
      </c>
      <c r="G76" s="233">
        <v>0.15</v>
      </c>
      <c r="H76" s="233">
        <v>0.15</v>
      </c>
      <c r="I76" s="233">
        <v>1</v>
      </c>
      <c r="J76" s="272">
        <f t="shared" si="0"/>
        <v>2.0499999999999998</v>
      </c>
      <c r="K76" s="219"/>
    </row>
    <row r="77" spans="1:14" ht="12.75" x14ac:dyDescent="0.2">
      <c r="A77" s="866" t="s">
        <v>433</v>
      </c>
      <c r="B77" s="867"/>
      <c r="C77" s="867"/>
      <c r="D77" s="868"/>
      <c r="E77" s="216" t="s">
        <v>289</v>
      </c>
      <c r="F77" s="233">
        <f>F59</f>
        <v>91</v>
      </c>
      <c r="G77" s="233">
        <v>0.15</v>
      </c>
      <c r="H77" s="233">
        <v>0.3</v>
      </c>
      <c r="I77" s="233">
        <v>1</v>
      </c>
      <c r="J77" s="272">
        <f t="shared" si="0"/>
        <v>4.0999999999999996</v>
      </c>
      <c r="K77" s="219"/>
    </row>
    <row r="78" spans="1:14" ht="15" customHeight="1" x14ac:dyDescent="0.2">
      <c r="A78" s="866" t="s">
        <v>298</v>
      </c>
      <c r="B78" s="867"/>
      <c r="C78" s="867"/>
      <c r="D78" s="868"/>
      <c r="E78" s="220" t="s">
        <v>289</v>
      </c>
      <c r="F78" s="233">
        <v>0.2</v>
      </c>
      <c r="G78" s="233"/>
      <c r="H78" s="233">
        <v>0.5</v>
      </c>
      <c r="I78" s="233">
        <v>32</v>
      </c>
      <c r="J78" s="272">
        <f>F78*H78*I78</f>
        <v>3.2</v>
      </c>
      <c r="K78" s="219"/>
      <c r="L78" s="12" t="s">
        <v>563</v>
      </c>
    </row>
    <row r="79" spans="1:14" ht="12.75" x14ac:dyDescent="0.2">
      <c r="A79" s="866" t="s">
        <v>305</v>
      </c>
      <c r="B79" s="867"/>
      <c r="C79" s="867"/>
      <c r="D79" s="868"/>
      <c r="E79" s="220" t="s">
        <v>289</v>
      </c>
      <c r="F79" s="233">
        <v>0.15</v>
      </c>
      <c r="G79" s="233">
        <v>0.15</v>
      </c>
      <c r="H79" s="233">
        <v>1.6</v>
      </c>
      <c r="I79" s="233">
        <v>32</v>
      </c>
      <c r="J79" s="272">
        <f>F79*G79*H79*I79</f>
        <v>1.1499999999999999</v>
      </c>
      <c r="K79" s="219"/>
    </row>
    <row r="80" spans="1:14" ht="13.5" thickBot="1" x14ac:dyDescent="0.25">
      <c r="A80" s="866" t="s">
        <v>299</v>
      </c>
      <c r="B80" s="867"/>
      <c r="C80" s="867"/>
      <c r="D80" s="868"/>
      <c r="E80" s="220" t="s">
        <v>289</v>
      </c>
      <c r="F80" s="233">
        <f>45+2.2</f>
        <v>47.2</v>
      </c>
      <c r="G80" s="233">
        <v>0.15</v>
      </c>
      <c r="H80" s="233">
        <v>0.3</v>
      </c>
      <c r="I80" s="233">
        <v>2</v>
      </c>
      <c r="J80" s="272">
        <f t="shared" si="0"/>
        <v>4.25</v>
      </c>
      <c r="K80" s="219"/>
    </row>
    <row r="81" spans="1:12" ht="21" customHeight="1" thickBot="1" x14ac:dyDescent="0.25">
      <c r="A81" s="847" t="s">
        <v>306</v>
      </c>
      <c r="B81" s="848"/>
      <c r="C81" s="848"/>
      <c r="D81" s="848"/>
      <c r="E81" s="848"/>
      <c r="F81" s="848"/>
      <c r="G81" s="848"/>
      <c r="H81" s="848"/>
      <c r="I81" s="849"/>
      <c r="J81" s="309">
        <f>SUM(J74:J80)</f>
        <v>15.17</v>
      </c>
      <c r="K81" s="219"/>
    </row>
    <row r="82" spans="1:12" ht="15.75" thickBot="1" x14ac:dyDescent="0.3">
      <c r="A82" s="270"/>
      <c r="B82" s="214"/>
      <c r="C82" s="214"/>
      <c r="D82" s="214"/>
      <c r="E82" s="214"/>
      <c r="F82" s="227"/>
      <c r="G82" s="228"/>
      <c r="H82" s="227"/>
      <c r="I82" s="214"/>
      <c r="J82" s="271"/>
      <c r="K82" s="180"/>
    </row>
    <row r="83" spans="1:12" ht="15.75" thickBot="1" x14ac:dyDescent="0.3">
      <c r="A83" s="943" t="s">
        <v>417</v>
      </c>
      <c r="B83" s="944"/>
      <c r="C83" s="944"/>
      <c r="D83" s="944"/>
      <c r="E83" s="281" t="s">
        <v>289</v>
      </c>
      <c r="F83" s="282" t="s">
        <v>295</v>
      </c>
      <c r="G83" s="281" t="s">
        <v>253</v>
      </c>
      <c r="H83" s="281" t="s">
        <v>377</v>
      </c>
      <c r="I83" s="281" t="s">
        <v>254</v>
      </c>
      <c r="J83" s="283" t="s">
        <v>255</v>
      </c>
      <c r="K83" s="180"/>
    </row>
    <row r="84" spans="1:12" ht="28.5" customHeight="1" thickBot="1" x14ac:dyDescent="0.25">
      <c r="A84" s="955" t="s">
        <v>564</v>
      </c>
      <c r="B84" s="956"/>
      <c r="C84" s="956"/>
      <c r="D84" s="957"/>
      <c r="E84" s="290" t="s">
        <v>289</v>
      </c>
      <c r="F84" s="291">
        <v>208.46</v>
      </c>
      <c r="G84" s="291"/>
      <c r="H84" s="291">
        <v>33</v>
      </c>
      <c r="I84" s="291">
        <v>0.04</v>
      </c>
      <c r="J84" s="292">
        <f>(F84-H84)*I84</f>
        <v>7.02</v>
      </c>
      <c r="K84" s="219"/>
      <c r="L84" s="12">
        <f>F84-H84</f>
        <v>175.46</v>
      </c>
    </row>
    <row r="85" spans="1:12" ht="28.5" customHeight="1" x14ac:dyDescent="0.2">
      <c r="A85" s="549" t="s">
        <v>0</v>
      </c>
      <c r="B85" s="550"/>
      <c r="C85" s="550"/>
      <c r="D85" s="550"/>
      <c r="E85" s="551"/>
      <c r="F85" s="547"/>
      <c r="G85" s="547"/>
      <c r="H85" s="547"/>
      <c r="I85" s="547"/>
      <c r="J85" s="548"/>
      <c r="K85" s="219"/>
    </row>
    <row r="86" spans="1:12" ht="28.5" customHeight="1" thickBot="1" x14ac:dyDescent="0.25">
      <c r="A86" s="949" t="s">
        <v>653</v>
      </c>
      <c r="B86" s="950"/>
      <c r="C86" s="950"/>
      <c r="D86" s="951"/>
      <c r="E86" s="552" t="s">
        <v>654</v>
      </c>
      <c r="F86" s="225">
        <f>F12</f>
        <v>108.46</v>
      </c>
      <c r="G86" s="225">
        <v>0.3</v>
      </c>
      <c r="H86" s="225">
        <v>0.5</v>
      </c>
      <c r="I86" s="225"/>
      <c r="J86" s="225">
        <f>F86*G86*H86</f>
        <v>16.27</v>
      </c>
      <c r="K86" s="219"/>
    </row>
    <row r="87" spans="1:12" ht="15.75" thickBot="1" x14ac:dyDescent="0.3">
      <c r="A87" s="270"/>
      <c r="B87" s="214"/>
      <c r="C87" s="214"/>
      <c r="D87" s="214"/>
      <c r="E87" s="214"/>
      <c r="F87" s="227"/>
      <c r="G87" s="228"/>
      <c r="H87" s="227"/>
      <c r="I87" s="214"/>
      <c r="J87" s="271"/>
      <c r="K87" s="180"/>
    </row>
    <row r="88" spans="1:12" ht="15.75" thickBot="1" x14ac:dyDescent="0.3">
      <c r="A88" s="860" t="s">
        <v>307</v>
      </c>
      <c r="B88" s="861"/>
      <c r="C88" s="861"/>
      <c r="D88" s="861"/>
      <c r="E88" s="209" t="s">
        <v>286</v>
      </c>
      <c r="F88" s="221" t="s">
        <v>293</v>
      </c>
      <c r="G88" s="209" t="s">
        <v>253</v>
      </c>
      <c r="H88" s="209" t="s">
        <v>270</v>
      </c>
      <c r="I88" s="209" t="s">
        <v>254</v>
      </c>
      <c r="J88" s="210" t="s">
        <v>295</v>
      </c>
      <c r="K88" s="180"/>
    </row>
    <row r="89" spans="1:12" ht="12.75" x14ac:dyDescent="0.2">
      <c r="A89" s="866" t="s">
        <v>264</v>
      </c>
      <c r="B89" s="889"/>
      <c r="C89" s="889"/>
      <c r="D89" s="890"/>
      <c r="E89" s="235" t="s">
        <v>286</v>
      </c>
      <c r="F89" s="233">
        <v>15</v>
      </c>
      <c r="G89" s="225">
        <v>1.1000000000000001</v>
      </c>
      <c r="H89" s="233"/>
      <c r="I89" s="233">
        <v>2</v>
      </c>
      <c r="J89" s="245">
        <f>F89*G89*I89</f>
        <v>33</v>
      </c>
      <c r="K89" s="219"/>
    </row>
    <row r="90" spans="1:12" ht="12.75" customHeight="1" thickBot="1" x14ac:dyDescent="0.3">
      <c r="A90" s="958"/>
      <c r="B90" s="959"/>
      <c r="C90" s="959"/>
      <c r="D90" s="959"/>
      <c r="E90" s="960"/>
      <c r="F90" s="959"/>
      <c r="G90" s="959"/>
      <c r="H90" s="959"/>
      <c r="I90" s="959"/>
      <c r="J90" s="961"/>
      <c r="K90" s="180"/>
    </row>
    <row r="91" spans="1:12" ht="15.75" thickBot="1" x14ac:dyDescent="0.25">
      <c r="A91" s="860" t="s">
        <v>328</v>
      </c>
      <c r="B91" s="861"/>
      <c r="C91" s="861"/>
      <c r="D91" s="861"/>
      <c r="E91" s="209" t="s">
        <v>286</v>
      </c>
      <c r="F91" s="221" t="s">
        <v>293</v>
      </c>
      <c r="G91" s="209" t="s">
        <v>253</v>
      </c>
      <c r="H91" s="209" t="s">
        <v>270</v>
      </c>
      <c r="I91" s="209" t="s">
        <v>254</v>
      </c>
      <c r="J91" s="210" t="s">
        <v>295</v>
      </c>
      <c r="K91" s="181"/>
    </row>
    <row r="92" spans="1:12" ht="12.75" x14ac:dyDescent="0.2">
      <c r="A92" s="862" t="s">
        <v>444</v>
      </c>
      <c r="B92" s="863"/>
      <c r="C92" s="863"/>
      <c r="D92" s="863"/>
      <c r="E92" s="237" t="s">
        <v>286</v>
      </c>
      <c r="F92" s="238">
        <f>F34</f>
        <v>91</v>
      </c>
      <c r="G92" s="233"/>
      <c r="H92" s="233">
        <v>1.1000000000000001</v>
      </c>
      <c r="I92" s="233">
        <v>2</v>
      </c>
      <c r="J92" s="245">
        <f>F92*H92*I92</f>
        <v>200.2</v>
      </c>
      <c r="K92" s="219"/>
    </row>
    <row r="93" spans="1:12" ht="12.75" x14ac:dyDescent="0.2">
      <c r="A93" s="862" t="s">
        <v>443</v>
      </c>
      <c r="B93" s="863"/>
      <c r="C93" s="863"/>
      <c r="D93" s="863"/>
      <c r="E93" s="237" t="s">
        <v>286</v>
      </c>
      <c r="F93" s="238">
        <v>15</v>
      </c>
      <c r="G93" s="233"/>
      <c r="H93" s="233">
        <v>0.9</v>
      </c>
      <c r="I93" s="233">
        <v>2</v>
      </c>
      <c r="J93" s="245">
        <f>F93*H93*I93</f>
        <v>27</v>
      </c>
      <c r="K93" s="219"/>
    </row>
    <row r="94" spans="1:12" ht="12.75" x14ac:dyDescent="0.2">
      <c r="A94" s="862" t="s">
        <v>443</v>
      </c>
      <c r="B94" s="863"/>
      <c r="C94" s="863"/>
      <c r="D94" s="863"/>
      <c r="E94" s="237" t="s">
        <v>286</v>
      </c>
      <c r="F94" s="238">
        <v>15</v>
      </c>
      <c r="G94" s="226"/>
      <c r="H94" s="233">
        <v>0.45</v>
      </c>
      <c r="I94" s="225">
        <v>2</v>
      </c>
      <c r="J94" s="245">
        <f>F94*H94*I94</f>
        <v>13.5</v>
      </c>
      <c r="K94" s="219"/>
    </row>
    <row r="95" spans="1:12" ht="12.75" x14ac:dyDescent="0.2">
      <c r="A95" s="850" t="s">
        <v>443</v>
      </c>
      <c r="B95" s="851"/>
      <c r="C95" s="851"/>
      <c r="D95" s="852"/>
      <c r="E95" s="220" t="s">
        <v>286</v>
      </c>
      <c r="F95" s="238">
        <v>15</v>
      </c>
      <c r="G95" s="226"/>
      <c r="H95" s="233">
        <v>0.45</v>
      </c>
      <c r="I95" s="218">
        <v>2</v>
      </c>
      <c r="J95" s="245">
        <f>F95*H95*I95</f>
        <v>13.5</v>
      </c>
      <c r="K95" s="219"/>
    </row>
    <row r="96" spans="1:12" ht="13.5" thickBot="1" x14ac:dyDescent="0.25">
      <c r="A96" s="850" t="s">
        <v>442</v>
      </c>
      <c r="B96" s="851"/>
      <c r="C96" s="851"/>
      <c r="D96" s="852"/>
      <c r="E96" s="220" t="s">
        <v>286</v>
      </c>
      <c r="F96" s="226">
        <v>0.74</v>
      </c>
      <c r="G96" s="226"/>
      <c r="H96" s="226"/>
      <c r="I96" s="232">
        <v>4</v>
      </c>
      <c r="J96" s="318">
        <f>F96*I96</f>
        <v>2.96</v>
      </c>
      <c r="K96" s="219"/>
    </row>
    <row r="97" spans="1:11" ht="21" customHeight="1" thickBot="1" x14ac:dyDescent="0.25">
      <c r="A97" s="847" t="s">
        <v>418</v>
      </c>
      <c r="B97" s="848"/>
      <c r="C97" s="848"/>
      <c r="D97" s="848"/>
      <c r="E97" s="848"/>
      <c r="F97" s="848"/>
      <c r="G97" s="848"/>
      <c r="H97" s="848"/>
      <c r="I97" s="849"/>
      <c r="J97" s="308">
        <f>SUM(J92:J96)</f>
        <v>257.16000000000003</v>
      </c>
      <c r="K97" s="219"/>
    </row>
    <row r="98" spans="1:11" ht="13.5" thickBot="1" x14ac:dyDescent="0.25">
      <c r="A98" s="310"/>
      <c r="B98" s="311"/>
      <c r="C98" s="311"/>
      <c r="D98" s="311"/>
      <c r="E98" s="311"/>
      <c r="F98" s="311"/>
      <c r="G98" s="311"/>
      <c r="H98" s="311"/>
      <c r="I98" s="311"/>
      <c r="J98" s="312"/>
      <c r="K98" s="219"/>
    </row>
    <row r="99" spans="1:11" ht="13.5" thickBot="1" x14ac:dyDescent="0.25">
      <c r="A99" s="860" t="s">
        <v>434</v>
      </c>
      <c r="B99" s="861"/>
      <c r="C99" s="861"/>
      <c r="D99" s="861"/>
      <c r="E99" s="209" t="s">
        <v>286</v>
      </c>
      <c r="F99" s="221" t="s">
        <v>293</v>
      </c>
      <c r="G99" s="209" t="s">
        <v>253</v>
      </c>
      <c r="H99" s="209" t="s">
        <v>270</v>
      </c>
      <c r="I99" s="209" t="s">
        <v>254</v>
      </c>
      <c r="J99" s="210" t="s">
        <v>295</v>
      </c>
      <c r="K99" s="219"/>
    </row>
    <row r="100" spans="1:11" ht="12.75" x14ac:dyDescent="0.2">
      <c r="A100" s="857" t="s">
        <v>264</v>
      </c>
      <c r="B100" s="858"/>
      <c r="C100" s="858"/>
      <c r="D100" s="859"/>
      <c r="E100" s="235" t="s">
        <v>286</v>
      </c>
      <c r="F100" s="233">
        <v>15</v>
      </c>
      <c r="G100" s="225">
        <v>1.1000000000000001</v>
      </c>
      <c r="H100" s="233"/>
      <c r="I100" s="233">
        <v>2</v>
      </c>
      <c r="J100" s="245"/>
      <c r="K100" s="219"/>
    </row>
    <row r="101" spans="1:11" ht="13.5" thickBot="1" x14ac:dyDescent="0.25">
      <c r="A101" s="862" t="s">
        <v>436</v>
      </c>
      <c r="B101" s="863"/>
      <c r="C101" s="863"/>
      <c r="D101" s="863"/>
      <c r="E101" s="237" t="s">
        <v>286</v>
      </c>
      <c r="F101" s="238">
        <v>2.64</v>
      </c>
      <c r="G101" s="226"/>
      <c r="H101" s="233"/>
      <c r="I101" s="225">
        <v>2</v>
      </c>
      <c r="J101" s="245">
        <f>F101*I101</f>
        <v>5.28</v>
      </c>
      <c r="K101" s="219"/>
    </row>
    <row r="102" spans="1:11" ht="21" customHeight="1" thickBot="1" x14ac:dyDescent="0.25">
      <c r="A102" s="847" t="s">
        <v>435</v>
      </c>
      <c r="B102" s="848"/>
      <c r="C102" s="848"/>
      <c r="D102" s="848"/>
      <c r="E102" s="848"/>
      <c r="F102" s="848"/>
      <c r="G102" s="848"/>
      <c r="H102" s="848"/>
      <c r="I102" s="849"/>
      <c r="J102" s="308">
        <f>SUM(J100:J101)</f>
        <v>5.28</v>
      </c>
      <c r="K102" s="219"/>
    </row>
    <row r="103" spans="1:11" ht="15.75" thickBot="1" x14ac:dyDescent="0.25">
      <c r="A103" s="314"/>
      <c r="B103" s="315"/>
      <c r="C103" s="315"/>
      <c r="D103" s="315"/>
      <c r="E103" s="315"/>
      <c r="F103" s="239"/>
      <c r="G103" s="182"/>
      <c r="H103" s="239"/>
      <c r="I103" s="240"/>
      <c r="J103" s="278"/>
      <c r="K103" s="214"/>
    </row>
    <row r="104" spans="1:11" ht="13.5" thickBot="1" x14ac:dyDescent="0.25">
      <c r="A104" s="847" t="s">
        <v>308</v>
      </c>
      <c r="B104" s="848"/>
      <c r="C104" s="848"/>
      <c r="D104" s="849"/>
      <c r="E104" s="209" t="s">
        <v>265</v>
      </c>
      <c r="F104" s="221" t="s">
        <v>293</v>
      </c>
      <c r="G104" s="209" t="s">
        <v>253</v>
      </c>
      <c r="H104" s="209" t="s">
        <v>270</v>
      </c>
      <c r="I104" s="209" t="s">
        <v>254</v>
      </c>
      <c r="J104" s="210" t="s">
        <v>386</v>
      </c>
      <c r="K104" s="219"/>
    </row>
    <row r="105" spans="1:11" ht="12.75" x14ac:dyDescent="0.2">
      <c r="A105" s="853" t="s">
        <v>648</v>
      </c>
      <c r="B105" s="854"/>
      <c r="C105" s="854"/>
      <c r="D105" s="854"/>
      <c r="E105" s="237" t="s">
        <v>265</v>
      </c>
      <c r="F105" s="233">
        <v>328.24</v>
      </c>
      <c r="G105" s="233"/>
      <c r="H105" s="233"/>
      <c r="I105" s="233"/>
      <c r="J105" s="245">
        <f>F105</f>
        <v>328.24</v>
      </c>
      <c r="K105" s="219"/>
    </row>
    <row r="106" spans="1:11" ht="12.75" x14ac:dyDescent="0.2">
      <c r="A106" s="855"/>
      <c r="B106" s="856"/>
      <c r="C106" s="856"/>
      <c r="D106" s="856"/>
      <c r="E106" s="237" t="s">
        <v>265</v>
      </c>
      <c r="F106" s="233"/>
      <c r="G106" s="233"/>
      <c r="H106" s="233"/>
      <c r="I106" s="233"/>
      <c r="J106" s="245">
        <f>F106</f>
        <v>0</v>
      </c>
      <c r="K106" s="219"/>
    </row>
    <row r="107" spans="1:11" ht="13.5" thickBot="1" x14ac:dyDescent="0.25">
      <c r="A107" s="845"/>
      <c r="B107" s="846"/>
      <c r="C107" s="846"/>
      <c r="D107" s="846"/>
      <c r="E107" s="237" t="s">
        <v>265</v>
      </c>
      <c r="F107" s="233"/>
      <c r="G107" s="233"/>
      <c r="H107" s="233"/>
      <c r="I107" s="233"/>
      <c r="J107" s="245">
        <f>F107</f>
        <v>0</v>
      </c>
      <c r="K107" s="219"/>
    </row>
    <row r="108" spans="1:11" ht="21.75" customHeight="1" thickBot="1" x14ac:dyDescent="0.25">
      <c r="A108" s="847" t="s">
        <v>266</v>
      </c>
      <c r="B108" s="848"/>
      <c r="C108" s="848"/>
      <c r="D108" s="848"/>
      <c r="E108" s="848"/>
      <c r="F108" s="848"/>
      <c r="G108" s="848"/>
      <c r="H108" s="848"/>
      <c r="I108" s="849"/>
      <c r="J108" s="308">
        <f>SUM(J105:J107)</f>
        <v>328.24</v>
      </c>
      <c r="K108" s="219"/>
    </row>
    <row r="109" spans="1:11" ht="15.75" thickBot="1" x14ac:dyDescent="0.25">
      <c r="A109" s="279"/>
      <c r="B109" s="183"/>
      <c r="C109" s="183"/>
      <c r="D109" s="183"/>
      <c r="E109" s="183"/>
      <c r="F109" s="183"/>
      <c r="G109" s="183"/>
      <c r="H109" s="183"/>
      <c r="I109" s="227"/>
      <c r="J109" s="280"/>
      <c r="K109" s="219"/>
    </row>
    <row r="110" spans="1:11" ht="13.5" thickBot="1" x14ac:dyDescent="0.25">
      <c r="A110" s="847" t="s">
        <v>309</v>
      </c>
      <c r="B110" s="848"/>
      <c r="C110" s="848"/>
      <c r="D110" s="849"/>
      <c r="E110" s="209" t="s">
        <v>286</v>
      </c>
      <c r="F110" s="221" t="s">
        <v>293</v>
      </c>
      <c r="G110" s="209" t="s">
        <v>253</v>
      </c>
      <c r="H110" s="209" t="s">
        <v>270</v>
      </c>
      <c r="I110" s="209" t="s">
        <v>254</v>
      </c>
      <c r="J110" s="210" t="s">
        <v>295</v>
      </c>
      <c r="K110" s="219"/>
    </row>
    <row r="111" spans="1:11" ht="12.75" x14ac:dyDescent="0.2">
      <c r="A111" s="853" t="s">
        <v>565</v>
      </c>
      <c r="B111" s="854"/>
      <c r="C111" s="854"/>
      <c r="D111" s="854"/>
      <c r="E111" s="237" t="s">
        <v>286</v>
      </c>
      <c r="F111" s="233"/>
      <c r="G111" s="233"/>
      <c r="H111" s="233"/>
      <c r="I111" s="233"/>
      <c r="J111" s="245">
        <v>199.4</v>
      </c>
      <c r="K111" s="219"/>
    </row>
    <row r="112" spans="1:11" ht="12.75" x14ac:dyDescent="0.2">
      <c r="A112" s="845"/>
      <c r="B112" s="846"/>
      <c r="C112" s="846"/>
      <c r="D112" s="846"/>
      <c r="E112" s="237"/>
      <c r="F112" s="233"/>
      <c r="G112" s="233"/>
      <c r="H112" s="233"/>
      <c r="I112" s="233"/>
      <c r="J112" s="245"/>
      <c r="K112" s="219"/>
    </row>
    <row r="113" spans="1:11" ht="13.5" thickBot="1" x14ac:dyDescent="0.25">
      <c r="A113" s="845"/>
      <c r="B113" s="846"/>
      <c r="C113" s="846"/>
      <c r="D113" s="846"/>
      <c r="E113" s="237"/>
      <c r="F113" s="233"/>
      <c r="G113" s="233"/>
      <c r="H113" s="233"/>
      <c r="I113" s="233"/>
      <c r="J113" s="245"/>
      <c r="K113" s="219"/>
    </row>
    <row r="114" spans="1:11" ht="21" customHeight="1" thickBot="1" x14ac:dyDescent="0.25">
      <c r="A114" s="847" t="s">
        <v>267</v>
      </c>
      <c r="B114" s="848"/>
      <c r="C114" s="848"/>
      <c r="D114" s="848"/>
      <c r="E114" s="848"/>
      <c r="F114" s="848"/>
      <c r="G114" s="848"/>
      <c r="H114" s="848"/>
      <c r="I114" s="849"/>
      <c r="J114" s="308">
        <f>SUM(J111:J113)</f>
        <v>199.4</v>
      </c>
      <c r="K114" s="219"/>
    </row>
    <row r="115" spans="1:11" ht="15.75" thickBot="1" x14ac:dyDescent="0.25">
      <c r="A115" s="279"/>
      <c r="B115" s="183"/>
      <c r="C115" s="183"/>
      <c r="D115" s="183"/>
      <c r="E115" s="183"/>
      <c r="F115" s="183"/>
      <c r="G115" s="183"/>
      <c r="H115" s="183"/>
      <c r="I115" s="227"/>
      <c r="J115" s="280"/>
      <c r="K115" s="219"/>
    </row>
    <row r="116" spans="1:11" ht="13.5" thickBot="1" x14ac:dyDescent="0.25">
      <c r="A116" s="847" t="s">
        <v>310</v>
      </c>
      <c r="B116" s="848"/>
      <c r="C116" s="848"/>
      <c r="D116" s="848"/>
      <c r="E116" s="207" t="s">
        <v>265</v>
      </c>
      <c r="F116" s="288" t="s">
        <v>293</v>
      </c>
      <c r="G116" s="209" t="s">
        <v>253</v>
      </c>
      <c r="H116" s="209" t="s">
        <v>270</v>
      </c>
      <c r="I116" s="209" t="s">
        <v>254</v>
      </c>
      <c r="J116" s="210" t="s">
        <v>386</v>
      </c>
      <c r="K116" s="219"/>
    </row>
    <row r="117" spans="1:11" ht="17.25" customHeight="1" thickBot="1" x14ac:dyDescent="0.25">
      <c r="A117" s="843" t="s">
        <v>268</v>
      </c>
      <c r="B117" s="844"/>
      <c r="C117" s="844"/>
      <c r="D117" s="844"/>
      <c r="E117" s="289" t="s">
        <v>265</v>
      </c>
      <c r="F117" s="247">
        <v>32.58</v>
      </c>
      <c r="G117" s="247"/>
      <c r="H117" s="247"/>
      <c r="I117" s="247"/>
      <c r="J117" s="249">
        <f>F117</f>
        <v>32.58</v>
      </c>
      <c r="K117" s="219"/>
    </row>
    <row r="118" spans="1:11" ht="15.75" thickBot="1" x14ac:dyDescent="0.25">
      <c r="A118" s="279"/>
      <c r="B118" s="183"/>
      <c r="C118" s="183"/>
      <c r="D118" s="183"/>
      <c r="E118" s="183"/>
      <c r="F118" s="183"/>
      <c r="G118" s="183"/>
      <c r="H118" s="183"/>
      <c r="I118" s="227"/>
      <c r="J118" s="280"/>
      <c r="K118" s="219"/>
    </row>
    <row r="119" spans="1:11" ht="13.5" thickBot="1" x14ac:dyDescent="0.25">
      <c r="A119" s="847" t="s">
        <v>311</v>
      </c>
      <c r="B119" s="848"/>
      <c r="C119" s="848"/>
      <c r="D119" s="849"/>
      <c r="E119" s="209" t="s">
        <v>286</v>
      </c>
      <c r="F119" s="221" t="s">
        <v>293</v>
      </c>
      <c r="G119" s="209" t="s">
        <v>253</v>
      </c>
      <c r="H119" s="209" t="s">
        <v>270</v>
      </c>
      <c r="I119" s="209" t="s">
        <v>312</v>
      </c>
      <c r="J119" s="210" t="s">
        <v>295</v>
      </c>
      <c r="K119" s="219"/>
    </row>
    <row r="120" spans="1:11" ht="17.25" customHeight="1" thickBot="1" x14ac:dyDescent="0.25">
      <c r="A120" s="843" t="s">
        <v>269</v>
      </c>
      <c r="B120" s="844"/>
      <c r="C120" s="844"/>
      <c r="D120" s="844"/>
      <c r="E120" s="246" t="s">
        <v>286</v>
      </c>
      <c r="F120" s="247">
        <v>16.29</v>
      </c>
      <c r="G120" s="248">
        <v>3.8100000000000002E-2</v>
      </c>
      <c r="H120" s="247">
        <v>4</v>
      </c>
      <c r="I120" s="247">
        <v>3.14</v>
      </c>
      <c r="J120" s="249">
        <f>F120*G120*H120*I120</f>
        <v>7.8</v>
      </c>
      <c r="K120" s="219"/>
    </row>
    <row r="121" spans="1:11" x14ac:dyDescent="0.2">
      <c r="A121" s="242"/>
      <c r="B121" s="242"/>
      <c r="C121" s="242"/>
      <c r="D121" s="242"/>
      <c r="E121" s="242"/>
      <c r="F121" s="242"/>
      <c r="G121" s="242"/>
      <c r="H121" s="242"/>
      <c r="I121" s="242"/>
      <c r="J121" s="242"/>
      <c r="K121" s="241"/>
    </row>
    <row r="122" spans="1:11" x14ac:dyDescent="0.2">
      <c r="B122" s="13"/>
      <c r="C122" s="13"/>
      <c r="D122" s="13"/>
      <c r="E122" s="13"/>
      <c r="F122" s="13"/>
    </row>
    <row r="123" spans="1:11" x14ac:dyDescent="0.2">
      <c r="B123" s="13"/>
      <c r="C123" s="13"/>
      <c r="D123" s="13"/>
      <c r="E123" s="13"/>
      <c r="F123" s="13"/>
    </row>
    <row r="124" spans="1:11" x14ac:dyDescent="0.2">
      <c r="B124" s="13"/>
      <c r="C124" s="13"/>
      <c r="D124" s="13"/>
      <c r="E124" s="13"/>
      <c r="F124" s="13"/>
    </row>
    <row r="125" spans="1:11" x14ac:dyDescent="0.2">
      <c r="B125" s="13"/>
      <c r="C125" s="13"/>
      <c r="D125" s="13"/>
      <c r="E125" s="13"/>
      <c r="F125" s="13"/>
    </row>
    <row r="126" spans="1:11" x14ac:dyDescent="0.2">
      <c r="B126" s="13"/>
      <c r="C126" s="13"/>
      <c r="D126" s="13"/>
      <c r="E126" s="13"/>
      <c r="F126" s="13"/>
    </row>
    <row r="127" spans="1:11" x14ac:dyDescent="0.2">
      <c r="B127" s="13"/>
      <c r="C127" s="13"/>
      <c r="D127" s="13"/>
      <c r="E127" s="13"/>
      <c r="F127" s="13"/>
    </row>
    <row r="128" spans="1:11" x14ac:dyDescent="0.2">
      <c r="B128" s="13"/>
      <c r="C128" s="13"/>
      <c r="D128" s="13"/>
      <c r="E128" s="13"/>
      <c r="F128" s="13"/>
    </row>
    <row r="129" spans="2:6" x14ac:dyDescent="0.2">
      <c r="B129" s="13"/>
      <c r="C129" s="13"/>
      <c r="D129" s="13"/>
      <c r="E129" s="13"/>
      <c r="F129" s="13"/>
    </row>
    <row r="130" spans="2:6" x14ac:dyDescent="0.2">
      <c r="B130" s="13"/>
      <c r="C130" s="13"/>
      <c r="D130" s="13"/>
      <c r="E130" s="13"/>
      <c r="F130" s="13"/>
    </row>
    <row r="131" spans="2:6" x14ac:dyDescent="0.2">
      <c r="B131" s="13"/>
      <c r="C131" s="13"/>
      <c r="D131" s="13"/>
      <c r="E131" s="13"/>
      <c r="F131" s="13"/>
    </row>
    <row r="132" spans="2:6" x14ac:dyDescent="0.2">
      <c r="B132" s="13"/>
      <c r="C132" s="13"/>
      <c r="D132" s="13"/>
      <c r="E132" s="13"/>
      <c r="F132" s="13"/>
    </row>
    <row r="133" spans="2:6" x14ac:dyDescent="0.2">
      <c r="B133" s="13"/>
      <c r="C133" s="13"/>
      <c r="D133" s="13"/>
      <c r="E133" s="13"/>
      <c r="F133" s="13"/>
    </row>
    <row r="134" spans="2:6" x14ac:dyDescent="0.2">
      <c r="B134" s="13"/>
      <c r="C134" s="13"/>
      <c r="D134" s="13"/>
      <c r="E134" s="13"/>
      <c r="F134" s="13"/>
    </row>
    <row r="135" spans="2:6" x14ac:dyDescent="0.2">
      <c r="B135" s="13"/>
      <c r="C135" s="13"/>
      <c r="D135" s="13"/>
      <c r="E135" s="13"/>
      <c r="F135" s="13"/>
    </row>
    <row r="136" spans="2:6" x14ac:dyDescent="0.2">
      <c r="B136" s="13"/>
      <c r="C136" s="13"/>
      <c r="D136" s="13"/>
      <c r="E136" s="13"/>
      <c r="F136" s="13"/>
    </row>
    <row r="137" spans="2:6" x14ac:dyDescent="0.2">
      <c r="B137" s="13"/>
      <c r="C137" s="13"/>
      <c r="D137" s="13"/>
      <c r="E137" s="13"/>
      <c r="F137" s="13"/>
    </row>
    <row r="138" spans="2:6" x14ac:dyDescent="0.2">
      <c r="B138" s="13"/>
      <c r="C138" s="13"/>
      <c r="D138" s="13"/>
      <c r="E138" s="13"/>
      <c r="F138" s="13"/>
    </row>
    <row r="139" spans="2:6" x14ac:dyDescent="0.2">
      <c r="B139" s="13"/>
      <c r="C139" s="13"/>
      <c r="D139" s="13"/>
      <c r="E139" s="13"/>
      <c r="F139" s="13"/>
    </row>
    <row r="140" spans="2:6" x14ac:dyDescent="0.2">
      <c r="B140" s="13"/>
      <c r="C140" s="13"/>
      <c r="D140" s="13"/>
      <c r="E140" s="13"/>
      <c r="F140" s="13"/>
    </row>
    <row r="141" spans="2:6" x14ac:dyDescent="0.2">
      <c r="B141" s="13"/>
      <c r="C141" s="13"/>
      <c r="D141" s="13"/>
      <c r="E141" s="13"/>
      <c r="F141" s="13"/>
    </row>
    <row r="142" spans="2:6" x14ac:dyDescent="0.2">
      <c r="B142" s="13"/>
      <c r="C142" s="13"/>
      <c r="D142" s="13"/>
      <c r="E142" s="13"/>
      <c r="F142" s="13"/>
    </row>
    <row r="143" spans="2:6" x14ac:dyDescent="0.2">
      <c r="B143" s="13"/>
      <c r="C143" s="13"/>
      <c r="D143" s="13"/>
      <c r="E143" s="13"/>
      <c r="F143" s="13"/>
    </row>
    <row r="144" spans="2:6" x14ac:dyDescent="0.2">
      <c r="B144" s="13"/>
      <c r="C144" s="13"/>
      <c r="D144" s="13"/>
      <c r="E144" s="13"/>
      <c r="F144" s="13"/>
    </row>
    <row r="145" spans="2:6" x14ac:dyDescent="0.2">
      <c r="B145" s="13"/>
      <c r="C145" s="13"/>
      <c r="D145" s="13"/>
      <c r="E145" s="13"/>
      <c r="F145" s="13"/>
    </row>
    <row r="146" spans="2:6" x14ac:dyDescent="0.2">
      <c r="B146" s="13"/>
      <c r="C146" s="13"/>
      <c r="D146" s="13"/>
      <c r="E146" s="13"/>
      <c r="F146" s="13"/>
    </row>
    <row r="147" spans="2:6" x14ac:dyDescent="0.2">
      <c r="B147" s="13"/>
      <c r="C147" s="13"/>
      <c r="D147" s="13"/>
      <c r="E147" s="13"/>
      <c r="F147" s="13"/>
    </row>
    <row r="148" spans="2:6" x14ac:dyDescent="0.2">
      <c r="B148" s="13"/>
      <c r="C148" s="13"/>
      <c r="D148" s="13"/>
      <c r="E148" s="13"/>
      <c r="F148" s="13"/>
    </row>
    <row r="149" spans="2:6" x14ac:dyDescent="0.2">
      <c r="B149" s="13"/>
      <c r="C149" s="13"/>
      <c r="D149" s="13"/>
      <c r="E149" s="13"/>
      <c r="F149" s="13"/>
    </row>
    <row r="150" spans="2:6" x14ac:dyDescent="0.2">
      <c r="B150" s="13"/>
      <c r="C150" s="13"/>
      <c r="D150" s="13"/>
      <c r="E150" s="13"/>
      <c r="F150" s="13"/>
    </row>
    <row r="151" spans="2:6" x14ac:dyDescent="0.2">
      <c r="B151" s="13"/>
      <c r="C151" s="13"/>
      <c r="D151" s="13"/>
      <c r="E151" s="13"/>
      <c r="F151" s="13"/>
    </row>
    <row r="152" spans="2:6" x14ac:dyDescent="0.2">
      <c r="B152" s="13"/>
      <c r="C152" s="13"/>
      <c r="D152" s="13"/>
      <c r="E152" s="13"/>
      <c r="F152" s="13"/>
    </row>
    <row r="153" spans="2:6" x14ac:dyDescent="0.2">
      <c r="B153" s="13"/>
      <c r="C153" s="13"/>
      <c r="D153" s="13"/>
      <c r="E153" s="13"/>
      <c r="F153" s="13"/>
    </row>
    <row r="154" spans="2:6" x14ac:dyDescent="0.2">
      <c r="B154" s="13"/>
      <c r="C154" s="13"/>
      <c r="D154" s="13"/>
      <c r="E154" s="13"/>
      <c r="F154" s="13"/>
    </row>
    <row r="155" spans="2:6" x14ac:dyDescent="0.2">
      <c r="B155" s="13"/>
      <c r="C155" s="13"/>
      <c r="D155" s="13"/>
      <c r="E155" s="13"/>
      <c r="F155" s="13"/>
    </row>
    <row r="156" spans="2:6" x14ac:dyDescent="0.2">
      <c r="B156" s="13"/>
      <c r="C156" s="13"/>
      <c r="D156" s="13"/>
      <c r="E156" s="13"/>
      <c r="F156" s="13"/>
    </row>
    <row r="157" spans="2:6" x14ac:dyDescent="0.2">
      <c r="B157" s="13"/>
      <c r="C157" s="13"/>
      <c r="D157" s="13"/>
      <c r="E157" s="13"/>
      <c r="F157" s="13"/>
    </row>
    <row r="158" spans="2:6" x14ac:dyDescent="0.2">
      <c r="B158" s="13"/>
      <c r="C158" s="13"/>
      <c r="D158" s="13"/>
      <c r="E158" s="13"/>
      <c r="F158" s="13"/>
    </row>
    <row r="159" spans="2:6" x14ac:dyDescent="0.2">
      <c r="B159" s="13"/>
      <c r="C159" s="13"/>
      <c r="D159" s="13"/>
      <c r="E159" s="13"/>
      <c r="F159" s="13"/>
    </row>
    <row r="160" spans="2:6" x14ac:dyDescent="0.2">
      <c r="B160" s="13"/>
      <c r="C160" s="13"/>
      <c r="D160" s="13"/>
      <c r="E160" s="13"/>
      <c r="F160" s="13"/>
    </row>
    <row r="161" spans="2:6" ht="75.75" customHeight="1" x14ac:dyDescent="0.2">
      <c r="B161" s="13"/>
      <c r="C161" s="13"/>
      <c r="D161" s="13"/>
      <c r="E161" s="13"/>
      <c r="F161" s="13"/>
    </row>
    <row r="162" spans="2:6" x14ac:dyDescent="0.2">
      <c r="B162" s="13"/>
      <c r="C162" s="13"/>
      <c r="D162" s="13"/>
      <c r="E162" s="13"/>
      <c r="F162" s="13"/>
    </row>
    <row r="163" spans="2:6" x14ac:dyDescent="0.2">
      <c r="B163" s="13"/>
      <c r="C163" s="13"/>
      <c r="D163" s="13"/>
      <c r="E163" s="13"/>
      <c r="F163" s="13"/>
    </row>
    <row r="164" spans="2:6" x14ac:dyDescent="0.2">
      <c r="B164" s="13"/>
      <c r="C164" s="13"/>
      <c r="D164" s="13"/>
      <c r="E164" s="13"/>
      <c r="F164" s="13"/>
    </row>
    <row r="165" spans="2:6" x14ac:dyDescent="0.2">
      <c r="B165" s="13"/>
      <c r="C165" s="13"/>
      <c r="D165" s="13"/>
      <c r="E165" s="13"/>
      <c r="F165" s="13"/>
    </row>
    <row r="166" spans="2:6" x14ac:dyDescent="0.2">
      <c r="B166" s="13"/>
      <c r="C166" s="13"/>
      <c r="D166" s="13"/>
      <c r="E166" s="13"/>
      <c r="F166" s="13"/>
    </row>
    <row r="167" spans="2:6" ht="12.75" customHeight="1" x14ac:dyDescent="0.2">
      <c r="B167" s="14"/>
      <c r="C167" s="14"/>
      <c r="D167" s="14"/>
      <c r="E167" s="14"/>
      <c r="F167" s="15"/>
    </row>
    <row r="168" spans="2:6" x14ac:dyDescent="0.2">
      <c r="B168" s="14"/>
      <c r="C168" s="14"/>
      <c r="D168" s="14"/>
      <c r="E168" s="14"/>
      <c r="F168" s="15"/>
    </row>
    <row r="169" spans="2:6" x14ac:dyDescent="0.2">
      <c r="B169" s="13"/>
      <c r="C169" s="13"/>
      <c r="D169" s="13"/>
      <c r="E169" s="13"/>
      <c r="F169" s="13"/>
    </row>
    <row r="170" spans="2:6" x14ac:dyDescent="0.2">
      <c r="B170" s="13"/>
      <c r="C170" s="13"/>
      <c r="D170" s="13"/>
      <c r="E170" s="13"/>
      <c r="F170" s="13"/>
    </row>
    <row r="171" spans="2:6" x14ac:dyDescent="0.2">
      <c r="B171" s="13"/>
      <c r="C171" s="13"/>
      <c r="D171" s="13"/>
      <c r="E171" s="13"/>
    </row>
    <row r="172" spans="2:6" x14ac:dyDescent="0.2">
      <c r="B172" s="13"/>
      <c r="C172" s="13"/>
      <c r="D172" s="13"/>
      <c r="E172" s="13"/>
    </row>
    <row r="173" spans="2:6" x14ac:dyDescent="0.2">
      <c r="B173" s="13"/>
      <c r="C173" s="13"/>
      <c r="D173" s="13"/>
      <c r="E173" s="13"/>
    </row>
    <row r="174" spans="2:6" x14ac:dyDescent="0.2">
      <c r="B174" s="13"/>
      <c r="C174" s="13"/>
      <c r="D174" s="13"/>
      <c r="E174" s="13"/>
    </row>
    <row r="175" spans="2:6" x14ac:dyDescent="0.2">
      <c r="B175" s="13"/>
      <c r="C175" s="13"/>
      <c r="D175" s="13"/>
      <c r="E175" s="13"/>
    </row>
    <row r="176" spans="2:6" x14ac:dyDescent="0.2">
      <c r="B176" s="13"/>
      <c r="C176" s="13"/>
      <c r="D176" s="13"/>
      <c r="E176" s="13"/>
    </row>
    <row r="177" spans="2:5" x14ac:dyDescent="0.2">
      <c r="B177" s="13"/>
      <c r="C177" s="13"/>
      <c r="D177" s="13"/>
      <c r="E177" s="13"/>
    </row>
    <row r="178" spans="2:5" x14ac:dyDescent="0.2">
      <c r="B178" s="13"/>
      <c r="C178" s="13"/>
      <c r="D178" s="13"/>
      <c r="E178" s="13"/>
    </row>
    <row r="179" spans="2:5" x14ac:dyDescent="0.2">
      <c r="B179" s="13"/>
      <c r="C179" s="13"/>
      <c r="D179" s="13"/>
      <c r="E179" s="13"/>
    </row>
    <row r="180" spans="2:5" x14ac:dyDescent="0.2">
      <c r="B180" s="13"/>
      <c r="C180" s="13"/>
      <c r="D180" s="13"/>
      <c r="E180" s="13"/>
    </row>
    <row r="181" spans="2:5" x14ac:dyDescent="0.2">
      <c r="B181" s="13"/>
      <c r="C181" s="13"/>
      <c r="D181" s="13"/>
      <c r="E181" s="13"/>
    </row>
    <row r="182" spans="2:5" x14ac:dyDescent="0.2">
      <c r="B182" s="13"/>
      <c r="C182" s="13"/>
      <c r="D182" s="13"/>
      <c r="E182" s="13"/>
    </row>
    <row r="183" spans="2:5" x14ac:dyDescent="0.2">
      <c r="B183" s="13"/>
      <c r="C183" s="13"/>
      <c r="D183" s="13"/>
      <c r="E183" s="13"/>
    </row>
    <row r="184" spans="2:5" x14ac:dyDescent="0.2">
      <c r="B184" s="13"/>
      <c r="C184" s="13"/>
      <c r="D184" s="13"/>
      <c r="E184" s="13"/>
    </row>
    <row r="185" spans="2:5" x14ac:dyDescent="0.2">
      <c r="B185" s="13"/>
      <c r="C185" s="13"/>
      <c r="D185" s="13"/>
      <c r="E185" s="13"/>
    </row>
    <row r="186" spans="2:5" x14ac:dyDescent="0.2">
      <c r="B186" s="13"/>
      <c r="C186" s="13"/>
      <c r="D186" s="13"/>
      <c r="E186" s="13"/>
    </row>
    <row r="187" spans="2:5" x14ac:dyDescent="0.2">
      <c r="B187" s="13"/>
      <c r="C187" s="13"/>
      <c r="D187" s="13"/>
      <c r="E187" s="13"/>
    </row>
    <row r="188" spans="2:5" x14ac:dyDescent="0.2">
      <c r="B188" s="13"/>
      <c r="C188" s="13"/>
      <c r="D188" s="13"/>
      <c r="E188" s="13"/>
    </row>
    <row r="189" spans="2:5" x14ac:dyDescent="0.2">
      <c r="B189" s="13"/>
      <c r="C189" s="13"/>
      <c r="D189" s="13"/>
      <c r="E189" s="13"/>
    </row>
    <row r="190" spans="2:5" x14ac:dyDescent="0.2">
      <c r="B190" s="13"/>
      <c r="C190" s="13"/>
      <c r="D190" s="13"/>
      <c r="E190" s="13"/>
    </row>
    <row r="191" spans="2:5" x14ac:dyDescent="0.2">
      <c r="B191" s="13"/>
      <c r="C191" s="13"/>
      <c r="D191" s="13"/>
      <c r="E191" s="13"/>
    </row>
    <row r="192" spans="2:5" x14ac:dyDescent="0.2">
      <c r="B192" s="13"/>
      <c r="C192" s="13"/>
      <c r="D192" s="13"/>
      <c r="E192" s="13"/>
    </row>
    <row r="193" spans="2:5" x14ac:dyDescent="0.2">
      <c r="B193" s="13"/>
      <c r="C193" s="13"/>
      <c r="D193" s="13"/>
      <c r="E193" s="13"/>
    </row>
    <row r="194" spans="2:5" x14ac:dyDescent="0.2">
      <c r="B194" s="13"/>
      <c r="C194" s="13"/>
      <c r="D194" s="13"/>
      <c r="E194" s="13"/>
    </row>
    <row r="195" spans="2:5" x14ac:dyDescent="0.2">
      <c r="B195" s="13"/>
      <c r="C195" s="13"/>
      <c r="D195" s="13"/>
      <c r="E195" s="13"/>
    </row>
    <row r="196" spans="2:5" x14ac:dyDescent="0.2">
      <c r="B196" s="15"/>
      <c r="C196" s="13"/>
      <c r="D196" s="13"/>
      <c r="E196" s="13"/>
    </row>
    <row r="197" spans="2:5" x14ac:dyDescent="0.2">
      <c r="B197" s="15"/>
      <c r="C197" s="13"/>
      <c r="D197" s="13"/>
      <c r="E197" s="13"/>
    </row>
    <row r="198" spans="2:5" x14ac:dyDescent="0.2">
      <c r="B198" s="15"/>
      <c r="C198" s="13"/>
      <c r="D198" s="13"/>
      <c r="E198" s="13"/>
    </row>
    <row r="199" spans="2:5" ht="77.25" customHeight="1" x14ac:dyDescent="0.2">
      <c r="B199" s="15"/>
      <c r="C199" s="13"/>
      <c r="D199" s="13"/>
      <c r="E199" s="13"/>
    </row>
    <row r="200" spans="2:5" x14ac:dyDescent="0.2">
      <c r="B200" s="15"/>
      <c r="C200" s="13"/>
      <c r="D200" s="13"/>
      <c r="E200" s="13"/>
    </row>
    <row r="201" spans="2:5" x14ac:dyDescent="0.2">
      <c r="B201" s="15"/>
      <c r="C201" s="13"/>
      <c r="D201" s="13"/>
      <c r="E201" s="13"/>
    </row>
    <row r="202" spans="2:5" x14ac:dyDescent="0.2">
      <c r="B202" s="15"/>
      <c r="C202" s="13"/>
      <c r="D202" s="13"/>
      <c r="E202" s="13"/>
    </row>
    <row r="203" spans="2:5" x14ac:dyDescent="0.2">
      <c r="B203" s="15"/>
      <c r="C203" s="13"/>
      <c r="D203" s="13"/>
      <c r="E203" s="13"/>
    </row>
    <row r="204" spans="2:5" x14ac:dyDescent="0.2">
      <c r="B204" s="15"/>
      <c r="C204" s="13"/>
      <c r="D204" s="13"/>
      <c r="E204" s="13"/>
    </row>
    <row r="205" spans="2:5" x14ac:dyDescent="0.2">
      <c r="B205" s="15"/>
      <c r="C205" s="13"/>
      <c r="D205" s="13"/>
      <c r="E205" s="13"/>
    </row>
    <row r="206" spans="2:5" x14ac:dyDescent="0.2">
      <c r="B206" s="13"/>
      <c r="C206" s="13"/>
      <c r="D206" s="13"/>
      <c r="E206" s="13"/>
    </row>
    <row r="207" spans="2:5" x14ac:dyDescent="0.2">
      <c r="B207" s="13"/>
      <c r="C207" s="13"/>
      <c r="D207" s="13"/>
      <c r="E207" s="13"/>
    </row>
    <row r="208" spans="2:5" x14ac:dyDescent="0.2">
      <c r="B208" s="13"/>
      <c r="C208" s="13"/>
      <c r="D208" s="13"/>
      <c r="E208" s="13"/>
    </row>
    <row r="209" spans="2:5" x14ac:dyDescent="0.2">
      <c r="B209" s="13"/>
      <c r="C209" s="13"/>
      <c r="D209" s="13"/>
      <c r="E209" s="13"/>
    </row>
    <row r="210" spans="2:5" x14ac:dyDescent="0.2">
      <c r="B210" s="13"/>
      <c r="C210" s="13"/>
      <c r="D210" s="13"/>
      <c r="E210" s="13"/>
    </row>
    <row r="211" spans="2:5" x14ac:dyDescent="0.2">
      <c r="B211" s="13"/>
      <c r="C211" s="13"/>
      <c r="D211" s="13"/>
      <c r="E211" s="13"/>
    </row>
    <row r="212" spans="2:5" x14ac:dyDescent="0.2">
      <c r="B212" s="13"/>
      <c r="C212" s="13"/>
      <c r="D212" s="13"/>
      <c r="E212" s="13"/>
    </row>
    <row r="213" spans="2:5" x14ac:dyDescent="0.2">
      <c r="B213" s="13"/>
      <c r="C213" s="13"/>
      <c r="D213" s="13"/>
      <c r="E213" s="13"/>
    </row>
    <row r="214" spans="2:5" x14ac:dyDescent="0.2">
      <c r="B214" s="13"/>
      <c r="C214" s="13"/>
      <c r="D214" s="13"/>
      <c r="E214" s="13"/>
    </row>
    <row r="215" spans="2:5" x14ac:dyDescent="0.2">
      <c r="B215" s="13"/>
      <c r="C215" s="13"/>
      <c r="D215" s="13"/>
      <c r="E215" s="13"/>
    </row>
    <row r="216" spans="2:5" x14ac:dyDescent="0.2">
      <c r="B216" s="13"/>
      <c r="C216" s="13"/>
      <c r="D216" s="13"/>
      <c r="E216" s="13"/>
    </row>
    <row r="217" spans="2:5" x14ac:dyDescent="0.2">
      <c r="B217" s="13"/>
      <c r="C217" s="13"/>
      <c r="D217" s="13"/>
      <c r="E217" s="13"/>
    </row>
    <row r="218" spans="2:5" x14ac:dyDescent="0.2">
      <c r="B218" s="13"/>
      <c r="C218" s="13"/>
      <c r="D218" s="13"/>
      <c r="E218" s="13"/>
    </row>
    <row r="219" spans="2:5" x14ac:dyDescent="0.2">
      <c r="B219" s="13"/>
      <c r="C219" s="13"/>
      <c r="D219" s="13"/>
      <c r="E219" s="13"/>
    </row>
    <row r="220" spans="2:5" x14ac:dyDescent="0.2">
      <c r="B220" s="13"/>
      <c r="C220" s="13"/>
      <c r="D220" s="13"/>
      <c r="E220" s="13"/>
    </row>
    <row r="221" spans="2:5" x14ac:dyDescent="0.2">
      <c r="B221" s="13"/>
      <c r="C221" s="13"/>
      <c r="D221" s="13"/>
      <c r="E221" s="13"/>
    </row>
    <row r="222" spans="2:5" x14ac:dyDescent="0.2">
      <c r="B222" s="13"/>
      <c r="C222" s="13"/>
      <c r="D222" s="13"/>
      <c r="E222" s="13"/>
    </row>
    <row r="223" spans="2:5" x14ac:dyDescent="0.2">
      <c r="B223" s="13"/>
      <c r="C223" s="13"/>
      <c r="D223" s="13"/>
      <c r="E223" s="13"/>
    </row>
    <row r="224" spans="2:5" x14ac:dyDescent="0.2">
      <c r="B224" s="13"/>
      <c r="C224" s="13"/>
      <c r="D224" s="13"/>
      <c r="E224" s="13"/>
    </row>
    <row r="225" spans="2:5" x14ac:dyDescent="0.2">
      <c r="B225" s="13"/>
      <c r="C225" s="13"/>
      <c r="D225" s="13"/>
      <c r="E225" s="13"/>
    </row>
    <row r="226" spans="2:5" x14ac:dyDescent="0.2">
      <c r="B226" s="13"/>
      <c r="C226" s="13"/>
      <c r="D226" s="13"/>
      <c r="E226" s="13"/>
    </row>
    <row r="227" spans="2:5" x14ac:dyDescent="0.2">
      <c r="B227" s="13"/>
      <c r="C227" s="13"/>
      <c r="D227" s="13"/>
      <c r="E227" s="13"/>
    </row>
    <row r="228" spans="2:5" x14ac:dyDescent="0.2">
      <c r="B228" s="13"/>
      <c r="C228" s="13"/>
      <c r="D228" s="13"/>
      <c r="E228" s="13"/>
    </row>
    <row r="229" spans="2:5" x14ac:dyDescent="0.2">
      <c r="B229" s="13"/>
      <c r="C229" s="13"/>
      <c r="D229" s="13"/>
      <c r="E229" s="13"/>
    </row>
    <row r="230" spans="2:5" x14ac:dyDescent="0.2">
      <c r="B230" s="13"/>
      <c r="C230" s="13"/>
      <c r="D230" s="13"/>
      <c r="E230" s="13"/>
    </row>
    <row r="231" spans="2:5" x14ac:dyDescent="0.2">
      <c r="B231" s="13"/>
      <c r="C231" s="13"/>
      <c r="D231" s="13"/>
      <c r="E231" s="13"/>
    </row>
    <row r="232" spans="2:5" x14ac:dyDescent="0.2">
      <c r="B232" s="13"/>
      <c r="C232" s="13"/>
      <c r="D232" s="13"/>
      <c r="E232" s="13"/>
    </row>
    <row r="233" spans="2:5" x14ac:dyDescent="0.2">
      <c r="B233" s="13"/>
      <c r="C233" s="13"/>
      <c r="D233" s="13"/>
      <c r="E233" s="13"/>
    </row>
    <row r="234" spans="2:5" x14ac:dyDescent="0.2">
      <c r="B234" s="13"/>
      <c r="C234" s="13"/>
      <c r="D234" s="13"/>
      <c r="E234" s="13"/>
    </row>
    <row r="235" spans="2:5" x14ac:dyDescent="0.2">
      <c r="B235" s="13"/>
      <c r="C235" s="13"/>
      <c r="D235" s="13"/>
      <c r="E235" s="13"/>
    </row>
    <row r="236" spans="2:5" ht="6" customHeight="1" x14ac:dyDescent="0.2">
      <c r="B236" s="13"/>
      <c r="C236" s="13"/>
      <c r="D236" s="13"/>
      <c r="E236" s="13"/>
    </row>
    <row r="237" spans="2:5" ht="79.5" hidden="1" customHeight="1" x14ac:dyDescent="0.2">
      <c r="B237" s="13"/>
      <c r="C237" s="13"/>
      <c r="D237" s="13"/>
      <c r="E237" s="13"/>
    </row>
    <row r="238" spans="2:5" x14ac:dyDescent="0.2">
      <c r="B238" s="13"/>
      <c r="C238" s="13"/>
      <c r="D238" s="13"/>
      <c r="E238" s="13"/>
    </row>
    <row r="239" spans="2:5" x14ac:dyDescent="0.2">
      <c r="B239" s="13"/>
      <c r="C239" s="13"/>
      <c r="D239" s="13"/>
      <c r="E239" s="13"/>
    </row>
    <row r="240" spans="2:5" x14ac:dyDescent="0.2">
      <c r="B240" s="13"/>
      <c r="C240" s="13"/>
      <c r="D240" s="13"/>
      <c r="E240" s="13"/>
    </row>
    <row r="241" spans="2:5" x14ac:dyDescent="0.2">
      <c r="B241" s="13"/>
      <c r="C241" s="13"/>
      <c r="D241" s="13"/>
      <c r="E241" s="13"/>
    </row>
    <row r="242" spans="2:5" x14ac:dyDescent="0.2">
      <c r="B242" s="13"/>
      <c r="C242" s="13"/>
      <c r="D242" s="13"/>
      <c r="E242" s="13"/>
    </row>
    <row r="243" spans="2:5" x14ac:dyDescent="0.2">
      <c r="B243" s="13"/>
      <c r="C243" s="13"/>
      <c r="D243" s="13"/>
      <c r="E243" s="13"/>
    </row>
    <row r="244" spans="2:5" x14ac:dyDescent="0.2">
      <c r="B244" s="13"/>
      <c r="C244" s="13"/>
      <c r="D244" s="13"/>
      <c r="E244" s="13"/>
    </row>
    <row r="245" spans="2:5" x14ac:dyDescent="0.2">
      <c r="B245" s="13"/>
      <c r="C245" s="13"/>
      <c r="D245" s="13"/>
      <c r="E245" s="13"/>
    </row>
    <row r="246" spans="2:5" x14ac:dyDescent="0.2">
      <c r="B246" s="13"/>
      <c r="C246" s="13"/>
      <c r="D246" s="13"/>
      <c r="E246" s="13"/>
    </row>
    <row r="247" spans="2:5" x14ac:dyDescent="0.2">
      <c r="B247" s="13"/>
      <c r="C247" s="13"/>
      <c r="D247" s="13"/>
      <c r="E247" s="13"/>
    </row>
    <row r="248" spans="2:5" x14ac:dyDescent="0.2">
      <c r="B248" s="13"/>
      <c r="C248" s="13"/>
      <c r="D248" s="13"/>
      <c r="E248" s="13"/>
    </row>
    <row r="249" spans="2:5" x14ac:dyDescent="0.2">
      <c r="B249" s="13"/>
      <c r="C249" s="13"/>
      <c r="D249" s="13"/>
      <c r="E249" s="13"/>
    </row>
    <row r="250" spans="2:5" x14ac:dyDescent="0.2">
      <c r="B250" s="13"/>
      <c r="C250" s="13"/>
      <c r="D250" s="13"/>
      <c r="E250" s="13"/>
    </row>
    <row r="251" spans="2:5" x14ac:dyDescent="0.2">
      <c r="B251" s="13"/>
      <c r="C251" s="13"/>
      <c r="D251" s="13"/>
      <c r="E251" s="13"/>
    </row>
    <row r="252" spans="2:5" x14ac:dyDescent="0.2">
      <c r="B252" s="13"/>
      <c r="C252" s="13"/>
      <c r="D252" s="13"/>
      <c r="E252" s="13"/>
    </row>
    <row r="253" spans="2:5" x14ac:dyDescent="0.2">
      <c r="B253" s="13"/>
      <c r="C253" s="13"/>
      <c r="D253" s="13"/>
      <c r="E253" s="13"/>
    </row>
    <row r="254" spans="2:5" x14ac:dyDescent="0.2">
      <c r="B254" s="13"/>
      <c r="C254" s="13"/>
      <c r="D254" s="13"/>
      <c r="E254" s="13"/>
    </row>
    <row r="255" spans="2:5" x14ac:dyDescent="0.2">
      <c r="B255" s="13"/>
      <c r="C255" s="13"/>
      <c r="D255" s="13"/>
      <c r="E255" s="13"/>
    </row>
    <row r="256" spans="2:5" x14ac:dyDescent="0.2">
      <c r="B256" s="13"/>
      <c r="C256" s="13"/>
      <c r="D256" s="13"/>
      <c r="E256" s="13"/>
    </row>
    <row r="257" spans="2:5" x14ac:dyDescent="0.2">
      <c r="B257" s="13"/>
      <c r="C257" s="13"/>
      <c r="D257" s="13"/>
      <c r="E257" s="13"/>
    </row>
    <row r="258" spans="2:5" x14ac:dyDescent="0.2">
      <c r="B258" s="13"/>
      <c r="C258" s="13"/>
      <c r="D258" s="13"/>
      <c r="E258" s="13"/>
    </row>
    <row r="259" spans="2:5" x14ac:dyDescent="0.2">
      <c r="B259" s="13"/>
      <c r="C259" s="13"/>
      <c r="D259" s="13"/>
      <c r="E259" s="13"/>
    </row>
    <row r="260" spans="2:5" x14ac:dyDescent="0.2">
      <c r="B260" s="13"/>
      <c r="C260" s="13"/>
      <c r="D260" s="13"/>
      <c r="E260" s="13"/>
    </row>
    <row r="261" spans="2:5" x14ac:dyDescent="0.2">
      <c r="B261" s="13"/>
      <c r="C261" s="13"/>
      <c r="D261" s="13"/>
      <c r="E261" s="13"/>
    </row>
    <row r="262" spans="2:5" x14ac:dyDescent="0.2">
      <c r="B262" s="13"/>
      <c r="C262" s="13"/>
      <c r="D262" s="13"/>
      <c r="E262" s="13"/>
    </row>
    <row r="263" spans="2:5" x14ac:dyDescent="0.2">
      <c r="B263" s="13"/>
      <c r="C263" s="13"/>
      <c r="D263" s="13"/>
      <c r="E263" s="13"/>
    </row>
    <row r="264" spans="2:5" x14ac:dyDescent="0.2">
      <c r="B264" s="13"/>
      <c r="C264" s="13"/>
      <c r="D264" s="13"/>
      <c r="E264" s="13"/>
    </row>
    <row r="265" spans="2:5" x14ac:dyDescent="0.2">
      <c r="B265" s="13"/>
      <c r="C265" s="13"/>
      <c r="D265" s="13"/>
      <c r="E265" s="13"/>
    </row>
    <row r="266" spans="2:5" x14ac:dyDescent="0.2">
      <c r="B266" s="13"/>
      <c r="C266" s="13"/>
      <c r="D266" s="13"/>
      <c r="E266" s="13"/>
    </row>
    <row r="267" spans="2:5" x14ac:dyDescent="0.2">
      <c r="B267" s="13"/>
      <c r="C267" s="13"/>
      <c r="D267" s="13"/>
      <c r="E267" s="13"/>
    </row>
    <row r="268" spans="2:5" x14ac:dyDescent="0.2">
      <c r="B268" s="13"/>
      <c r="C268" s="13"/>
      <c r="D268" s="13"/>
      <c r="E268" s="13"/>
    </row>
    <row r="269" spans="2:5" x14ac:dyDescent="0.2">
      <c r="B269" s="13"/>
      <c r="C269" s="13"/>
      <c r="D269" s="13"/>
      <c r="E269" s="13"/>
    </row>
    <row r="270" spans="2:5" x14ac:dyDescent="0.2">
      <c r="B270" s="13"/>
      <c r="C270" s="13"/>
      <c r="D270" s="13"/>
      <c r="E270" s="13"/>
    </row>
    <row r="271" spans="2:5" x14ac:dyDescent="0.2">
      <c r="B271" s="13"/>
      <c r="C271" s="13"/>
      <c r="D271" s="13"/>
      <c r="E271" s="13"/>
    </row>
    <row r="272" spans="2:5" x14ac:dyDescent="0.2">
      <c r="B272" s="13"/>
      <c r="C272" s="13"/>
      <c r="D272" s="13"/>
      <c r="E272" s="13"/>
    </row>
    <row r="273" spans="2:5" x14ac:dyDescent="0.2">
      <c r="B273" s="13"/>
      <c r="C273" s="13"/>
      <c r="D273" s="13"/>
      <c r="E273" s="13"/>
    </row>
    <row r="274" spans="2:5" x14ac:dyDescent="0.2">
      <c r="B274" s="13"/>
      <c r="C274" s="13"/>
      <c r="D274" s="13"/>
      <c r="E274" s="13"/>
    </row>
    <row r="275" spans="2:5" ht="78" customHeight="1" x14ac:dyDescent="0.2">
      <c r="B275" s="13"/>
      <c r="C275" s="13"/>
      <c r="D275" s="13"/>
      <c r="E275" s="13"/>
    </row>
    <row r="276" spans="2:5" x14ac:dyDescent="0.2">
      <c r="B276" s="13"/>
      <c r="C276" s="13"/>
      <c r="D276" s="13"/>
      <c r="E276" s="13"/>
    </row>
    <row r="277" spans="2:5" x14ac:dyDescent="0.2">
      <c r="B277" s="13"/>
      <c r="C277" s="13"/>
      <c r="D277" s="13"/>
      <c r="E277" s="13"/>
    </row>
    <row r="278" spans="2:5" x14ac:dyDescent="0.2">
      <c r="B278" s="13"/>
      <c r="C278" s="13"/>
      <c r="D278" s="13"/>
      <c r="E278" s="13"/>
    </row>
    <row r="279" spans="2:5" x14ac:dyDescent="0.2">
      <c r="B279" s="13"/>
      <c r="C279" s="13"/>
      <c r="D279" s="13"/>
      <c r="E279" s="13"/>
    </row>
    <row r="280" spans="2:5" x14ac:dyDescent="0.2">
      <c r="B280" s="13"/>
      <c r="C280" s="13"/>
      <c r="D280" s="13"/>
      <c r="E280" s="13"/>
    </row>
    <row r="281" spans="2:5" ht="24.75" customHeight="1" x14ac:dyDescent="0.2">
      <c r="B281" s="13"/>
      <c r="C281" s="13"/>
      <c r="D281" s="13"/>
      <c r="E281" s="13"/>
    </row>
    <row r="282" spans="2:5" x14ac:dyDescent="0.2">
      <c r="B282" s="13"/>
      <c r="C282" s="13"/>
      <c r="D282" s="13"/>
      <c r="E282" s="13"/>
    </row>
    <row r="283" spans="2:5" x14ac:dyDescent="0.2">
      <c r="B283" s="13"/>
      <c r="C283" s="13"/>
      <c r="D283" s="13"/>
      <c r="E283" s="13"/>
    </row>
    <row r="284" spans="2:5" x14ac:dyDescent="0.2">
      <c r="B284" s="13"/>
      <c r="C284" s="13"/>
      <c r="D284" s="13"/>
      <c r="E284" s="13"/>
    </row>
    <row r="285" spans="2:5" x14ac:dyDescent="0.2">
      <c r="B285" s="13"/>
      <c r="C285" s="13"/>
      <c r="D285" s="13"/>
      <c r="E285" s="13"/>
    </row>
    <row r="286" spans="2:5" x14ac:dyDescent="0.2">
      <c r="B286" s="13"/>
      <c r="C286" s="13"/>
      <c r="D286" s="13"/>
      <c r="E286" s="13"/>
    </row>
    <row r="287" spans="2:5" x14ac:dyDescent="0.2">
      <c r="B287" s="13"/>
      <c r="C287" s="13"/>
      <c r="D287" s="13"/>
      <c r="E287" s="13"/>
    </row>
    <row r="288" spans="2:5" x14ac:dyDescent="0.2">
      <c r="B288" s="13"/>
      <c r="C288" s="13"/>
      <c r="D288" s="13"/>
      <c r="E288" s="13"/>
    </row>
    <row r="289" spans="2:7" x14ac:dyDescent="0.2">
      <c r="B289" s="13"/>
      <c r="C289" s="13"/>
      <c r="D289" s="13"/>
      <c r="E289" s="13"/>
    </row>
    <row r="290" spans="2:7" x14ac:dyDescent="0.2">
      <c r="B290" s="13"/>
      <c r="C290" s="13"/>
      <c r="D290" s="13"/>
      <c r="E290" s="13"/>
    </row>
    <row r="291" spans="2:7" x14ac:dyDescent="0.2">
      <c r="B291" s="13"/>
      <c r="C291" s="13"/>
      <c r="D291" s="13"/>
      <c r="E291" s="13"/>
    </row>
    <row r="292" spans="2:7" x14ac:dyDescent="0.2">
      <c r="B292" s="13"/>
      <c r="C292" s="13"/>
      <c r="D292" s="13"/>
      <c r="E292" s="13"/>
    </row>
    <row r="293" spans="2:7" x14ac:dyDescent="0.2">
      <c r="B293" s="13"/>
      <c r="C293" s="13"/>
      <c r="D293" s="13"/>
      <c r="E293" s="13"/>
    </row>
    <row r="294" spans="2:7" x14ac:dyDescent="0.2">
      <c r="B294" s="13"/>
      <c r="C294" s="13"/>
      <c r="D294" s="13"/>
      <c r="E294" s="13"/>
    </row>
    <row r="295" spans="2:7" x14ac:dyDescent="0.2">
      <c r="B295" s="13"/>
      <c r="C295" s="13"/>
      <c r="D295" s="13"/>
      <c r="E295" s="13"/>
    </row>
    <row r="296" spans="2:7" x14ac:dyDescent="0.2">
      <c r="B296" s="13"/>
      <c r="C296" s="13"/>
      <c r="D296" s="13"/>
      <c r="E296" s="13"/>
    </row>
    <row r="297" spans="2:7" x14ac:dyDescent="0.2">
      <c r="B297" s="13"/>
      <c r="C297" s="13"/>
      <c r="D297" s="13"/>
      <c r="E297" s="13"/>
    </row>
    <row r="298" spans="2:7" x14ac:dyDescent="0.2">
      <c r="B298" s="13"/>
      <c r="C298" s="13"/>
      <c r="D298" s="13"/>
      <c r="E298" s="13"/>
    </row>
    <row r="299" spans="2:7" x14ac:dyDescent="0.2">
      <c r="B299" s="13"/>
      <c r="C299" s="13"/>
      <c r="D299" s="13"/>
      <c r="E299" s="13"/>
      <c r="F299" s="13"/>
      <c r="G299" s="13"/>
    </row>
    <row r="300" spans="2:7" x14ac:dyDescent="0.2">
      <c r="B300" s="13"/>
      <c r="C300" s="13"/>
      <c r="D300" s="13"/>
      <c r="E300" s="13"/>
      <c r="F300" s="13"/>
      <c r="G300" s="13"/>
    </row>
    <row r="301" spans="2:7" x14ac:dyDescent="0.2">
      <c r="B301" s="13"/>
      <c r="C301" s="13"/>
      <c r="D301" s="13"/>
      <c r="E301" s="13"/>
      <c r="F301" s="13"/>
      <c r="G301" s="13"/>
    </row>
    <row r="302" spans="2:7" x14ac:dyDescent="0.2">
      <c r="B302" s="13"/>
      <c r="C302" s="13"/>
      <c r="D302" s="13"/>
      <c r="E302" s="13"/>
      <c r="F302" s="13"/>
      <c r="G302" s="13"/>
    </row>
    <row r="303" spans="2:7" x14ac:dyDescent="0.2">
      <c r="B303" s="13"/>
      <c r="C303" s="13"/>
      <c r="D303" s="13"/>
      <c r="E303" s="13"/>
      <c r="F303" s="13"/>
      <c r="G303" s="13"/>
    </row>
    <row r="304" spans="2:7" x14ac:dyDescent="0.2">
      <c r="B304" s="13"/>
      <c r="C304" s="13"/>
      <c r="D304" s="13"/>
      <c r="E304" s="13"/>
      <c r="F304" s="13"/>
      <c r="G304" s="13"/>
    </row>
    <row r="305" spans="2:7" x14ac:dyDescent="0.2">
      <c r="B305" s="13"/>
      <c r="C305" s="13"/>
      <c r="D305" s="13"/>
      <c r="E305" s="13"/>
      <c r="F305" s="13"/>
      <c r="G305" s="13"/>
    </row>
    <row r="306" spans="2:7" x14ac:dyDescent="0.2">
      <c r="B306" s="13"/>
      <c r="C306" s="13"/>
      <c r="D306" s="13"/>
      <c r="E306" s="13"/>
      <c r="F306" s="13"/>
      <c r="G306" s="13"/>
    </row>
    <row r="307" spans="2:7" x14ac:dyDescent="0.2">
      <c r="B307" s="13"/>
      <c r="C307" s="13"/>
      <c r="D307" s="13"/>
      <c r="E307" s="13"/>
      <c r="F307" s="13"/>
      <c r="G307" s="13"/>
    </row>
    <row r="308" spans="2:7" x14ac:dyDescent="0.2">
      <c r="B308" s="13"/>
      <c r="C308" s="13"/>
      <c r="D308" s="13"/>
      <c r="E308" s="13"/>
      <c r="F308" s="13"/>
      <c r="G308" s="13"/>
    </row>
    <row r="309" spans="2:7" x14ac:dyDescent="0.2">
      <c r="B309" s="13"/>
      <c r="C309" s="13"/>
      <c r="D309" s="13"/>
      <c r="E309" s="13"/>
      <c r="F309" s="13"/>
      <c r="G309" s="13"/>
    </row>
    <row r="310" spans="2:7" x14ac:dyDescent="0.2">
      <c r="B310" s="13"/>
      <c r="C310" s="13"/>
      <c r="D310" s="13"/>
      <c r="E310" s="13"/>
      <c r="F310" s="13"/>
      <c r="G310" s="13"/>
    </row>
    <row r="311" spans="2:7" x14ac:dyDescent="0.2">
      <c r="B311" s="13"/>
      <c r="C311" s="13"/>
      <c r="D311" s="13"/>
      <c r="E311" s="13"/>
      <c r="F311" s="13"/>
      <c r="G311" s="13"/>
    </row>
    <row r="312" spans="2:7" ht="67.5" customHeight="1" x14ac:dyDescent="0.2">
      <c r="B312" s="13"/>
      <c r="C312" s="13"/>
      <c r="D312" s="13"/>
      <c r="E312" s="13"/>
      <c r="F312" s="13"/>
      <c r="G312" s="13"/>
    </row>
    <row r="313" spans="2:7" x14ac:dyDescent="0.2">
      <c r="B313" s="15"/>
      <c r="C313" s="15"/>
      <c r="D313" s="15"/>
      <c r="E313" s="15"/>
      <c r="F313" s="15"/>
    </row>
    <row r="314" spans="2:7" x14ac:dyDescent="0.2">
      <c r="B314" s="15"/>
      <c r="C314" s="15"/>
      <c r="D314" s="15"/>
      <c r="E314" s="15"/>
      <c r="F314" s="15"/>
    </row>
    <row r="315" spans="2:7" x14ac:dyDescent="0.2">
      <c r="B315" s="15"/>
      <c r="C315" s="15"/>
      <c r="D315" s="15"/>
      <c r="E315" s="15"/>
      <c r="F315" s="15"/>
    </row>
    <row r="316" spans="2:7" x14ac:dyDescent="0.2">
      <c r="B316" s="15"/>
      <c r="C316" s="15"/>
      <c r="D316" s="15"/>
      <c r="E316" s="15"/>
      <c r="F316" s="15"/>
    </row>
    <row r="317" spans="2:7" x14ac:dyDescent="0.2">
      <c r="B317" s="15"/>
      <c r="C317" s="15"/>
      <c r="D317" s="15"/>
      <c r="E317" s="15"/>
      <c r="F317" s="15"/>
    </row>
    <row r="318" spans="2:7" ht="12.75" customHeight="1" x14ac:dyDescent="0.2">
      <c r="B318" s="14"/>
      <c r="C318" s="14"/>
      <c r="D318" s="14"/>
      <c r="E318" s="14"/>
      <c r="F318" s="15"/>
    </row>
    <row r="319" spans="2:7" x14ac:dyDescent="0.2">
      <c r="B319" s="14"/>
      <c r="C319" s="14"/>
      <c r="D319" s="14"/>
      <c r="E319" s="14"/>
      <c r="F319" s="15"/>
    </row>
    <row r="320" spans="2:7" x14ac:dyDescent="0.2">
      <c r="B320" s="15"/>
      <c r="C320" s="15"/>
      <c r="D320" s="15"/>
      <c r="E320" s="15"/>
      <c r="F320" s="15"/>
    </row>
    <row r="321" spans="2:6" x14ac:dyDescent="0.2">
      <c r="B321" s="13"/>
      <c r="C321" s="13"/>
      <c r="D321" s="13"/>
      <c r="E321" s="13"/>
      <c r="F321" s="13"/>
    </row>
    <row r="322" spans="2:6" x14ac:dyDescent="0.2">
      <c r="B322" s="13"/>
      <c r="C322" s="13"/>
      <c r="D322" s="13"/>
      <c r="E322" s="13"/>
      <c r="F322" s="13"/>
    </row>
    <row r="323" spans="2:6" x14ac:dyDescent="0.2">
      <c r="B323" s="13"/>
      <c r="C323" s="13"/>
      <c r="D323" s="13"/>
      <c r="E323" s="13"/>
      <c r="F323" s="13"/>
    </row>
    <row r="324" spans="2:6" x14ac:dyDescent="0.2">
      <c r="B324" s="13"/>
      <c r="C324" s="13"/>
      <c r="D324" s="13"/>
      <c r="E324" s="13"/>
      <c r="F324" s="13"/>
    </row>
    <row r="325" spans="2:6" x14ac:dyDescent="0.2">
      <c r="B325" s="13"/>
      <c r="C325" s="13"/>
      <c r="D325" s="13"/>
      <c r="E325" s="13"/>
      <c r="F325" s="13"/>
    </row>
    <row r="326" spans="2:6" x14ac:dyDescent="0.2">
      <c r="B326" s="13"/>
      <c r="C326" s="13"/>
      <c r="D326" s="13"/>
      <c r="E326" s="13"/>
      <c r="F326" s="13"/>
    </row>
    <row r="327" spans="2:6" x14ac:dyDescent="0.2">
      <c r="B327" s="13"/>
      <c r="C327" s="13"/>
      <c r="D327" s="13"/>
      <c r="E327" s="13"/>
      <c r="F327" s="13"/>
    </row>
    <row r="328" spans="2:6" x14ac:dyDescent="0.2">
      <c r="B328" s="13"/>
      <c r="C328" s="13"/>
      <c r="D328" s="13"/>
      <c r="E328" s="13"/>
      <c r="F328" s="13"/>
    </row>
    <row r="329" spans="2:6" x14ac:dyDescent="0.2">
      <c r="B329" s="13"/>
      <c r="C329" s="13"/>
      <c r="D329" s="13"/>
      <c r="E329" s="13"/>
      <c r="F329" s="13"/>
    </row>
    <row r="330" spans="2:6" x14ac:dyDescent="0.2">
      <c r="B330" s="13"/>
      <c r="C330" s="13"/>
      <c r="D330" s="13"/>
      <c r="E330" s="13"/>
      <c r="F330" s="13"/>
    </row>
    <row r="331" spans="2:6" x14ac:dyDescent="0.2">
      <c r="B331" s="13"/>
      <c r="C331" s="16"/>
      <c r="D331" s="13"/>
      <c r="E331" s="13"/>
      <c r="F331" s="13"/>
    </row>
    <row r="332" spans="2:6" x14ac:dyDescent="0.2">
      <c r="B332" s="15"/>
      <c r="C332" s="15"/>
      <c r="D332" s="15"/>
      <c r="E332" s="15"/>
      <c r="F332" s="13"/>
    </row>
    <row r="333" spans="2:6" ht="12.75" customHeight="1" x14ac:dyDescent="0.2">
      <c r="B333" s="14"/>
      <c r="C333" s="14"/>
      <c r="D333" s="14"/>
      <c r="E333" s="14"/>
      <c r="F333" s="13"/>
    </row>
    <row r="334" spans="2:6" x14ac:dyDescent="0.2">
      <c r="B334" s="14"/>
      <c r="C334" s="14"/>
      <c r="D334" s="14"/>
      <c r="E334" s="14"/>
      <c r="F334" s="13"/>
    </row>
    <row r="335" spans="2:6" x14ac:dyDescent="0.2">
      <c r="B335" s="15"/>
      <c r="C335" s="15"/>
      <c r="D335" s="15"/>
      <c r="E335" s="15"/>
      <c r="F335" s="13"/>
    </row>
    <row r="336" spans="2:6" x14ac:dyDescent="0.2">
      <c r="B336" s="13"/>
      <c r="C336" s="13"/>
      <c r="D336" s="13"/>
      <c r="E336" s="13"/>
      <c r="F336" s="13"/>
    </row>
    <row r="337" spans="2:6" x14ac:dyDescent="0.2">
      <c r="B337" s="13"/>
      <c r="C337" s="13"/>
      <c r="D337" s="13"/>
      <c r="E337" s="13"/>
      <c r="F337" s="13"/>
    </row>
    <row r="338" spans="2:6" x14ac:dyDescent="0.2">
      <c r="B338" s="13"/>
      <c r="C338" s="13"/>
      <c r="D338" s="13"/>
      <c r="E338" s="13"/>
      <c r="F338" s="13"/>
    </row>
    <row r="339" spans="2:6" x14ac:dyDescent="0.2">
      <c r="B339" s="13"/>
      <c r="C339" s="13"/>
      <c r="D339" s="13"/>
      <c r="E339" s="13"/>
      <c r="F339" s="13"/>
    </row>
    <row r="340" spans="2:6" x14ac:dyDescent="0.2">
      <c r="B340" s="13"/>
      <c r="C340" s="13"/>
      <c r="D340" s="13"/>
      <c r="E340" s="13"/>
      <c r="F340" s="13"/>
    </row>
    <row r="341" spans="2:6" x14ac:dyDescent="0.2">
      <c r="B341" s="13"/>
      <c r="C341" s="13"/>
      <c r="D341" s="13"/>
      <c r="E341" s="13"/>
      <c r="F341" s="13"/>
    </row>
    <row r="342" spans="2:6" x14ac:dyDescent="0.2">
      <c r="B342" s="13"/>
      <c r="C342" s="13"/>
      <c r="D342" s="13"/>
      <c r="E342" s="13"/>
      <c r="F342" s="13"/>
    </row>
    <row r="343" spans="2:6" x14ac:dyDescent="0.2">
      <c r="B343" s="13"/>
      <c r="C343" s="13"/>
      <c r="D343" s="13"/>
      <c r="E343" s="13"/>
      <c r="F343" s="13"/>
    </row>
    <row r="344" spans="2:6" x14ac:dyDescent="0.2">
      <c r="B344" s="13"/>
      <c r="C344" s="13"/>
      <c r="D344" s="13"/>
      <c r="E344" s="13"/>
      <c r="F344" s="13"/>
    </row>
    <row r="345" spans="2:6" x14ac:dyDescent="0.2">
      <c r="B345" s="13"/>
      <c r="C345" s="13"/>
      <c r="D345" s="13"/>
      <c r="E345" s="13"/>
      <c r="F345" s="13"/>
    </row>
    <row r="346" spans="2:6" x14ac:dyDescent="0.2">
      <c r="B346" s="13"/>
      <c r="C346" s="13"/>
      <c r="D346" s="13"/>
      <c r="E346" s="13"/>
      <c r="F346" s="13"/>
    </row>
    <row r="347" spans="2:6" x14ac:dyDescent="0.2">
      <c r="B347" s="13"/>
      <c r="C347" s="13"/>
      <c r="D347" s="13"/>
      <c r="E347" s="13"/>
      <c r="F347" s="13"/>
    </row>
    <row r="348" spans="2:6" x14ac:dyDescent="0.2">
      <c r="B348" s="13"/>
      <c r="C348" s="13"/>
      <c r="D348" s="13"/>
      <c r="E348" s="13"/>
      <c r="F348" s="13"/>
    </row>
    <row r="349" spans="2:6" x14ac:dyDescent="0.2">
      <c r="B349" s="13"/>
      <c r="C349" s="13"/>
      <c r="D349" s="13"/>
      <c r="E349" s="13"/>
      <c r="F349" s="13"/>
    </row>
    <row r="350" spans="2:6" ht="67.5" customHeight="1" x14ac:dyDescent="0.2">
      <c r="B350" s="13"/>
      <c r="C350" s="13"/>
      <c r="D350" s="13"/>
      <c r="E350" s="13"/>
      <c r="F350" s="13"/>
    </row>
    <row r="351" spans="2:6" x14ac:dyDescent="0.2">
      <c r="B351" s="13"/>
      <c r="C351" s="13"/>
      <c r="D351" s="13"/>
      <c r="E351" s="13"/>
      <c r="F351" s="13"/>
    </row>
    <row r="352" spans="2:6" x14ac:dyDescent="0.2">
      <c r="B352" s="13"/>
      <c r="C352" s="13"/>
      <c r="D352" s="13"/>
      <c r="E352" s="13"/>
      <c r="F352" s="13"/>
    </row>
    <row r="353" spans="2:6" x14ac:dyDescent="0.2">
      <c r="B353" s="13"/>
      <c r="C353" s="13"/>
      <c r="D353" s="13"/>
      <c r="E353" s="13"/>
      <c r="F353" s="13"/>
    </row>
    <row r="354" spans="2:6" x14ac:dyDescent="0.2">
      <c r="B354" s="13"/>
      <c r="C354" s="13"/>
      <c r="D354" s="13"/>
      <c r="E354" s="13"/>
      <c r="F354" s="13"/>
    </row>
    <row r="355" spans="2:6" x14ac:dyDescent="0.2">
      <c r="B355" s="13"/>
      <c r="C355" s="13"/>
      <c r="D355" s="13"/>
      <c r="E355" s="13"/>
      <c r="F355" s="13"/>
    </row>
    <row r="356" spans="2:6" x14ac:dyDescent="0.2">
      <c r="B356" s="13"/>
      <c r="C356" s="13"/>
      <c r="D356" s="13"/>
      <c r="E356" s="13"/>
      <c r="F356" s="13"/>
    </row>
    <row r="357" spans="2:6" x14ac:dyDescent="0.2">
      <c r="B357" s="13"/>
      <c r="C357" s="13"/>
      <c r="D357" s="13"/>
      <c r="E357" s="13"/>
      <c r="F357" s="13"/>
    </row>
    <row r="358" spans="2:6" x14ac:dyDescent="0.2">
      <c r="B358" s="13"/>
      <c r="C358" s="13"/>
      <c r="D358" s="13"/>
      <c r="E358" s="13"/>
      <c r="F358" s="13"/>
    </row>
    <row r="359" spans="2:6" x14ac:dyDescent="0.2">
      <c r="B359" s="13"/>
      <c r="C359" s="13"/>
      <c r="D359" s="13"/>
      <c r="E359" s="13"/>
      <c r="F359" s="13"/>
    </row>
    <row r="360" spans="2:6" x14ac:dyDescent="0.2">
      <c r="B360" s="13"/>
      <c r="C360" s="13"/>
      <c r="D360" s="13"/>
      <c r="E360" s="13"/>
      <c r="F360" s="13"/>
    </row>
    <row r="361" spans="2:6" x14ac:dyDescent="0.2">
      <c r="B361" s="13"/>
      <c r="C361" s="13"/>
      <c r="D361" s="13"/>
      <c r="E361" s="13"/>
      <c r="F361" s="13"/>
    </row>
    <row r="362" spans="2:6" x14ac:dyDescent="0.2">
      <c r="B362" s="13"/>
      <c r="C362" s="13"/>
      <c r="D362" s="13"/>
      <c r="E362" s="13"/>
      <c r="F362" s="13"/>
    </row>
    <row r="363" spans="2:6" x14ac:dyDescent="0.2">
      <c r="B363" s="13"/>
      <c r="C363" s="13"/>
      <c r="D363" s="13"/>
      <c r="E363" s="13"/>
      <c r="F363" s="13"/>
    </row>
    <row r="364" spans="2:6" x14ac:dyDescent="0.2">
      <c r="B364" s="13"/>
      <c r="C364" s="13"/>
      <c r="D364" s="13"/>
      <c r="E364" s="13"/>
      <c r="F364" s="13"/>
    </row>
    <row r="365" spans="2:6" x14ac:dyDescent="0.2">
      <c r="B365" s="13"/>
      <c r="C365" s="13"/>
      <c r="D365" s="13"/>
      <c r="E365" s="13"/>
      <c r="F365" s="13"/>
    </row>
    <row r="366" spans="2:6" x14ac:dyDescent="0.2">
      <c r="B366" s="13"/>
      <c r="C366" s="13"/>
      <c r="D366" s="13"/>
      <c r="E366" s="13"/>
      <c r="F366" s="13"/>
    </row>
    <row r="367" spans="2:6" x14ac:dyDescent="0.2">
      <c r="B367" s="13"/>
      <c r="C367" s="13"/>
      <c r="D367" s="13"/>
      <c r="E367" s="13"/>
      <c r="F367" s="13"/>
    </row>
    <row r="368" spans="2:6" x14ac:dyDescent="0.2">
      <c r="B368" s="13"/>
      <c r="C368" s="13"/>
      <c r="D368" s="13"/>
      <c r="E368" s="13"/>
      <c r="F368" s="13"/>
    </row>
    <row r="369" spans="2:6" x14ac:dyDescent="0.2">
      <c r="B369" s="13"/>
      <c r="C369" s="13"/>
      <c r="D369" s="13"/>
      <c r="E369" s="13"/>
      <c r="F369" s="13"/>
    </row>
    <row r="370" spans="2:6" x14ac:dyDescent="0.2">
      <c r="B370" s="13"/>
      <c r="C370" s="13"/>
      <c r="D370" s="13"/>
      <c r="E370" s="13"/>
      <c r="F370" s="13"/>
    </row>
    <row r="371" spans="2:6" x14ac:dyDescent="0.2">
      <c r="B371" s="13"/>
      <c r="C371" s="13"/>
      <c r="D371" s="13"/>
      <c r="E371" s="13"/>
      <c r="F371" s="13"/>
    </row>
    <row r="372" spans="2:6" x14ac:dyDescent="0.2">
      <c r="B372" s="13"/>
      <c r="C372" s="13"/>
      <c r="D372" s="13"/>
      <c r="E372" s="13"/>
      <c r="F372" s="13"/>
    </row>
    <row r="373" spans="2:6" x14ac:dyDescent="0.2">
      <c r="B373" s="13"/>
      <c r="C373" s="13"/>
      <c r="D373" s="13"/>
      <c r="E373" s="13"/>
      <c r="F373" s="13"/>
    </row>
    <row r="374" spans="2:6" x14ac:dyDescent="0.2">
      <c r="B374" s="13"/>
      <c r="C374" s="13"/>
      <c r="D374" s="13"/>
      <c r="E374" s="13"/>
      <c r="F374" s="13"/>
    </row>
    <row r="375" spans="2:6" x14ac:dyDescent="0.2">
      <c r="B375" s="13"/>
      <c r="C375" s="13"/>
      <c r="D375" s="13"/>
      <c r="E375" s="13"/>
      <c r="F375" s="13"/>
    </row>
    <row r="376" spans="2:6" x14ac:dyDescent="0.2">
      <c r="B376" s="13"/>
      <c r="C376" s="13"/>
      <c r="D376" s="13"/>
      <c r="E376" s="13"/>
      <c r="F376" s="13"/>
    </row>
    <row r="377" spans="2:6" x14ac:dyDescent="0.2">
      <c r="B377" s="13"/>
      <c r="C377" s="13"/>
      <c r="D377" s="13"/>
      <c r="E377" s="13"/>
      <c r="F377" s="13"/>
    </row>
    <row r="378" spans="2:6" x14ac:dyDescent="0.2">
      <c r="B378" s="13"/>
      <c r="C378" s="13"/>
      <c r="D378" s="13"/>
      <c r="E378" s="13"/>
      <c r="F378" s="13"/>
    </row>
    <row r="379" spans="2:6" x14ac:dyDescent="0.2">
      <c r="B379" s="13"/>
      <c r="C379" s="13"/>
      <c r="D379" s="13"/>
      <c r="E379" s="13"/>
      <c r="F379" s="13"/>
    </row>
    <row r="380" spans="2:6" x14ac:dyDescent="0.2">
      <c r="B380" s="13"/>
      <c r="C380" s="13"/>
      <c r="D380" s="13"/>
      <c r="E380" s="13"/>
      <c r="F380" s="13"/>
    </row>
    <row r="381" spans="2:6" x14ac:dyDescent="0.2">
      <c r="B381" s="13"/>
      <c r="C381" s="13"/>
      <c r="D381" s="13"/>
      <c r="E381" s="13"/>
      <c r="F381" s="13"/>
    </row>
    <row r="382" spans="2:6" x14ac:dyDescent="0.2">
      <c r="B382" s="13"/>
      <c r="C382" s="13"/>
      <c r="D382" s="13"/>
      <c r="E382" s="13"/>
      <c r="F382" s="13"/>
    </row>
    <row r="383" spans="2:6" x14ac:dyDescent="0.2">
      <c r="B383" s="13"/>
      <c r="C383" s="13"/>
      <c r="D383" s="13"/>
      <c r="E383" s="13"/>
      <c r="F383" s="13"/>
    </row>
    <row r="384" spans="2:6" x14ac:dyDescent="0.2">
      <c r="B384" s="13"/>
      <c r="C384" s="13"/>
      <c r="D384" s="13"/>
      <c r="E384" s="13"/>
      <c r="F384" s="13"/>
    </row>
    <row r="385" spans="2:6" x14ac:dyDescent="0.2">
      <c r="B385" s="13"/>
      <c r="C385" s="13"/>
      <c r="D385" s="13"/>
      <c r="E385" s="13"/>
      <c r="F385" s="13"/>
    </row>
    <row r="386" spans="2:6" x14ac:dyDescent="0.2">
      <c r="B386" s="13"/>
      <c r="C386" s="13"/>
      <c r="D386" s="13"/>
      <c r="E386" s="13"/>
      <c r="F386" s="13"/>
    </row>
    <row r="387" spans="2:6" x14ac:dyDescent="0.2">
      <c r="B387" s="13"/>
      <c r="C387" s="13"/>
      <c r="D387" s="13"/>
      <c r="E387" s="13"/>
      <c r="F387" s="13"/>
    </row>
    <row r="388" spans="2:6" ht="78.75" customHeight="1" x14ac:dyDescent="0.2">
      <c r="B388" s="13"/>
      <c r="C388" s="13"/>
      <c r="D388" s="13"/>
      <c r="E388" s="13"/>
      <c r="F388" s="13"/>
    </row>
    <row r="389" spans="2:6" x14ac:dyDescent="0.2">
      <c r="B389" s="13"/>
      <c r="C389" s="13"/>
      <c r="D389" s="13"/>
      <c r="E389" s="13"/>
      <c r="F389" s="13"/>
    </row>
    <row r="390" spans="2:6" x14ac:dyDescent="0.2">
      <c r="B390" s="13"/>
      <c r="C390" s="13"/>
      <c r="D390" s="13"/>
      <c r="E390" s="13"/>
      <c r="F390" s="13"/>
    </row>
    <row r="391" spans="2:6" x14ac:dyDescent="0.2">
      <c r="B391" s="13"/>
      <c r="C391" s="13"/>
      <c r="D391" s="13"/>
      <c r="E391" s="13"/>
      <c r="F391" s="13"/>
    </row>
    <row r="392" spans="2:6" x14ac:dyDescent="0.2">
      <c r="B392" s="13"/>
      <c r="C392" s="13"/>
      <c r="D392" s="13"/>
      <c r="E392" s="13"/>
      <c r="F392" s="13"/>
    </row>
    <row r="393" spans="2:6" x14ac:dyDescent="0.2">
      <c r="B393" s="13"/>
      <c r="C393" s="13"/>
      <c r="D393" s="13"/>
      <c r="E393" s="13"/>
      <c r="F393" s="13"/>
    </row>
    <row r="394" spans="2:6" ht="12.75" customHeight="1" x14ac:dyDescent="0.2">
      <c r="B394" s="13"/>
      <c r="C394" s="13"/>
      <c r="D394" s="13"/>
      <c r="E394" s="13"/>
      <c r="F394" s="13"/>
    </row>
    <row r="395" spans="2:6" x14ac:dyDescent="0.2">
      <c r="B395" s="13"/>
      <c r="C395" s="13"/>
      <c r="D395" s="13"/>
      <c r="E395" s="13"/>
      <c r="F395" s="13"/>
    </row>
    <row r="396" spans="2:6" x14ac:dyDescent="0.2">
      <c r="B396" s="13"/>
      <c r="C396" s="13"/>
      <c r="D396" s="13"/>
      <c r="E396" s="13"/>
      <c r="F396" s="13"/>
    </row>
    <row r="397" spans="2:6" x14ac:dyDescent="0.2">
      <c r="B397" s="13"/>
      <c r="C397" s="13"/>
      <c r="D397" s="13"/>
      <c r="E397" s="13"/>
      <c r="F397" s="13"/>
    </row>
    <row r="398" spans="2:6" x14ac:dyDescent="0.2">
      <c r="B398" s="13"/>
      <c r="C398" s="13"/>
      <c r="D398" s="13"/>
      <c r="E398" s="13"/>
      <c r="F398" s="13"/>
    </row>
    <row r="399" spans="2:6" x14ac:dyDescent="0.2">
      <c r="B399" s="13"/>
      <c r="C399" s="13"/>
      <c r="D399" s="13"/>
      <c r="E399" s="13"/>
      <c r="F399" s="13"/>
    </row>
    <row r="400" spans="2:6" x14ac:dyDescent="0.2">
      <c r="B400" s="13"/>
      <c r="C400" s="13"/>
      <c r="D400" s="13"/>
      <c r="E400" s="13"/>
      <c r="F400" s="13"/>
    </row>
    <row r="401" spans="2:6" x14ac:dyDescent="0.2">
      <c r="B401" s="13"/>
      <c r="C401" s="13"/>
      <c r="D401" s="13"/>
      <c r="E401" s="13"/>
      <c r="F401" s="13"/>
    </row>
    <row r="402" spans="2:6" x14ac:dyDescent="0.2">
      <c r="B402" s="13"/>
      <c r="C402" s="13"/>
      <c r="D402" s="13"/>
      <c r="E402" s="13"/>
      <c r="F402" s="13"/>
    </row>
    <row r="403" spans="2:6" x14ac:dyDescent="0.2">
      <c r="B403" s="13"/>
      <c r="C403" s="13"/>
      <c r="D403" s="13"/>
      <c r="E403" s="13"/>
      <c r="F403" s="13"/>
    </row>
    <row r="404" spans="2:6" x14ac:dyDescent="0.2">
      <c r="B404" s="13"/>
      <c r="C404" s="13"/>
      <c r="D404" s="13"/>
      <c r="E404" s="13"/>
      <c r="F404" s="13"/>
    </row>
    <row r="405" spans="2:6" x14ac:dyDescent="0.2">
      <c r="B405" s="13"/>
      <c r="C405" s="13"/>
      <c r="D405" s="13"/>
      <c r="E405" s="13"/>
      <c r="F405" s="13"/>
    </row>
    <row r="406" spans="2:6" x14ac:dyDescent="0.2">
      <c r="B406" s="13"/>
      <c r="C406" s="13"/>
      <c r="D406" s="13"/>
      <c r="E406" s="13"/>
      <c r="F406" s="13"/>
    </row>
    <row r="407" spans="2:6" x14ac:dyDescent="0.2">
      <c r="B407" s="13"/>
      <c r="C407" s="13"/>
      <c r="D407" s="13"/>
      <c r="E407" s="13"/>
      <c r="F407" s="13"/>
    </row>
    <row r="408" spans="2:6" x14ac:dyDescent="0.2">
      <c r="B408" s="13"/>
      <c r="C408" s="13"/>
      <c r="D408" s="13"/>
      <c r="E408" s="13"/>
      <c r="F408" s="13"/>
    </row>
    <row r="409" spans="2:6" x14ac:dyDescent="0.2">
      <c r="B409" s="13"/>
      <c r="C409" s="13"/>
      <c r="D409" s="13"/>
      <c r="E409" s="13"/>
      <c r="F409" s="13"/>
    </row>
    <row r="410" spans="2:6" x14ac:dyDescent="0.2">
      <c r="B410" s="13"/>
      <c r="C410" s="13"/>
      <c r="D410" s="13"/>
      <c r="E410" s="13"/>
      <c r="F410" s="13"/>
    </row>
    <row r="411" spans="2:6" x14ac:dyDescent="0.2">
      <c r="B411" s="13"/>
      <c r="C411" s="13"/>
      <c r="D411" s="13"/>
      <c r="E411" s="13"/>
      <c r="F411" s="13"/>
    </row>
    <row r="412" spans="2:6" x14ac:dyDescent="0.2">
      <c r="B412" s="13"/>
      <c r="C412" s="13"/>
      <c r="D412" s="13"/>
      <c r="E412" s="13"/>
      <c r="F412" s="13"/>
    </row>
    <row r="413" spans="2:6" x14ac:dyDescent="0.2">
      <c r="B413" s="13"/>
      <c r="C413" s="13"/>
      <c r="D413" s="13"/>
      <c r="E413" s="13"/>
      <c r="F413" s="13"/>
    </row>
    <row r="414" spans="2:6" x14ac:dyDescent="0.2">
      <c r="B414" s="13"/>
      <c r="C414" s="13"/>
      <c r="D414" s="13"/>
      <c r="E414" s="13"/>
      <c r="F414" s="13"/>
    </row>
    <row r="415" spans="2:6" x14ac:dyDescent="0.2">
      <c r="B415" s="13"/>
      <c r="C415" s="13"/>
      <c r="D415" s="13"/>
      <c r="E415" s="13"/>
      <c r="F415" s="13"/>
    </row>
    <row r="416" spans="2:6" x14ac:dyDescent="0.2">
      <c r="B416" s="13"/>
      <c r="C416" s="13"/>
      <c r="D416" s="13"/>
      <c r="E416" s="13"/>
      <c r="F416" s="13"/>
    </row>
    <row r="417" spans="2:6" x14ac:dyDescent="0.2">
      <c r="B417" s="13"/>
      <c r="C417" s="13"/>
      <c r="D417" s="13"/>
      <c r="E417" s="13"/>
      <c r="F417" s="13"/>
    </row>
    <row r="418" spans="2:6" x14ac:dyDescent="0.2">
      <c r="B418" s="13"/>
      <c r="C418" s="13"/>
      <c r="D418" s="13"/>
      <c r="E418" s="13"/>
      <c r="F418" s="13"/>
    </row>
    <row r="419" spans="2:6" x14ac:dyDescent="0.2">
      <c r="B419" s="13"/>
      <c r="C419" s="13"/>
      <c r="D419" s="13"/>
      <c r="E419" s="13"/>
      <c r="F419" s="13"/>
    </row>
    <row r="420" spans="2:6" x14ac:dyDescent="0.2">
      <c r="B420" s="13"/>
      <c r="C420" s="13"/>
      <c r="D420" s="13"/>
      <c r="E420" s="13"/>
      <c r="F420" s="13"/>
    </row>
    <row r="421" spans="2:6" x14ac:dyDescent="0.2">
      <c r="B421" s="13"/>
      <c r="C421" s="13"/>
      <c r="D421" s="13"/>
      <c r="E421" s="13"/>
      <c r="F421" s="13"/>
    </row>
    <row r="422" spans="2:6" x14ac:dyDescent="0.2">
      <c r="B422" s="13"/>
      <c r="C422" s="13"/>
      <c r="D422" s="13"/>
      <c r="E422" s="13"/>
      <c r="F422" s="13"/>
    </row>
    <row r="423" spans="2:6" x14ac:dyDescent="0.2">
      <c r="B423" s="13"/>
      <c r="C423" s="13"/>
      <c r="D423" s="13"/>
      <c r="E423" s="13"/>
      <c r="F423" s="13"/>
    </row>
    <row r="424" spans="2:6" x14ac:dyDescent="0.2">
      <c r="B424" s="13"/>
      <c r="C424" s="13"/>
      <c r="D424" s="13"/>
      <c r="E424" s="13"/>
      <c r="F424" s="13"/>
    </row>
    <row r="425" spans="2:6" x14ac:dyDescent="0.2">
      <c r="B425" s="13"/>
      <c r="C425" s="13"/>
      <c r="D425" s="13"/>
      <c r="E425" s="13"/>
      <c r="F425" s="13"/>
    </row>
    <row r="426" spans="2:6" ht="67.5" customHeight="1" x14ac:dyDescent="0.2">
      <c r="B426" s="13"/>
      <c r="C426" s="13"/>
      <c r="D426" s="13"/>
      <c r="E426" s="13"/>
      <c r="F426" s="13"/>
    </row>
    <row r="427" spans="2:6" x14ac:dyDescent="0.2">
      <c r="B427" s="13"/>
      <c r="C427" s="13"/>
      <c r="D427" s="13"/>
      <c r="E427" s="13"/>
      <c r="F427" s="13"/>
    </row>
    <row r="428" spans="2:6" x14ac:dyDescent="0.2">
      <c r="B428" s="13"/>
      <c r="C428" s="13"/>
      <c r="D428" s="13"/>
      <c r="E428" s="13"/>
      <c r="F428" s="13"/>
    </row>
    <row r="429" spans="2:6" x14ac:dyDescent="0.2">
      <c r="B429" s="13"/>
      <c r="C429" s="13"/>
      <c r="D429" s="13"/>
      <c r="E429" s="13"/>
      <c r="F429" s="13"/>
    </row>
    <row r="430" spans="2:6" x14ac:dyDescent="0.2">
      <c r="B430" s="13"/>
      <c r="C430" s="13"/>
      <c r="D430" s="13"/>
      <c r="E430" s="13"/>
      <c r="F430" s="13"/>
    </row>
    <row r="431" spans="2:6" x14ac:dyDescent="0.2">
      <c r="B431" s="13"/>
      <c r="C431" s="13"/>
      <c r="D431" s="13"/>
      <c r="E431" s="13"/>
      <c r="F431" s="13"/>
    </row>
    <row r="432" spans="2:6" x14ac:dyDescent="0.2">
      <c r="B432" s="13"/>
      <c r="C432" s="13"/>
      <c r="D432" s="13"/>
      <c r="E432" s="13"/>
      <c r="F432" s="13"/>
    </row>
    <row r="433" spans="2:6" x14ac:dyDescent="0.2">
      <c r="B433" s="13"/>
      <c r="C433" s="13"/>
      <c r="D433" s="13"/>
      <c r="E433" s="13"/>
      <c r="F433" s="13"/>
    </row>
    <row r="434" spans="2:6" x14ac:dyDescent="0.2">
      <c r="B434" s="13"/>
      <c r="C434" s="13"/>
      <c r="D434" s="13"/>
      <c r="E434" s="13"/>
      <c r="F434" s="13"/>
    </row>
    <row r="435" spans="2:6" x14ac:dyDescent="0.2">
      <c r="B435" s="13"/>
      <c r="C435" s="13"/>
      <c r="D435" s="13"/>
      <c r="E435" s="13"/>
      <c r="F435" s="13"/>
    </row>
    <row r="436" spans="2:6" x14ac:dyDescent="0.2">
      <c r="B436" s="13"/>
      <c r="C436" s="13"/>
      <c r="D436" s="13"/>
      <c r="E436" s="13"/>
      <c r="F436" s="13"/>
    </row>
    <row r="437" spans="2:6" x14ac:dyDescent="0.2">
      <c r="B437" s="13"/>
      <c r="C437" s="13"/>
      <c r="D437" s="13"/>
      <c r="E437" s="13"/>
      <c r="F437" s="13"/>
    </row>
    <row r="438" spans="2:6" x14ac:dyDescent="0.2">
      <c r="B438" s="13"/>
      <c r="C438" s="13"/>
      <c r="D438" s="13"/>
      <c r="E438" s="13"/>
      <c r="F438" s="13"/>
    </row>
    <row r="439" spans="2:6" x14ac:dyDescent="0.2">
      <c r="B439" s="13"/>
      <c r="C439" s="13"/>
      <c r="D439" s="13"/>
      <c r="E439" s="13"/>
      <c r="F439" s="13"/>
    </row>
    <row r="440" spans="2:6" x14ac:dyDescent="0.2">
      <c r="B440" s="13"/>
      <c r="C440" s="13"/>
      <c r="D440" s="13"/>
      <c r="E440" s="13"/>
      <c r="F440" s="13"/>
    </row>
    <row r="441" spans="2:6" x14ac:dyDescent="0.2">
      <c r="B441" s="13"/>
      <c r="C441" s="13"/>
      <c r="D441" s="13"/>
      <c r="E441" s="13"/>
      <c r="F441" s="13"/>
    </row>
    <row r="442" spans="2:6" x14ac:dyDescent="0.2">
      <c r="B442" s="13"/>
      <c r="C442" s="13"/>
      <c r="D442" s="13"/>
      <c r="E442" s="13"/>
      <c r="F442" s="13"/>
    </row>
    <row r="443" spans="2:6" x14ac:dyDescent="0.2">
      <c r="B443" s="13"/>
      <c r="C443" s="13"/>
      <c r="D443" s="13"/>
      <c r="E443" s="13"/>
      <c r="F443" s="13"/>
    </row>
    <row r="444" spans="2:6" x14ac:dyDescent="0.2">
      <c r="B444" s="13"/>
      <c r="C444" s="13"/>
      <c r="D444" s="13"/>
      <c r="E444" s="13"/>
      <c r="F444" s="13"/>
    </row>
    <row r="445" spans="2:6" x14ac:dyDescent="0.2">
      <c r="B445" s="13"/>
      <c r="C445" s="13"/>
      <c r="D445" s="13"/>
      <c r="E445" s="13"/>
      <c r="F445" s="13"/>
    </row>
    <row r="446" spans="2:6" x14ac:dyDescent="0.2">
      <c r="B446" s="13"/>
      <c r="C446" s="13"/>
      <c r="D446" s="13"/>
      <c r="E446" s="13"/>
      <c r="F446" s="13"/>
    </row>
    <row r="447" spans="2:6" x14ac:dyDescent="0.2">
      <c r="B447" s="13"/>
      <c r="C447" s="13"/>
      <c r="D447" s="13"/>
      <c r="E447" s="13"/>
      <c r="F447" s="13"/>
    </row>
    <row r="448" spans="2:6" x14ac:dyDescent="0.2">
      <c r="B448" s="13"/>
      <c r="C448" s="13"/>
      <c r="D448" s="13"/>
      <c r="E448" s="13"/>
      <c r="F448" s="13"/>
    </row>
    <row r="449" spans="2:6" x14ac:dyDescent="0.2">
      <c r="B449" s="13"/>
      <c r="C449" s="13"/>
      <c r="D449" s="13"/>
      <c r="E449" s="13"/>
      <c r="F449" s="13"/>
    </row>
    <row r="450" spans="2:6" x14ac:dyDescent="0.2">
      <c r="B450" s="13"/>
      <c r="C450" s="13"/>
      <c r="D450" s="13"/>
      <c r="E450" s="13"/>
      <c r="F450" s="13"/>
    </row>
    <row r="451" spans="2:6" x14ac:dyDescent="0.2">
      <c r="B451" s="13"/>
      <c r="C451" s="13"/>
      <c r="D451" s="13"/>
      <c r="E451" s="13"/>
      <c r="F451" s="13"/>
    </row>
    <row r="452" spans="2:6" x14ac:dyDescent="0.2">
      <c r="B452" s="13"/>
      <c r="C452" s="13"/>
      <c r="D452" s="13"/>
      <c r="E452" s="13"/>
      <c r="F452" s="13"/>
    </row>
    <row r="453" spans="2:6" x14ac:dyDescent="0.2">
      <c r="B453" s="13"/>
      <c r="C453" s="13"/>
      <c r="D453" s="13"/>
      <c r="E453" s="13"/>
      <c r="F453" s="13"/>
    </row>
    <row r="454" spans="2:6" x14ac:dyDescent="0.2">
      <c r="B454" s="13"/>
      <c r="C454" s="13"/>
      <c r="D454" s="13"/>
      <c r="E454" s="13"/>
      <c r="F454" s="13"/>
    </row>
    <row r="455" spans="2:6" x14ac:dyDescent="0.2">
      <c r="B455" s="13"/>
      <c r="C455" s="13"/>
      <c r="D455" s="13"/>
      <c r="E455" s="13"/>
      <c r="F455" s="13"/>
    </row>
    <row r="456" spans="2:6" x14ac:dyDescent="0.2">
      <c r="B456" s="13"/>
      <c r="C456" s="13"/>
      <c r="D456" s="13"/>
      <c r="E456" s="13"/>
      <c r="F456" s="13"/>
    </row>
    <row r="457" spans="2:6" x14ac:dyDescent="0.2">
      <c r="B457" s="13"/>
      <c r="C457" s="13"/>
      <c r="D457" s="13"/>
      <c r="E457" s="13"/>
      <c r="F457" s="13"/>
    </row>
    <row r="458" spans="2:6" x14ac:dyDescent="0.2">
      <c r="B458" s="13"/>
      <c r="C458" s="13"/>
      <c r="D458" s="13"/>
      <c r="E458" s="13"/>
      <c r="F458" s="13"/>
    </row>
    <row r="459" spans="2:6" x14ac:dyDescent="0.2">
      <c r="B459" s="13"/>
      <c r="C459" s="13"/>
      <c r="D459" s="13"/>
      <c r="E459" s="13"/>
      <c r="F459" s="13"/>
    </row>
    <row r="460" spans="2:6" x14ac:dyDescent="0.2">
      <c r="B460" s="13"/>
      <c r="C460" s="13"/>
      <c r="D460" s="13"/>
      <c r="E460" s="13"/>
      <c r="F460" s="13"/>
    </row>
    <row r="461" spans="2:6" x14ac:dyDescent="0.2">
      <c r="B461" s="13"/>
      <c r="C461" s="13"/>
      <c r="D461" s="13"/>
      <c r="E461" s="13"/>
      <c r="F461" s="13"/>
    </row>
    <row r="462" spans="2:6" x14ac:dyDescent="0.2">
      <c r="B462" s="13"/>
      <c r="C462" s="13"/>
      <c r="D462" s="13"/>
      <c r="E462" s="13"/>
      <c r="F462" s="13"/>
    </row>
    <row r="463" spans="2:6" x14ac:dyDescent="0.2">
      <c r="B463" s="13"/>
      <c r="C463" s="13"/>
      <c r="D463" s="13"/>
      <c r="E463" s="13"/>
      <c r="F463" s="13"/>
    </row>
    <row r="464" spans="2:6" ht="78.75" customHeight="1" x14ac:dyDescent="0.2">
      <c r="B464" s="13"/>
      <c r="C464" s="13"/>
      <c r="D464" s="13"/>
      <c r="E464" s="13"/>
      <c r="F464" s="13"/>
    </row>
    <row r="465" spans="2:6" x14ac:dyDescent="0.2">
      <c r="B465" s="13"/>
      <c r="C465" s="13"/>
      <c r="D465" s="13"/>
      <c r="E465" s="13"/>
      <c r="F465" s="13"/>
    </row>
    <row r="466" spans="2:6" x14ac:dyDescent="0.2">
      <c r="B466" s="13"/>
      <c r="C466" s="13"/>
      <c r="D466" s="13"/>
      <c r="E466" s="13"/>
      <c r="F466" s="13"/>
    </row>
    <row r="467" spans="2:6" x14ac:dyDescent="0.2">
      <c r="B467" s="13"/>
      <c r="C467" s="13"/>
      <c r="D467" s="13"/>
      <c r="E467" s="13"/>
      <c r="F467" s="13"/>
    </row>
    <row r="468" spans="2:6" x14ac:dyDescent="0.2">
      <c r="B468" s="13"/>
      <c r="C468" s="13"/>
      <c r="D468" s="13"/>
      <c r="E468" s="13"/>
      <c r="F468" s="13"/>
    </row>
    <row r="469" spans="2:6" x14ac:dyDescent="0.2">
      <c r="B469" s="13"/>
      <c r="C469" s="13"/>
      <c r="D469" s="13"/>
      <c r="E469" s="13"/>
      <c r="F469" s="13"/>
    </row>
    <row r="470" spans="2:6" x14ac:dyDescent="0.2">
      <c r="B470" s="13"/>
      <c r="C470" s="13"/>
      <c r="D470" s="13"/>
      <c r="E470" s="13"/>
      <c r="F470" s="13"/>
    </row>
    <row r="471" spans="2:6" x14ac:dyDescent="0.2">
      <c r="B471" s="13"/>
      <c r="C471" s="13"/>
      <c r="D471" s="13"/>
      <c r="E471" s="13"/>
      <c r="F471" s="13"/>
    </row>
    <row r="472" spans="2:6" x14ac:dyDescent="0.2">
      <c r="B472" s="13"/>
      <c r="C472" s="13"/>
      <c r="D472" s="13"/>
      <c r="E472" s="13"/>
      <c r="F472" s="13"/>
    </row>
    <row r="473" spans="2:6" x14ac:dyDescent="0.2">
      <c r="B473" s="13"/>
      <c r="C473" s="13"/>
      <c r="D473" s="13"/>
      <c r="E473" s="13"/>
      <c r="F473" s="13"/>
    </row>
    <row r="474" spans="2:6" x14ac:dyDescent="0.2">
      <c r="B474" s="13"/>
      <c r="C474" s="13"/>
      <c r="D474" s="13"/>
      <c r="E474" s="13"/>
      <c r="F474" s="13"/>
    </row>
    <row r="475" spans="2:6" x14ac:dyDescent="0.2">
      <c r="B475" s="13"/>
      <c r="C475" s="13"/>
      <c r="D475" s="13"/>
      <c r="E475" s="13"/>
      <c r="F475" s="13"/>
    </row>
    <row r="476" spans="2:6" x14ac:dyDescent="0.2">
      <c r="B476" s="13"/>
      <c r="C476" s="13"/>
      <c r="D476" s="13"/>
      <c r="E476" s="13"/>
      <c r="F476" s="13"/>
    </row>
    <row r="477" spans="2:6" x14ac:dyDescent="0.2">
      <c r="B477" s="13"/>
      <c r="C477" s="13"/>
      <c r="D477" s="13"/>
      <c r="E477" s="13"/>
      <c r="F477" s="13"/>
    </row>
    <row r="478" spans="2:6" x14ac:dyDescent="0.2">
      <c r="B478" s="13"/>
      <c r="C478" s="13"/>
      <c r="D478" s="13"/>
      <c r="E478" s="13"/>
      <c r="F478" s="13"/>
    </row>
    <row r="479" spans="2:6" x14ac:dyDescent="0.2">
      <c r="B479" s="13"/>
      <c r="C479" s="13"/>
      <c r="D479" s="13"/>
      <c r="E479" s="13"/>
      <c r="F479" s="13"/>
    </row>
    <row r="480" spans="2:6" x14ac:dyDescent="0.2">
      <c r="B480" s="13"/>
      <c r="C480" s="13"/>
      <c r="D480" s="13"/>
      <c r="E480" s="13"/>
      <c r="F480" s="13"/>
    </row>
    <row r="481" spans="2:6" x14ac:dyDescent="0.2">
      <c r="B481" s="13"/>
      <c r="C481" s="13"/>
      <c r="D481" s="13"/>
      <c r="E481" s="13"/>
      <c r="F481" s="13"/>
    </row>
    <row r="482" spans="2:6" x14ac:dyDescent="0.2">
      <c r="B482" s="13"/>
      <c r="C482" s="13"/>
      <c r="D482" s="13"/>
      <c r="E482" s="13"/>
      <c r="F482" s="13"/>
    </row>
    <row r="483" spans="2:6" x14ac:dyDescent="0.2">
      <c r="B483" s="13"/>
      <c r="C483" s="13"/>
      <c r="D483" s="13"/>
      <c r="E483" s="13"/>
      <c r="F483" s="13"/>
    </row>
    <row r="484" spans="2:6" x14ac:dyDescent="0.2">
      <c r="B484" s="13"/>
      <c r="C484" s="13"/>
      <c r="D484" s="13"/>
      <c r="E484" s="13"/>
      <c r="F484" s="13"/>
    </row>
    <row r="485" spans="2:6" x14ac:dyDescent="0.2">
      <c r="B485" s="13"/>
      <c r="C485" s="13"/>
      <c r="D485" s="13"/>
      <c r="E485" s="13"/>
      <c r="F485" s="13"/>
    </row>
    <row r="486" spans="2:6" x14ac:dyDescent="0.2">
      <c r="B486" s="13"/>
      <c r="C486" s="13"/>
      <c r="D486" s="13"/>
      <c r="E486" s="13"/>
      <c r="F486" s="13"/>
    </row>
    <row r="487" spans="2:6" x14ac:dyDescent="0.2">
      <c r="B487" s="13"/>
      <c r="C487" s="13"/>
      <c r="D487" s="13"/>
      <c r="E487" s="13"/>
      <c r="F487" s="13"/>
    </row>
    <row r="488" spans="2:6" x14ac:dyDescent="0.2">
      <c r="B488" s="13"/>
      <c r="C488" s="13"/>
      <c r="D488" s="13"/>
      <c r="E488" s="13"/>
      <c r="F488" s="13"/>
    </row>
    <row r="489" spans="2:6" x14ac:dyDescent="0.2">
      <c r="B489" s="13"/>
      <c r="C489" s="13"/>
      <c r="D489" s="13"/>
      <c r="E489" s="13"/>
      <c r="F489" s="13"/>
    </row>
    <row r="490" spans="2:6" x14ac:dyDescent="0.2">
      <c r="B490" s="13"/>
      <c r="C490" s="13"/>
      <c r="D490" s="13"/>
      <c r="E490" s="13"/>
      <c r="F490" s="13"/>
    </row>
    <row r="491" spans="2:6" x14ac:dyDescent="0.2">
      <c r="B491" s="13"/>
      <c r="C491" s="13"/>
      <c r="D491" s="13"/>
      <c r="E491" s="13"/>
      <c r="F491" s="13"/>
    </row>
    <row r="492" spans="2:6" x14ac:dyDescent="0.2">
      <c r="B492" s="13"/>
      <c r="C492" s="13"/>
      <c r="D492" s="13"/>
      <c r="E492" s="13"/>
      <c r="F492" s="13"/>
    </row>
    <row r="493" spans="2:6" x14ac:dyDescent="0.2">
      <c r="B493" s="13"/>
      <c r="C493" s="13"/>
      <c r="D493" s="13"/>
      <c r="E493" s="13"/>
      <c r="F493" s="13"/>
    </row>
    <row r="494" spans="2:6" x14ac:dyDescent="0.2">
      <c r="B494" s="13"/>
      <c r="C494" s="13"/>
      <c r="D494" s="13"/>
      <c r="E494" s="13"/>
      <c r="F494" s="13"/>
    </row>
    <row r="495" spans="2:6" x14ac:dyDescent="0.2">
      <c r="B495" s="13"/>
      <c r="C495" s="13"/>
      <c r="D495" s="13"/>
      <c r="E495" s="13"/>
      <c r="F495" s="13"/>
    </row>
    <row r="496" spans="2:6" x14ac:dyDescent="0.2">
      <c r="B496" s="13"/>
      <c r="C496" s="13"/>
      <c r="D496" s="13"/>
      <c r="E496" s="13"/>
      <c r="F496" s="13"/>
    </row>
    <row r="497" spans="2:6" ht="12.75" customHeight="1" x14ac:dyDescent="0.2">
      <c r="B497" s="17"/>
      <c r="C497" s="17"/>
      <c r="D497" s="13"/>
      <c r="E497" s="13"/>
      <c r="F497" s="13"/>
    </row>
    <row r="498" spans="2:6" ht="12.75" customHeight="1" x14ac:dyDescent="0.2">
      <c r="B498" s="17"/>
      <c r="C498" s="17"/>
      <c r="D498" s="13"/>
      <c r="E498" s="13"/>
      <c r="F498" s="13"/>
    </row>
    <row r="499" spans="2:6" ht="12.75" customHeight="1" x14ac:dyDescent="0.2">
      <c r="B499" s="17"/>
      <c r="C499" s="17"/>
      <c r="D499" s="13"/>
      <c r="E499" s="13"/>
      <c r="F499" s="13"/>
    </row>
    <row r="500" spans="2:6" ht="12.75" customHeight="1" x14ac:dyDescent="0.2">
      <c r="B500" s="17"/>
      <c r="C500" s="17"/>
      <c r="D500" s="13"/>
      <c r="E500" s="13"/>
      <c r="F500" s="13"/>
    </row>
    <row r="501" spans="2:6" ht="12.75" customHeight="1" x14ac:dyDescent="0.2">
      <c r="B501" s="17"/>
      <c r="C501" s="17"/>
      <c r="D501" s="13"/>
      <c r="E501" s="13"/>
      <c r="F501" s="13"/>
    </row>
    <row r="502" spans="2:6" ht="63.75" customHeight="1" x14ac:dyDescent="0.2">
      <c r="B502" s="17"/>
      <c r="C502" s="17"/>
      <c r="D502" s="13"/>
      <c r="E502" s="13"/>
      <c r="F502" s="13"/>
    </row>
    <row r="503" spans="2:6" ht="12.75" customHeight="1" x14ac:dyDescent="0.2">
      <c r="B503" s="17"/>
      <c r="C503" s="17"/>
      <c r="D503" s="13"/>
      <c r="E503" s="13"/>
      <c r="F503" s="13"/>
    </row>
    <row r="504" spans="2:6" ht="12.75" customHeight="1" x14ac:dyDescent="0.2">
      <c r="B504" s="17"/>
      <c r="C504" s="17"/>
      <c r="D504" s="13"/>
      <c r="E504" s="13"/>
      <c r="F504" s="13"/>
    </row>
    <row r="505" spans="2:6" ht="12.75" customHeight="1" x14ac:dyDescent="0.2">
      <c r="B505" s="17"/>
      <c r="C505" s="17"/>
      <c r="D505" s="13"/>
      <c r="E505" s="13"/>
      <c r="F505" s="13"/>
    </row>
    <row r="506" spans="2:6" ht="12.75" customHeight="1" x14ac:dyDescent="0.2">
      <c r="B506" s="17"/>
      <c r="C506" s="17"/>
      <c r="D506" s="13"/>
      <c r="E506" s="13"/>
      <c r="F506" s="13"/>
    </row>
    <row r="507" spans="2:6" ht="12.75" customHeight="1" x14ac:dyDescent="0.2">
      <c r="B507" s="17"/>
      <c r="C507" s="17"/>
      <c r="D507" s="13"/>
      <c r="E507" s="13"/>
      <c r="F507" s="13"/>
    </row>
    <row r="508" spans="2:6" x14ac:dyDescent="0.2">
      <c r="B508" s="17"/>
      <c r="C508" s="17"/>
      <c r="D508" s="13"/>
      <c r="E508" s="13"/>
      <c r="F508" s="13"/>
    </row>
    <row r="509" spans="2:6" ht="12.95" customHeight="1" x14ac:dyDescent="0.2">
      <c r="B509" s="17"/>
      <c r="C509" s="17"/>
      <c r="D509" s="13"/>
      <c r="E509" s="13"/>
      <c r="F509" s="13"/>
    </row>
    <row r="510" spans="2:6" x14ac:dyDescent="0.2">
      <c r="B510" s="17"/>
      <c r="C510" s="17"/>
      <c r="D510" s="13"/>
      <c r="E510" s="13"/>
      <c r="F510" s="13"/>
    </row>
    <row r="511" spans="2:6" x14ac:dyDescent="0.2">
      <c r="B511" s="17"/>
      <c r="C511" s="17"/>
      <c r="D511" s="13"/>
      <c r="E511" s="13"/>
      <c r="F511" s="13"/>
    </row>
    <row r="512" spans="2:6" x14ac:dyDescent="0.2">
      <c r="B512" s="17"/>
      <c r="C512" s="17"/>
      <c r="D512" s="13"/>
      <c r="E512" s="13"/>
      <c r="F512" s="13"/>
    </row>
    <row r="513" spans="2:6" x14ac:dyDescent="0.2">
      <c r="B513" s="17"/>
      <c r="C513" s="17"/>
      <c r="D513" s="13"/>
      <c r="E513" s="13"/>
      <c r="F513" s="13"/>
    </row>
    <row r="514" spans="2:6" x14ac:dyDescent="0.2">
      <c r="B514" s="17"/>
      <c r="C514" s="17"/>
      <c r="D514" s="13"/>
      <c r="E514" s="13"/>
      <c r="F514" s="13"/>
    </row>
    <row r="515" spans="2:6" x14ac:dyDescent="0.2">
      <c r="B515" s="17"/>
      <c r="C515" s="17"/>
      <c r="D515" s="13"/>
      <c r="E515" s="13"/>
      <c r="F515" s="13"/>
    </row>
    <row r="516" spans="2:6" x14ac:dyDescent="0.2">
      <c r="B516" s="17"/>
      <c r="C516" s="17"/>
      <c r="D516" s="13"/>
      <c r="E516" s="13"/>
      <c r="F516" s="13"/>
    </row>
    <row r="517" spans="2:6" x14ac:dyDescent="0.2">
      <c r="B517" s="17"/>
      <c r="C517" s="17"/>
      <c r="D517" s="13"/>
      <c r="E517" s="13"/>
      <c r="F517" s="13"/>
    </row>
    <row r="518" spans="2:6" x14ac:dyDescent="0.2">
      <c r="B518" s="17"/>
      <c r="C518" s="17"/>
      <c r="D518" s="13"/>
      <c r="E518" s="13"/>
      <c r="F518" s="13"/>
    </row>
    <row r="519" spans="2:6" x14ac:dyDescent="0.2">
      <c r="B519" s="17"/>
      <c r="C519" s="17"/>
      <c r="D519" s="13"/>
      <c r="E519" s="13"/>
      <c r="F519" s="13"/>
    </row>
    <row r="520" spans="2:6" x14ac:dyDescent="0.2">
      <c r="B520" s="17"/>
      <c r="C520" s="17"/>
      <c r="D520" s="13"/>
      <c r="E520" s="13"/>
      <c r="F520" s="13"/>
    </row>
    <row r="521" spans="2:6" x14ac:dyDescent="0.2">
      <c r="B521" s="17"/>
      <c r="C521" s="17"/>
      <c r="D521" s="13"/>
      <c r="E521" s="13"/>
      <c r="F521" s="13"/>
    </row>
    <row r="522" spans="2:6" x14ac:dyDescent="0.2">
      <c r="B522" s="17"/>
      <c r="C522" s="17"/>
      <c r="D522" s="13"/>
      <c r="E522" s="13"/>
      <c r="F522" s="13"/>
    </row>
    <row r="523" spans="2:6" x14ac:dyDescent="0.2">
      <c r="B523" s="17"/>
      <c r="C523" s="17"/>
      <c r="D523" s="13"/>
      <c r="E523" s="13"/>
      <c r="F523" s="13"/>
    </row>
    <row r="524" spans="2:6" x14ac:dyDescent="0.2">
      <c r="B524" s="17"/>
      <c r="C524" s="17"/>
      <c r="D524" s="13"/>
      <c r="E524" s="13"/>
      <c r="F524" s="13"/>
    </row>
    <row r="525" spans="2:6" x14ac:dyDescent="0.2">
      <c r="B525" s="17"/>
      <c r="C525" s="17"/>
      <c r="D525" s="13"/>
      <c r="E525" s="13"/>
      <c r="F525" s="13"/>
    </row>
    <row r="526" spans="2:6" x14ac:dyDescent="0.2">
      <c r="B526" s="17"/>
      <c r="C526" s="17"/>
      <c r="D526" s="13"/>
      <c r="E526" s="13"/>
      <c r="F526" s="13"/>
    </row>
    <row r="527" spans="2:6" x14ac:dyDescent="0.2">
      <c r="B527" s="13"/>
      <c r="C527" s="13"/>
      <c r="D527" s="13"/>
      <c r="E527" s="13"/>
      <c r="F527" s="13"/>
    </row>
    <row r="528" spans="2:6" x14ac:dyDescent="0.2">
      <c r="B528" s="13"/>
      <c r="C528" s="13"/>
      <c r="D528" s="13"/>
      <c r="E528" s="13"/>
      <c r="F528" s="13"/>
    </row>
    <row r="529" spans="2:6" x14ac:dyDescent="0.2">
      <c r="B529" s="13"/>
      <c r="C529" s="13"/>
      <c r="D529" s="13"/>
      <c r="E529" s="13"/>
      <c r="F529" s="13"/>
    </row>
    <row r="530" spans="2:6" x14ac:dyDescent="0.2">
      <c r="B530" s="13"/>
      <c r="C530" s="13"/>
      <c r="D530" s="13"/>
      <c r="E530" s="13"/>
      <c r="F530" s="13"/>
    </row>
    <row r="531" spans="2:6" x14ac:dyDescent="0.2">
      <c r="B531" s="13"/>
      <c r="C531" s="13"/>
      <c r="D531" s="13"/>
      <c r="E531" s="13"/>
      <c r="F531" s="13"/>
    </row>
    <row r="532" spans="2:6" x14ac:dyDescent="0.2">
      <c r="B532" s="13"/>
      <c r="C532" s="13"/>
      <c r="D532" s="13"/>
      <c r="E532" s="13"/>
      <c r="F532" s="13"/>
    </row>
    <row r="533" spans="2:6" x14ac:dyDescent="0.2">
      <c r="B533" s="15"/>
      <c r="C533" s="15"/>
      <c r="D533" s="15"/>
      <c r="E533" s="15"/>
      <c r="F533" s="13"/>
    </row>
    <row r="534" spans="2:6" ht="12.75" customHeight="1" x14ac:dyDescent="0.2">
      <c r="B534" s="14"/>
      <c r="C534" s="14"/>
      <c r="D534" s="14"/>
      <c r="E534" s="14"/>
      <c r="F534" s="13"/>
    </row>
    <row r="535" spans="2:6" x14ac:dyDescent="0.2">
      <c r="B535" s="14"/>
      <c r="C535" s="14"/>
      <c r="D535" s="14"/>
      <c r="E535" s="14"/>
      <c r="F535" s="13"/>
    </row>
    <row r="536" spans="2:6" x14ac:dyDescent="0.2">
      <c r="B536" s="15"/>
      <c r="C536" s="15"/>
      <c r="D536" s="15"/>
      <c r="E536" s="15"/>
      <c r="F536" s="13"/>
    </row>
    <row r="537" spans="2:6" x14ac:dyDescent="0.2">
      <c r="B537" s="15"/>
      <c r="C537" s="15"/>
      <c r="D537" s="15"/>
      <c r="E537" s="15"/>
      <c r="F537" s="13"/>
    </row>
    <row r="538" spans="2:6" x14ac:dyDescent="0.2">
      <c r="B538" s="15"/>
      <c r="C538" s="15"/>
      <c r="D538" s="15"/>
      <c r="E538" s="15"/>
      <c r="F538" s="13"/>
    </row>
    <row r="539" spans="2:6" x14ac:dyDescent="0.2">
      <c r="B539" s="15"/>
      <c r="C539" s="15"/>
      <c r="D539" s="15"/>
      <c r="E539" s="15"/>
      <c r="F539" s="13"/>
    </row>
    <row r="540" spans="2:6" ht="67.5" customHeight="1" x14ac:dyDescent="0.2">
      <c r="B540" s="15"/>
      <c r="C540" s="15"/>
      <c r="D540" s="15"/>
      <c r="E540" s="15"/>
      <c r="F540" s="13"/>
    </row>
    <row r="541" spans="2:6" x14ac:dyDescent="0.2">
      <c r="B541" s="15"/>
      <c r="C541" s="15"/>
      <c r="D541" s="15"/>
      <c r="E541" s="15"/>
      <c r="F541" s="13"/>
    </row>
    <row r="542" spans="2:6" x14ac:dyDescent="0.2">
      <c r="B542" s="15"/>
      <c r="C542" s="15"/>
      <c r="D542" s="15"/>
      <c r="E542" s="15"/>
      <c r="F542" s="13"/>
    </row>
    <row r="543" spans="2:6" x14ac:dyDescent="0.2">
      <c r="B543" s="15"/>
      <c r="C543" s="15"/>
      <c r="D543" s="15"/>
      <c r="E543" s="15"/>
      <c r="F543" s="13"/>
    </row>
    <row r="544" spans="2:6" x14ac:dyDescent="0.2">
      <c r="B544" s="15"/>
      <c r="C544" s="15"/>
      <c r="D544" s="15"/>
      <c r="E544" s="15"/>
      <c r="F544" s="13"/>
    </row>
    <row r="545" spans="2:6" x14ac:dyDescent="0.2">
      <c r="B545" s="15"/>
      <c r="C545" s="15"/>
      <c r="D545" s="15"/>
      <c r="E545" s="15"/>
      <c r="F545" s="13"/>
    </row>
    <row r="546" spans="2:6" x14ac:dyDescent="0.2">
      <c r="B546" s="13"/>
      <c r="C546" s="13"/>
      <c r="D546" s="13"/>
      <c r="E546" s="13"/>
      <c r="F546" s="13"/>
    </row>
    <row r="547" spans="2:6" x14ac:dyDescent="0.2">
      <c r="B547" s="13"/>
      <c r="C547" s="13"/>
      <c r="D547" s="13"/>
      <c r="E547" s="13"/>
      <c r="F547" s="13"/>
    </row>
    <row r="548" spans="2:6" x14ac:dyDescent="0.2">
      <c r="B548" s="13"/>
      <c r="C548" s="13"/>
      <c r="D548" s="13"/>
      <c r="E548" s="13"/>
      <c r="F548" s="13"/>
    </row>
    <row r="549" spans="2:6" x14ac:dyDescent="0.2">
      <c r="B549" s="13"/>
      <c r="C549" s="13"/>
      <c r="D549" s="13"/>
      <c r="E549" s="13"/>
      <c r="F549" s="13"/>
    </row>
    <row r="550" spans="2:6" x14ac:dyDescent="0.2">
      <c r="B550" s="13"/>
      <c r="C550" s="13"/>
      <c r="D550" s="13"/>
      <c r="E550" s="13"/>
      <c r="F550" s="13"/>
    </row>
    <row r="551" spans="2:6" x14ac:dyDescent="0.2">
      <c r="B551" s="13"/>
      <c r="C551" s="13"/>
      <c r="D551" s="13"/>
      <c r="E551" s="13"/>
      <c r="F551" s="13"/>
    </row>
    <row r="552" spans="2:6" x14ac:dyDescent="0.2">
      <c r="B552" s="13"/>
      <c r="C552" s="13"/>
      <c r="D552" s="13"/>
      <c r="E552" s="13"/>
      <c r="F552" s="13"/>
    </row>
    <row r="553" spans="2:6" x14ac:dyDescent="0.2">
      <c r="B553" s="13"/>
      <c r="C553" s="13"/>
      <c r="D553" s="13"/>
      <c r="E553" s="13"/>
      <c r="F553" s="13"/>
    </row>
    <row r="554" spans="2:6" x14ac:dyDescent="0.2">
      <c r="B554" s="13"/>
      <c r="C554" s="13"/>
      <c r="D554" s="13"/>
      <c r="E554" s="13"/>
      <c r="F554" s="13"/>
    </row>
    <row r="555" spans="2:6" x14ac:dyDescent="0.2">
      <c r="B555" s="13"/>
      <c r="C555" s="13"/>
      <c r="D555" s="13"/>
      <c r="E555" s="13"/>
      <c r="F555" s="13"/>
    </row>
    <row r="556" spans="2:6" x14ac:dyDescent="0.2">
      <c r="B556" s="13"/>
      <c r="C556" s="13"/>
      <c r="D556" s="13"/>
      <c r="E556" s="13"/>
      <c r="F556" s="13"/>
    </row>
    <row r="557" spans="2:6" x14ac:dyDescent="0.2">
      <c r="B557" s="13"/>
      <c r="C557" s="13"/>
      <c r="D557" s="13"/>
      <c r="E557" s="13"/>
      <c r="F557" s="13"/>
    </row>
    <row r="558" spans="2:6" x14ac:dyDescent="0.2">
      <c r="B558" s="13"/>
      <c r="C558" s="13"/>
      <c r="D558" s="13"/>
      <c r="E558" s="13"/>
      <c r="F558" s="13"/>
    </row>
    <row r="559" spans="2:6" x14ac:dyDescent="0.2">
      <c r="B559" s="13"/>
      <c r="C559" s="13"/>
      <c r="D559" s="13"/>
      <c r="E559" s="13"/>
      <c r="F559" s="13"/>
    </row>
    <row r="560" spans="2:6" x14ac:dyDescent="0.2">
      <c r="B560" s="13"/>
      <c r="C560" s="13"/>
      <c r="D560" s="13"/>
      <c r="E560" s="13"/>
      <c r="F560" s="13"/>
    </row>
    <row r="561" spans="2:6" x14ac:dyDescent="0.2">
      <c r="B561" s="13"/>
      <c r="C561" s="13"/>
      <c r="D561" s="13"/>
      <c r="E561" s="13"/>
      <c r="F561" s="13"/>
    </row>
    <row r="562" spans="2:6" x14ac:dyDescent="0.2">
      <c r="B562" s="13"/>
      <c r="C562" s="13"/>
      <c r="D562" s="13"/>
      <c r="E562" s="13"/>
      <c r="F562" s="13"/>
    </row>
    <row r="563" spans="2:6" x14ac:dyDescent="0.2">
      <c r="B563" s="13"/>
      <c r="C563" s="13"/>
      <c r="D563" s="13"/>
      <c r="E563" s="13"/>
      <c r="F563" s="13"/>
    </row>
    <row r="564" spans="2:6" x14ac:dyDescent="0.2">
      <c r="B564" s="13"/>
      <c r="C564" s="13"/>
      <c r="D564" s="13"/>
      <c r="E564" s="13"/>
      <c r="F564" s="13"/>
    </row>
    <row r="565" spans="2:6" x14ac:dyDescent="0.2">
      <c r="B565" s="13"/>
      <c r="C565" s="13"/>
      <c r="D565" s="13"/>
      <c r="E565" s="13"/>
      <c r="F565" s="13"/>
    </row>
    <row r="566" spans="2:6" x14ac:dyDescent="0.2">
      <c r="B566" s="13"/>
      <c r="C566" s="13"/>
      <c r="D566" s="13"/>
      <c r="E566" s="13"/>
      <c r="F566" s="13"/>
    </row>
    <row r="567" spans="2:6" x14ac:dyDescent="0.2">
      <c r="B567" s="13"/>
      <c r="C567" s="13"/>
      <c r="D567" s="13"/>
      <c r="E567" s="13"/>
      <c r="F567" s="13"/>
    </row>
    <row r="568" spans="2:6" x14ac:dyDescent="0.2">
      <c r="B568" s="13"/>
      <c r="C568" s="13"/>
      <c r="D568" s="13"/>
      <c r="E568" s="13"/>
      <c r="F568" s="13"/>
    </row>
    <row r="569" spans="2:6" x14ac:dyDescent="0.2">
      <c r="B569" s="13"/>
      <c r="C569" s="13"/>
      <c r="D569" s="13"/>
      <c r="E569" s="13"/>
      <c r="F569" s="13"/>
    </row>
    <row r="570" spans="2:6" x14ac:dyDescent="0.2">
      <c r="B570" s="13"/>
      <c r="C570" s="13"/>
      <c r="D570" s="13"/>
      <c r="E570" s="13"/>
      <c r="F570" s="13"/>
    </row>
    <row r="571" spans="2:6" x14ac:dyDescent="0.2">
      <c r="B571" s="13"/>
      <c r="C571" s="13"/>
      <c r="D571" s="13"/>
      <c r="E571" s="13"/>
      <c r="F571" s="13"/>
    </row>
    <row r="572" spans="2:6" x14ac:dyDescent="0.2">
      <c r="B572" s="13"/>
      <c r="C572" s="13"/>
      <c r="D572" s="13"/>
      <c r="E572" s="13"/>
      <c r="F572" s="13"/>
    </row>
    <row r="573" spans="2:6" x14ac:dyDescent="0.2">
      <c r="B573" s="13"/>
      <c r="C573" s="13"/>
      <c r="D573" s="13"/>
      <c r="E573" s="13"/>
      <c r="F573" s="13"/>
    </row>
    <row r="574" spans="2:6" x14ac:dyDescent="0.2">
      <c r="B574" s="13"/>
      <c r="C574" s="13"/>
      <c r="D574" s="13"/>
      <c r="E574" s="13"/>
      <c r="F574" s="13"/>
    </row>
    <row r="575" spans="2:6" x14ac:dyDescent="0.2">
      <c r="B575" s="13"/>
      <c r="C575" s="13"/>
      <c r="D575" s="13"/>
      <c r="E575" s="13"/>
      <c r="F575" s="13"/>
    </row>
    <row r="576" spans="2:6" x14ac:dyDescent="0.2">
      <c r="B576" s="13"/>
      <c r="C576" s="13"/>
      <c r="D576" s="13"/>
      <c r="E576" s="13"/>
      <c r="F576" s="13"/>
    </row>
    <row r="577" spans="2:6" x14ac:dyDescent="0.2">
      <c r="B577" s="13"/>
      <c r="C577" s="13"/>
      <c r="D577" s="13"/>
      <c r="E577" s="13"/>
      <c r="F577" s="13"/>
    </row>
    <row r="584" spans="2:6" ht="24.75" customHeight="1" x14ac:dyDescent="0.2"/>
    <row r="585" spans="2:6" ht="23.25" customHeight="1" x14ac:dyDescent="0.2"/>
    <row r="586" spans="2:6" ht="22.5" customHeight="1" x14ac:dyDescent="0.2"/>
    <row r="587" spans="2:6" ht="22.5" customHeight="1" x14ac:dyDescent="0.2"/>
    <row r="623" ht="21.75" customHeight="1" x14ac:dyDescent="0.2"/>
    <row r="649" spans="2:2" x14ac:dyDescent="0.2">
      <c r="B649" s="13"/>
    </row>
    <row r="650" spans="2:2" x14ac:dyDescent="0.2">
      <c r="B650" s="13"/>
    </row>
    <row r="651" spans="2:2" ht="11.25" customHeight="1" x14ac:dyDescent="0.2">
      <c r="B651" s="13"/>
    </row>
    <row r="652" spans="2:2" ht="11.25" customHeight="1" x14ac:dyDescent="0.2">
      <c r="B652" s="13"/>
    </row>
    <row r="653" spans="2:2" ht="11.25" customHeight="1" x14ac:dyDescent="0.2">
      <c r="B653" s="13"/>
    </row>
    <row r="654" spans="2:2" ht="12" customHeight="1" x14ac:dyDescent="0.2">
      <c r="B654" s="13"/>
    </row>
    <row r="655" spans="2:2" x14ac:dyDescent="0.2">
      <c r="B655" s="13"/>
    </row>
    <row r="656" spans="2:2" x14ac:dyDescent="0.2">
      <c r="B656" s="13"/>
    </row>
    <row r="657" spans="2:2" x14ac:dyDescent="0.2">
      <c r="B657" s="13"/>
    </row>
    <row r="658" spans="2:2" x14ac:dyDescent="0.2">
      <c r="B658" s="13"/>
    </row>
    <row r="659" spans="2:2" x14ac:dyDescent="0.2">
      <c r="B659" s="13"/>
    </row>
    <row r="660" spans="2:2" x14ac:dyDescent="0.2">
      <c r="B660" s="13"/>
    </row>
    <row r="661" spans="2:2" x14ac:dyDescent="0.2">
      <c r="B661" s="13"/>
    </row>
    <row r="662" spans="2:2" x14ac:dyDescent="0.2">
      <c r="B662" s="13"/>
    </row>
    <row r="663" spans="2:2" x14ac:dyDescent="0.2">
      <c r="B663" s="13"/>
    </row>
    <row r="664" spans="2:2" x14ac:dyDescent="0.2">
      <c r="B664" s="13"/>
    </row>
    <row r="665" spans="2:2" x14ac:dyDescent="0.2">
      <c r="B665" s="13"/>
    </row>
    <row r="666" spans="2:2" x14ac:dyDescent="0.2">
      <c r="B666" s="13"/>
    </row>
    <row r="667" spans="2:2" x14ac:dyDescent="0.2">
      <c r="B667" s="13"/>
    </row>
    <row r="668" spans="2:2" x14ac:dyDescent="0.2">
      <c r="B668" s="13"/>
    </row>
    <row r="669" spans="2:2" x14ac:dyDescent="0.2">
      <c r="B669" s="13"/>
    </row>
    <row r="670" spans="2:2" x14ac:dyDescent="0.2">
      <c r="B670" s="13"/>
    </row>
    <row r="671" spans="2:2" x14ac:dyDescent="0.2">
      <c r="B671" s="13"/>
    </row>
    <row r="672" spans="2:2" x14ac:dyDescent="0.2">
      <c r="B672" s="13"/>
    </row>
    <row r="673" spans="2:2" x14ac:dyDescent="0.2">
      <c r="B673" s="13"/>
    </row>
    <row r="674" spans="2:2" x14ac:dyDescent="0.2">
      <c r="B674" s="13"/>
    </row>
  </sheetData>
  <sheetProtection selectLockedCells="1" selectUnlockedCells="1"/>
  <mergeCells count="111">
    <mergeCell ref="A86:D86"/>
    <mergeCell ref="A22:D22"/>
    <mergeCell ref="A12:D12"/>
    <mergeCell ref="A92:D92"/>
    <mergeCell ref="A93:D93"/>
    <mergeCell ref="A94:D94"/>
    <mergeCell ref="A97:I97"/>
    <mergeCell ref="A84:D84"/>
    <mergeCell ref="A90:J90"/>
    <mergeCell ref="A91:D91"/>
    <mergeCell ref="A79:D79"/>
    <mergeCell ref="A83:D83"/>
    <mergeCell ref="A88:D88"/>
    <mergeCell ref="A89:D89"/>
    <mergeCell ref="A81:I81"/>
    <mergeCell ref="A73:D73"/>
    <mergeCell ref="A75:D75"/>
    <mergeCell ref="A76:D76"/>
    <mergeCell ref="A80:D80"/>
    <mergeCell ref="A74:D74"/>
    <mergeCell ref="A77:D77"/>
    <mergeCell ref="A78:D78"/>
    <mergeCell ref="A49:D49"/>
    <mergeCell ref="A46:D46"/>
    <mergeCell ref="A47:D47"/>
    <mergeCell ref="A48:D48"/>
    <mergeCell ref="A52:I52"/>
    <mergeCell ref="A54:D54"/>
    <mergeCell ref="A51:D51"/>
    <mergeCell ref="A50:D50"/>
    <mergeCell ref="A69:D69"/>
    <mergeCell ref="A55:D55"/>
    <mergeCell ref="A58:D58"/>
    <mergeCell ref="A60:D60"/>
    <mergeCell ref="A57:D57"/>
    <mergeCell ref="A62:D62"/>
    <mergeCell ref="A66:D66"/>
    <mergeCell ref="A63:I63"/>
    <mergeCell ref="A67:I67"/>
    <mergeCell ref="D1:J2"/>
    <mergeCell ref="B3:H3"/>
    <mergeCell ref="I3:J3"/>
    <mergeCell ref="B4:H4"/>
    <mergeCell ref="I4:J4"/>
    <mergeCell ref="A5:J5"/>
    <mergeCell ref="A1:C2"/>
    <mergeCell ref="A8:D8"/>
    <mergeCell ref="A26:D26"/>
    <mergeCell ref="A25:D25"/>
    <mergeCell ref="F7:J7"/>
    <mergeCell ref="A10:J10"/>
    <mergeCell ref="A9:D9"/>
    <mergeCell ref="A14:D14"/>
    <mergeCell ref="A16:D16"/>
    <mergeCell ref="A23:I23"/>
    <mergeCell ref="A6:J6"/>
    <mergeCell ref="A7:D7"/>
    <mergeCell ref="A21:D21"/>
    <mergeCell ref="A20:D20"/>
    <mergeCell ref="A19:J19"/>
    <mergeCell ref="A11:D11"/>
    <mergeCell ref="A13:D13"/>
    <mergeCell ref="A17:D17"/>
    <mergeCell ref="A18:I18"/>
    <mergeCell ref="A15:D15"/>
    <mergeCell ref="A39:D39"/>
    <mergeCell ref="A40:D40"/>
    <mergeCell ref="A44:I44"/>
    <mergeCell ref="A33:D33"/>
    <mergeCell ref="A36:D36"/>
    <mergeCell ref="A41:D41"/>
    <mergeCell ref="A42:D42"/>
    <mergeCell ref="A43:D43"/>
    <mergeCell ref="A27:D27"/>
    <mergeCell ref="A28:D28"/>
    <mergeCell ref="A31:I31"/>
    <mergeCell ref="A30:D30"/>
    <mergeCell ref="A38:D38"/>
    <mergeCell ref="A29:D29"/>
    <mergeCell ref="A37:D37"/>
    <mergeCell ref="A34:D34"/>
    <mergeCell ref="A35:D35"/>
    <mergeCell ref="L58:O58"/>
    <mergeCell ref="A59:D59"/>
    <mergeCell ref="L59:O59"/>
    <mergeCell ref="A61:D61"/>
    <mergeCell ref="L61:O61"/>
    <mergeCell ref="L62:O62"/>
    <mergeCell ref="A65:D65"/>
    <mergeCell ref="A70:D70"/>
    <mergeCell ref="A71:I71"/>
    <mergeCell ref="A120:D120"/>
    <mergeCell ref="A112:D112"/>
    <mergeCell ref="A113:D113"/>
    <mergeCell ref="A114:I114"/>
    <mergeCell ref="A116:D116"/>
    <mergeCell ref="A117:D117"/>
    <mergeCell ref="A119:D119"/>
    <mergeCell ref="A96:D96"/>
    <mergeCell ref="A95:D95"/>
    <mergeCell ref="A107:D107"/>
    <mergeCell ref="A108:I108"/>
    <mergeCell ref="A110:D110"/>
    <mergeCell ref="A111:D111"/>
    <mergeCell ref="A104:D104"/>
    <mergeCell ref="A105:D105"/>
    <mergeCell ref="A106:D106"/>
    <mergeCell ref="A100:D100"/>
    <mergeCell ref="A99:D99"/>
    <mergeCell ref="A101:D101"/>
    <mergeCell ref="A102:I102"/>
  </mergeCells>
  <phoneticPr fontId="8" type="noConversion"/>
  <pageMargins left="0.51181102362204722" right="0.51181102362204722" top="0.78740157480314965" bottom="0.78740157480314965" header="0.51181102362204722" footer="0.51181102362204722"/>
  <pageSetup paperSize="9" scale="74" firstPageNumber="0" orientation="portrait" verticalDpi="599" r:id="rId1"/>
  <headerFooter alignWithMargins="0"/>
  <rowBreaks count="4" manualBreakCount="4">
    <brk id="64" max="9" man="1"/>
    <brk id="121" max="9" man="1"/>
    <brk id="132" max="9" man="1"/>
    <brk id="170" max="9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14</vt:i4>
      </vt:variant>
    </vt:vector>
  </HeadingPairs>
  <TitlesOfParts>
    <vt:vector size="20" baseType="lpstr">
      <vt:lpstr>Serviços</vt:lpstr>
      <vt:lpstr>CPU</vt:lpstr>
      <vt:lpstr>Insumos</vt:lpstr>
      <vt:lpstr>BDI</vt:lpstr>
      <vt:lpstr>Veiculo</vt:lpstr>
      <vt:lpstr>Mem. Cálc.</vt:lpstr>
      <vt:lpstr>CPU!Area_de_impressao</vt:lpstr>
      <vt:lpstr>Insumos!Area_de_impressao</vt:lpstr>
      <vt:lpstr>'Mem. Cálc.'!Area_de_impressao</vt:lpstr>
      <vt:lpstr>Serviços!Area_de_impressao</vt:lpstr>
      <vt:lpstr>Veiculo!Area_de_impressao</vt:lpstr>
      <vt:lpstr>BDI</vt:lpstr>
      <vt:lpstr>bet</vt:lpstr>
      <vt:lpstr>Excel_BuiltIn__FilterDatabase_4</vt:lpstr>
      <vt:lpstr>s14_</vt:lpstr>
      <vt:lpstr>SAL</vt:lpstr>
      <vt:lpstr>CPU!Titulos_de_impressao</vt:lpstr>
      <vt:lpstr>Insumos!Titulos_de_impressao</vt:lpstr>
      <vt:lpstr>'Mem. Cálc.'!Titulos_de_impressao</vt:lpstr>
      <vt:lpstr>Serviços!Titulos_de_impressao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Leonardo</dc:creator>
  <cp:lastModifiedBy>User</cp:lastModifiedBy>
  <cp:lastPrinted>2016-07-18T14:16:33Z</cp:lastPrinted>
  <dcterms:created xsi:type="dcterms:W3CDTF">2011-08-23T05:17:49Z</dcterms:created>
  <dcterms:modified xsi:type="dcterms:W3CDTF">2016-07-18T17:15:54Z</dcterms:modified>
</cp:coreProperties>
</file>