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6380" windowHeight="8190" activeTab="3"/>
  </bookViews>
  <sheets>
    <sheet name="Composição" sheetId="1" r:id="rId1"/>
    <sheet name="BDI" sheetId="2" r:id="rId2"/>
    <sheet name="Enc Sociais" sheetId="3" r:id="rId3"/>
    <sheet name="VEICULOS" sheetId="4" r:id="rId4"/>
    <sheet name="ORÇAMENTO" sheetId="5" r:id="rId5"/>
    <sheet name="COMPOSIÇÕES UNITARIAS" sheetId="6" r:id="rId6"/>
    <sheet name="PO-I" sheetId="7" r:id="rId7"/>
    <sheet name="DIÁRIA ESTADIA" sheetId="8" r:id="rId8"/>
  </sheets>
  <definedNames>
    <definedName name="_xlnm.Print_Area" localSheetId="1">BDI!$A$1:$I$38</definedName>
    <definedName name="_xlnm.Print_Area" localSheetId="0">Composição!$A$1:$H$41</definedName>
    <definedName name="_xlnm.Print_Area" localSheetId="5">'COMPOSIÇÕES UNITARIAS'!$A$1:$I$59</definedName>
    <definedName name="_xlnm.Print_Area" localSheetId="2">'Enc Sociais'!$A$1:$I$49</definedName>
    <definedName name="_xlnm.Print_Area" localSheetId="6">'PO-I'!$A$1:$G$29</definedName>
    <definedName name="_xlnm.Print_Area" localSheetId="3">VEICULOS!$A$1:$E$48</definedName>
    <definedName name="_xlnm.Print_Area">BDI!$A$1:$H$34</definedName>
    <definedName name="BDI">#REF!</definedName>
    <definedName name="Excel_BuiltIn_Print_Area_6_1">#REF!</definedName>
    <definedName name="Excel_BuiltIn_Print_Area_8_1">#REF!</definedName>
    <definedName name="Excel_BuiltIn_Print_Area_9">#REF!</definedName>
    <definedName name="F_01_120">#REF!</definedName>
    <definedName name="F_01_150">#REF!</definedName>
    <definedName name="F_01_180">#REF!</definedName>
    <definedName name="F_01_210">#REF!</definedName>
    <definedName name="F_01_240">#REF!</definedName>
    <definedName name="F_01_270">#REF!</definedName>
    <definedName name="F_01_30">#REF!</definedName>
    <definedName name="F_01_300">#REF!</definedName>
    <definedName name="F_01_330">#REF!</definedName>
    <definedName name="F_01_360">#REF!</definedName>
    <definedName name="F_01_390">#REF!</definedName>
    <definedName name="F_01_420">#REF!</definedName>
    <definedName name="F_01_450">#REF!</definedName>
    <definedName name="F_01_480">#REF!</definedName>
    <definedName name="F_01_510">#REF!</definedName>
    <definedName name="F_01_540">#REF!</definedName>
    <definedName name="F_01_570">#REF!</definedName>
    <definedName name="F_01_60">#REF!</definedName>
    <definedName name="F_01_600">#REF!</definedName>
    <definedName name="F_01_630">#REF!</definedName>
    <definedName name="F_01_660">#REF!</definedName>
    <definedName name="F_01_690">#REF!</definedName>
    <definedName name="F_01_720">#REF!</definedName>
    <definedName name="F_01_90">#REF!</definedName>
    <definedName name="F_02_120">#REF!</definedName>
    <definedName name="F_02_150">#REF!</definedName>
    <definedName name="F_02_180">#REF!</definedName>
    <definedName name="F_02_210">#REF!</definedName>
    <definedName name="F_02_240">#REF!</definedName>
    <definedName name="F_02_270">#REF!</definedName>
    <definedName name="F_02_30">#REF!</definedName>
    <definedName name="F_02_300">#REF!</definedName>
    <definedName name="F_02_330">#REF!</definedName>
    <definedName name="F_02_360">#REF!</definedName>
    <definedName name="F_02_390">#REF!</definedName>
    <definedName name="F_02_420">#REF!</definedName>
    <definedName name="F_02_450">#REF!</definedName>
    <definedName name="F_02_480">#REF!</definedName>
    <definedName name="F_02_510">#REF!</definedName>
    <definedName name="F_02_540">#REF!</definedName>
    <definedName name="F_02_570">#REF!</definedName>
    <definedName name="F_02_60">#REF!</definedName>
    <definedName name="F_02_600">#REF!</definedName>
    <definedName name="F_02_630">#REF!</definedName>
    <definedName name="F_02_660">#REF!</definedName>
    <definedName name="F_02_690">#REF!</definedName>
    <definedName name="F_02_720">#REF!</definedName>
    <definedName name="F_02_90">#REF!</definedName>
    <definedName name="F_03_120">#REF!</definedName>
    <definedName name="F_03_150">#REF!</definedName>
    <definedName name="F_03_180">#REF!</definedName>
    <definedName name="F_03_210">#REF!</definedName>
    <definedName name="F_03_240">#REF!</definedName>
    <definedName name="F_03_270">#REF!</definedName>
    <definedName name="F_03_30">#REF!</definedName>
    <definedName name="F_03_300">#REF!</definedName>
    <definedName name="F_03_330">#REF!</definedName>
    <definedName name="F_03_360">#REF!</definedName>
    <definedName name="F_03_390">#REF!</definedName>
    <definedName name="F_03_420">#REF!</definedName>
    <definedName name="F_03_450">#REF!</definedName>
    <definedName name="F_03_480">#REF!</definedName>
    <definedName name="F_03_510">#REF!</definedName>
    <definedName name="F_03_540">#REF!</definedName>
    <definedName name="F_03_570">#REF!</definedName>
    <definedName name="F_03_60">#REF!</definedName>
    <definedName name="F_03_600">#REF!</definedName>
    <definedName name="F_03_630">#REF!</definedName>
    <definedName name="F_03_660">#REF!</definedName>
    <definedName name="F_03_690">#REF!</definedName>
    <definedName name="F_03_720">#REF!</definedName>
    <definedName name="F_03_90">#REF!</definedName>
    <definedName name="F_04_120">#REF!</definedName>
    <definedName name="F_04_150">#REF!</definedName>
    <definedName name="F_04_180">#REF!</definedName>
    <definedName name="F_04_210">#REF!</definedName>
    <definedName name="F_04_240">#REF!</definedName>
    <definedName name="F_04_270">#REF!</definedName>
    <definedName name="F_04_30">#REF!</definedName>
    <definedName name="F_04_300">#REF!</definedName>
    <definedName name="F_04_330">#REF!</definedName>
    <definedName name="F_04_360">#REF!</definedName>
    <definedName name="F_04_390">#REF!</definedName>
    <definedName name="F_04_420">#REF!</definedName>
    <definedName name="F_04_450">#REF!</definedName>
    <definedName name="F_04_480">#REF!</definedName>
    <definedName name="F_04_510">#REF!</definedName>
    <definedName name="F_04_540">#REF!</definedName>
    <definedName name="F_04_570">#REF!</definedName>
    <definedName name="F_04_60">#REF!</definedName>
    <definedName name="F_04_600">#REF!</definedName>
    <definedName name="F_04_630">#REF!</definedName>
    <definedName name="F_04_660">#REF!</definedName>
    <definedName name="F_04_690">#REF!</definedName>
    <definedName name="F_04_720">#REF!</definedName>
    <definedName name="F_04_90">#REF!</definedName>
    <definedName name="F_05_120">#REF!</definedName>
    <definedName name="F_05_150">#REF!</definedName>
    <definedName name="F_05_180">#REF!</definedName>
    <definedName name="F_05_210">#REF!</definedName>
    <definedName name="F_05_240">#REF!</definedName>
    <definedName name="F_05_270">#REF!</definedName>
    <definedName name="F_05_30">#REF!</definedName>
    <definedName name="F_05_300">#REF!</definedName>
    <definedName name="F_05_330">#REF!</definedName>
    <definedName name="F_05_360">#REF!</definedName>
    <definedName name="F_05_390">#REF!</definedName>
    <definedName name="F_05_420">#REF!</definedName>
    <definedName name="F_05_450">#REF!</definedName>
    <definedName name="F_05_480">#REF!</definedName>
    <definedName name="F_05_510">#REF!</definedName>
    <definedName name="F_05_540">#REF!</definedName>
    <definedName name="F_05_570">#REF!</definedName>
    <definedName name="F_05_60">#REF!</definedName>
    <definedName name="F_05_600">#REF!</definedName>
    <definedName name="F_05_630">#REF!</definedName>
    <definedName name="F_05_660">#REF!</definedName>
    <definedName name="F_05_690">#REF!</definedName>
    <definedName name="F_05_720">#REF!</definedName>
    <definedName name="F_05_90">#REF!</definedName>
    <definedName name="F_06_120">#REF!</definedName>
    <definedName name="F_06_150">#REF!</definedName>
    <definedName name="F_06_180">#REF!</definedName>
    <definedName name="F_06_210">#REF!</definedName>
    <definedName name="F_06_240">#REF!</definedName>
    <definedName name="F_06_270">#REF!</definedName>
    <definedName name="F_06_30">#REF!</definedName>
    <definedName name="F_06_300">#REF!</definedName>
    <definedName name="F_06_330">#REF!</definedName>
    <definedName name="F_06_360">#REF!</definedName>
    <definedName name="F_06_390">#REF!</definedName>
    <definedName name="F_06_420">#REF!</definedName>
    <definedName name="F_06_450">#REF!</definedName>
    <definedName name="F_06_480">#REF!</definedName>
    <definedName name="F_06_510">#REF!</definedName>
    <definedName name="F_06_540">#REF!</definedName>
    <definedName name="F_06_570">#REF!</definedName>
    <definedName name="F_06_60">#REF!</definedName>
    <definedName name="F_06_600">#REF!</definedName>
    <definedName name="F_06_630">#REF!</definedName>
    <definedName name="F_06_660">#REF!</definedName>
    <definedName name="F_06_690">#REF!</definedName>
    <definedName name="F_06_720">#REF!</definedName>
    <definedName name="F_06_90">#REF!</definedName>
    <definedName name="F_07_120">#REF!</definedName>
    <definedName name="F_07_150">#REF!</definedName>
    <definedName name="F_07_180">#REF!</definedName>
    <definedName name="F_07_210">#REF!</definedName>
    <definedName name="F_07_240">#REF!</definedName>
    <definedName name="F_07_270">#REF!</definedName>
    <definedName name="F_07_30">#REF!</definedName>
    <definedName name="F_07_300">#REF!</definedName>
    <definedName name="F_07_330">#REF!</definedName>
    <definedName name="F_07_360">#REF!</definedName>
    <definedName name="F_07_390">#REF!</definedName>
    <definedName name="F_07_420">#REF!</definedName>
    <definedName name="F_07_450">#REF!</definedName>
    <definedName name="F_07_480">#REF!</definedName>
    <definedName name="F_07_510">#REF!</definedName>
    <definedName name="F_07_540">#REF!</definedName>
    <definedName name="F_07_570">#REF!</definedName>
    <definedName name="F_07_60">#REF!</definedName>
    <definedName name="F_07_600">#REF!</definedName>
    <definedName name="F_07_630">#REF!</definedName>
    <definedName name="F_07_660">#REF!</definedName>
    <definedName name="F_07_690">#REF!</definedName>
    <definedName name="F_07_720">#REF!</definedName>
    <definedName name="F_07_90">#REF!</definedName>
    <definedName name="F_08_120">#REF!</definedName>
    <definedName name="F_08_150">#REF!</definedName>
    <definedName name="F_08_180">#REF!</definedName>
    <definedName name="F_08_210">#REF!</definedName>
    <definedName name="F_08_240">#REF!</definedName>
    <definedName name="F_08_270">#REF!</definedName>
    <definedName name="F_08_30">#REF!</definedName>
    <definedName name="F_08_300">#REF!</definedName>
    <definedName name="F_08_330">#REF!</definedName>
    <definedName name="F_08_360">#REF!</definedName>
    <definedName name="F_08_390">#REF!</definedName>
    <definedName name="F_08_420">#REF!</definedName>
    <definedName name="F_08_450">#REF!</definedName>
    <definedName name="F_08_480">#REF!</definedName>
    <definedName name="F_08_510">#REF!</definedName>
    <definedName name="F_08_540">#REF!</definedName>
    <definedName name="F_08_570">#REF!</definedName>
    <definedName name="F_08_60">#REF!</definedName>
    <definedName name="F_08_600">#REF!</definedName>
    <definedName name="F_08_630">#REF!</definedName>
    <definedName name="F_08_660">#REF!</definedName>
    <definedName name="F_08_690">#REF!</definedName>
    <definedName name="F_08_720">#REF!</definedName>
    <definedName name="F_08_90">#REF!</definedName>
    <definedName name="F_09_120">#REF!</definedName>
    <definedName name="F_09_150">#REF!</definedName>
    <definedName name="F_09_180">#REF!</definedName>
    <definedName name="F_09_210">#REF!</definedName>
    <definedName name="F_09_240">#REF!</definedName>
    <definedName name="F_09_270">#REF!</definedName>
    <definedName name="F_09_30">#REF!</definedName>
    <definedName name="F_09_300">#REF!</definedName>
    <definedName name="F_09_330">#REF!</definedName>
    <definedName name="F_09_360">#REF!</definedName>
    <definedName name="F_09_390">#REF!</definedName>
    <definedName name="F_09_420">#REF!</definedName>
    <definedName name="F_09_450">#REF!</definedName>
    <definedName name="F_09_480">#REF!</definedName>
    <definedName name="F_09_510">#REF!</definedName>
    <definedName name="F_09_540">#REF!</definedName>
    <definedName name="F_09_570">#REF!</definedName>
    <definedName name="F_09_60">#REF!</definedName>
    <definedName name="F_09_600">#REF!</definedName>
    <definedName name="F_09_630">#REF!</definedName>
    <definedName name="F_09_660">#REF!</definedName>
    <definedName name="F_09_690">#REF!</definedName>
    <definedName name="F_09_720">#REF!</definedName>
    <definedName name="F_09_90">#REF!</definedName>
    <definedName name="F_10_120">#REF!</definedName>
    <definedName name="F_10_150">#REF!</definedName>
    <definedName name="F_10_180">#REF!</definedName>
    <definedName name="F_10_210">#REF!</definedName>
    <definedName name="F_10_240">#REF!</definedName>
    <definedName name="F_10_270">#REF!</definedName>
    <definedName name="F_10_30">#REF!</definedName>
    <definedName name="F_10_300">#REF!</definedName>
    <definedName name="F_10_330">#REF!</definedName>
    <definedName name="F_10_360">#REF!</definedName>
    <definedName name="F_10_390">#REF!</definedName>
    <definedName name="F_10_420">#REF!</definedName>
    <definedName name="F_10_450">#REF!</definedName>
    <definedName name="F_10_480">#REF!</definedName>
    <definedName name="F_10_510">#REF!</definedName>
    <definedName name="F_10_540">#REF!</definedName>
    <definedName name="F_10_570">#REF!</definedName>
    <definedName name="F_10_60">#REF!</definedName>
    <definedName name="F_10_600">#REF!</definedName>
    <definedName name="F_10_630">#REF!</definedName>
    <definedName name="F_10_660">#REF!</definedName>
    <definedName name="F_10_690">#REF!</definedName>
    <definedName name="F_10_720">#REF!</definedName>
    <definedName name="F_10_90">#REF!</definedName>
    <definedName name="F_11_120">#REF!</definedName>
    <definedName name="F_11_150">#REF!</definedName>
    <definedName name="F_11_180">#REF!</definedName>
    <definedName name="F_11_210">#REF!</definedName>
    <definedName name="F_11_240">#REF!</definedName>
    <definedName name="F_11_270">#REF!</definedName>
    <definedName name="F_11_30">#REF!</definedName>
    <definedName name="F_11_300">#REF!</definedName>
    <definedName name="F_11_330">#REF!</definedName>
    <definedName name="F_11_360">#REF!</definedName>
    <definedName name="F_11_390">#REF!</definedName>
    <definedName name="F_11_420">#REF!</definedName>
    <definedName name="F_11_450">#REF!</definedName>
    <definedName name="F_11_480">#REF!</definedName>
    <definedName name="F_11_510">#REF!</definedName>
    <definedName name="F_11_540">#REF!</definedName>
    <definedName name="F_11_570">#REF!</definedName>
    <definedName name="F_11_60">#REF!</definedName>
    <definedName name="F_11_600">#REF!</definedName>
    <definedName name="F_11_630">#REF!</definedName>
    <definedName name="F_11_660">#REF!</definedName>
    <definedName name="F_11_690">#REF!</definedName>
    <definedName name="F_11_720">#REF!</definedName>
    <definedName name="F_11_90">#REF!</definedName>
    <definedName name="F_12_120">#REF!</definedName>
    <definedName name="F_12_150">#REF!</definedName>
    <definedName name="F_12_180">#REF!</definedName>
    <definedName name="F_12_210">#REF!</definedName>
    <definedName name="F_12_240">#REF!</definedName>
    <definedName name="F_12_270">#REF!</definedName>
    <definedName name="F_12_30">#REF!</definedName>
    <definedName name="F_12_300">#REF!</definedName>
    <definedName name="F_12_330">#REF!</definedName>
    <definedName name="F_12_360">#REF!</definedName>
    <definedName name="F_12_390">#REF!</definedName>
    <definedName name="F_12_420">#REF!</definedName>
    <definedName name="F_12_450">#REF!</definedName>
    <definedName name="F_12_480">#REF!</definedName>
    <definedName name="F_12_510">#REF!</definedName>
    <definedName name="F_12_540">#REF!</definedName>
    <definedName name="F_12_570">#REF!</definedName>
    <definedName name="F_12_60">#REF!</definedName>
    <definedName name="F_12_600">#REF!</definedName>
    <definedName name="F_12_630">#REF!</definedName>
    <definedName name="F_12_660">#REF!</definedName>
    <definedName name="F_12_690">#REF!</definedName>
    <definedName name="F_12_720">#REF!</definedName>
    <definedName name="F_12_90">#REF!</definedName>
    <definedName name="F_13_120">#REF!</definedName>
    <definedName name="F_13_150">#REF!</definedName>
    <definedName name="F_13_180">#REF!</definedName>
    <definedName name="F_13_210">#REF!</definedName>
    <definedName name="F_13_240">#REF!</definedName>
    <definedName name="F_13_270">#REF!</definedName>
    <definedName name="F_13_30">#REF!</definedName>
    <definedName name="F_13_300">#REF!</definedName>
    <definedName name="F_13_330">#REF!</definedName>
    <definedName name="F_13_360">#REF!</definedName>
    <definedName name="F_13_390">#REF!</definedName>
    <definedName name="F_13_420">#REF!</definedName>
    <definedName name="F_13_450">#REF!</definedName>
    <definedName name="F_13_480">#REF!</definedName>
    <definedName name="F_13_510">#REF!</definedName>
    <definedName name="F_13_540">#REF!</definedName>
    <definedName name="F_13_570">#REF!</definedName>
    <definedName name="F_13_60">#REF!</definedName>
    <definedName name="F_13_600">#REF!</definedName>
    <definedName name="F_13_630">#REF!</definedName>
    <definedName name="F_13_660">#REF!</definedName>
    <definedName name="F_13_690">#REF!</definedName>
    <definedName name="F_13_720">#REF!</definedName>
    <definedName name="F_13_90">#REF!</definedName>
    <definedName name="F_14_120">#REF!</definedName>
    <definedName name="F_14_150">#REF!</definedName>
    <definedName name="F_14_180">#REF!</definedName>
    <definedName name="F_14_210">#REF!</definedName>
    <definedName name="F_14_240">#REF!</definedName>
    <definedName name="F_14_270">#REF!</definedName>
    <definedName name="F_14_30">#REF!</definedName>
    <definedName name="F_14_300">#REF!</definedName>
    <definedName name="F_14_330">#REF!</definedName>
    <definedName name="F_14_360">#REF!</definedName>
    <definedName name="F_14_390">#REF!</definedName>
    <definedName name="F_14_420">#REF!</definedName>
    <definedName name="F_14_450">#REF!</definedName>
    <definedName name="F_14_480">#REF!</definedName>
    <definedName name="F_14_510">#REF!</definedName>
    <definedName name="F_14_540">#REF!</definedName>
    <definedName name="F_14_570">#REF!</definedName>
    <definedName name="F_14_60">#REF!</definedName>
    <definedName name="F_14_600">#REF!</definedName>
    <definedName name="F_14_630">#REF!</definedName>
    <definedName name="F_14_660">#REF!</definedName>
    <definedName name="F_14_690">#REF!</definedName>
    <definedName name="F_14_720">#REF!</definedName>
    <definedName name="F_14_90">#REF!</definedName>
    <definedName name="F_15_120">#REF!</definedName>
    <definedName name="F_15_150">#REF!</definedName>
    <definedName name="F_15_180">#REF!</definedName>
    <definedName name="F_15_210">#REF!</definedName>
    <definedName name="F_15_240">#REF!</definedName>
    <definedName name="F_15_270">#REF!</definedName>
    <definedName name="F_15_30">#REF!</definedName>
    <definedName name="F_15_300">#REF!</definedName>
    <definedName name="F_15_330">#REF!</definedName>
    <definedName name="F_15_360">#REF!</definedName>
    <definedName name="F_15_390">#REF!</definedName>
    <definedName name="F_15_420">#REF!</definedName>
    <definedName name="F_15_450">#REF!</definedName>
    <definedName name="F_15_480">#REF!</definedName>
    <definedName name="F_15_510">#REF!</definedName>
    <definedName name="F_15_540">#REF!</definedName>
    <definedName name="F_15_570">#REF!</definedName>
    <definedName name="F_15_60">#REF!</definedName>
    <definedName name="F_15_600">#REF!</definedName>
    <definedName name="F_15_630">#REF!</definedName>
    <definedName name="F_15_660">#REF!</definedName>
    <definedName name="F_15_690">#REF!</definedName>
    <definedName name="F_15_720">#REF!</definedName>
    <definedName name="F_15_90">#REF!</definedName>
    <definedName name="F_16_120">#REF!</definedName>
    <definedName name="F_16_150">#REF!</definedName>
    <definedName name="F_16_180">#REF!</definedName>
    <definedName name="F_16_210">#REF!</definedName>
    <definedName name="F_16_240">#REF!</definedName>
    <definedName name="F_16_270">#REF!</definedName>
    <definedName name="F_16_30">#REF!</definedName>
    <definedName name="F_16_300">#REF!</definedName>
    <definedName name="F_16_330">#REF!</definedName>
    <definedName name="F_16_360">#REF!</definedName>
    <definedName name="F_16_390">#REF!</definedName>
    <definedName name="F_16_420">#REF!</definedName>
    <definedName name="F_16_450">#REF!</definedName>
    <definedName name="F_16_480">#REF!</definedName>
    <definedName name="F_16_510">#REF!</definedName>
    <definedName name="F_16_540">#REF!</definedName>
    <definedName name="F_16_570">#REF!</definedName>
    <definedName name="F_16_60">#REF!</definedName>
    <definedName name="F_16_600">#REF!</definedName>
    <definedName name="F_16_630">#REF!</definedName>
    <definedName name="F_16_660">#REF!</definedName>
    <definedName name="F_16_690">#REF!</definedName>
    <definedName name="F_16_720">#REF!</definedName>
    <definedName name="F_16_90">#REF!</definedName>
    <definedName name="F_17_120">#REF!</definedName>
    <definedName name="F_17_150">#REF!</definedName>
    <definedName name="F_17_180">#REF!</definedName>
    <definedName name="F_17_210">#REF!</definedName>
    <definedName name="F_17_240">#REF!</definedName>
    <definedName name="F_17_270">#REF!</definedName>
    <definedName name="F_17_30">#REF!</definedName>
    <definedName name="F_17_300">#REF!</definedName>
    <definedName name="F_17_330">#REF!</definedName>
    <definedName name="F_17_360">#REF!</definedName>
    <definedName name="F_17_390">#REF!</definedName>
    <definedName name="F_17_420">#REF!</definedName>
    <definedName name="F_17_450">#REF!</definedName>
    <definedName name="F_17_480">#REF!</definedName>
    <definedName name="F_17_510">#REF!</definedName>
    <definedName name="F_17_540">#REF!</definedName>
    <definedName name="F_17_570">#REF!</definedName>
    <definedName name="F_17_60">#REF!</definedName>
    <definedName name="F_17_600">#REF!</definedName>
    <definedName name="F_17_630">#REF!</definedName>
    <definedName name="F_17_660">#REF!</definedName>
    <definedName name="F_17_690">#REF!</definedName>
    <definedName name="F_17_720">#REF!</definedName>
    <definedName name="F_17_90">#REF!</definedName>
    <definedName name="F_18_120">#REF!</definedName>
    <definedName name="F_18_150">#REF!</definedName>
    <definedName name="F_18_180">#REF!</definedName>
    <definedName name="F_18_210">#REF!</definedName>
    <definedName name="F_18_240">#REF!</definedName>
    <definedName name="F_18_270">#REF!</definedName>
    <definedName name="F_18_30">#REF!</definedName>
    <definedName name="F_18_300">#REF!</definedName>
    <definedName name="F_18_330">#REF!</definedName>
    <definedName name="F_18_360">#REF!</definedName>
    <definedName name="F_18_390">#REF!</definedName>
    <definedName name="F_18_420">#REF!</definedName>
    <definedName name="F_18_450">#REF!</definedName>
    <definedName name="F_18_480">#REF!</definedName>
    <definedName name="F_18_510">#REF!</definedName>
    <definedName name="F_18_540">#REF!</definedName>
    <definedName name="F_18_570">#REF!</definedName>
    <definedName name="F_18_60">#REF!</definedName>
    <definedName name="F_18_600">#REF!</definedName>
    <definedName name="F_18_630">#REF!</definedName>
    <definedName name="F_18_660">#REF!</definedName>
    <definedName name="F_18_690">#REF!</definedName>
    <definedName name="F_18_720">#REF!</definedName>
    <definedName name="F_18_90">#REF!</definedName>
    <definedName name="F_19_120">#REF!</definedName>
    <definedName name="F_19_150">#REF!</definedName>
    <definedName name="F_19_180">#REF!</definedName>
    <definedName name="F_19_210">#REF!</definedName>
    <definedName name="F_19_240">#REF!</definedName>
    <definedName name="F_19_270">#REF!</definedName>
    <definedName name="F_19_30">#REF!</definedName>
    <definedName name="F_19_300">#REF!</definedName>
    <definedName name="F_19_330">#REF!</definedName>
    <definedName name="F_19_360">#REF!</definedName>
    <definedName name="F_19_390">#REF!</definedName>
    <definedName name="F_19_420">#REF!</definedName>
    <definedName name="F_19_450">#REF!</definedName>
    <definedName name="F_19_480">#REF!</definedName>
    <definedName name="F_19_510">#REF!</definedName>
    <definedName name="F_19_540">#REF!</definedName>
    <definedName name="F_19_570">#REF!</definedName>
    <definedName name="F_19_60">#REF!</definedName>
    <definedName name="F_19_600">#REF!</definedName>
    <definedName name="F_19_630">#REF!</definedName>
    <definedName name="F_19_660">#REF!</definedName>
    <definedName name="F_19_690">#REF!</definedName>
    <definedName name="F_19_720">#REF!</definedName>
    <definedName name="F_19_90">#REF!</definedName>
    <definedName name="F_20_120">#REF!</definedName>
    <definedName name="F_20_150">#REF!</definedName>
    <definedName name="F_20_180">#REF!</definedName>
    <definedName name="F_20_210">#REF!</definedName>
    <definedName name="F_20_240">#REF!</definedName>
    <definedName name="F_20_270">#REF!</definedName>
    <definedName name="F_20_30">#REF!</definedName>
    <definedName name="F_20_300">#REF!</definedName>
    <definedName name="F_20_330">#REF!</definedName>
    <definedName name="F_20_360">#REF!</definedName>
    <definedName name="F_20_390">#REF!</definedName>
    <definedName name="F_20_420">#REF!</definedName>
    <definedName name="F_20_450">#REF!</definedName>
    <definedName name="F_20_480">#REF!</definedName>
    <definedName name="F_20_510">#REF!</definedName>
    <definedName name="F_20_540">#REF!</definedName>
    <definedName name="F_20_570">#REF!</definedName>
    <definedName name="F_20_60">#REF!</definedName>
    <definedName name="F_20_600">#REF!</definedName>
    <definedName name="F_20_630">#REF!</definedName>
    <definedName name="F_20_660">#REF!</definedName>
    <definedName name="F_20_690">#REF!</definedName>
    <definedName name="F_20_720">#REF!</definedName>
    <definedName name="F_20_90">#REF!</definedName>
    <definedName name="F_21_120">#REF!</definedName>
    <definedName name="F_21_150">#REF!</definedName>
    <definedName name="F_21_180">#REF!</definedName>
    <definedName name="F_21_210">#REF!</definedName>
    <definedName name="F_21_240">#REF!</definedName>
    <definedName name="F_21_270">#REF!</definedName>
    <definedName name="F_21_30">#REF!</definedName>
    <definedName name="F_21_300">#REF!</definedName>
    <definedName name="F_21_330">#REF!</definedName>
    <definedName name="F_21_360">#REF!</definedName>
    <definedName name="F_21_390">#REF!</definedName>
    <definedName name="F_21_420">#REF!</definedName>
    <definedName name="F_21_450">#REF!</definedName>
    <definedName name="F_21_480">#REF!</definedName>
    <definedName name="F_21_510">#REF!</definedName>
    <definedName name="F_21_540">#REF!</definedName>
    <definedName name="F_21_570">#REF!</definedName>
    <definedName name="F_21_60">#REF!</definedName>
    <definedName name="F_21_600">#REF!</definedName>
    <definedName name="F_21_630">#REF!</definedName>
    <definedName name="F_21_660">#REF!</definedName>
    <definedName name="F_21_690">#REF!</definedName>
    <definedName name="F_21_720">#REF!</definedName>
    <definedName name="F_21_90">#REF!</definedName>
    <definedName name="F_22_120">#REF!</definedName>
    <definedName name="F_22_150">#REF!</definedName>
    <definedName name="F_22_180">#REF!</definedName>
    <definedName name="F_22_210">#REF!</definedName>
    <definedName name="F_22_240">#REF!</definedName>
    <definedName name="F_22_270">#REF!</definedName>
    <definedName name="F_22_30">#REF!</definedName>
    <definedName name="F_22_300">#REF!</definedName>
    <definedName name="F_22_330">#REF!</definedName>
    <definedName name="F_22_360">#REF!</definedName>
    <definedName name="F_22_390">#REF!</definedName>
    <definedName name="F_22_420">#REF!</definedName>
    <definedName name="F_22_450">#REF!</definedName>
    <definedName name="F_22_480">#REF!</definedName>
    <definedName name="F_22_510">#REF!</definedName>
    <definedName name="F_22_540">#REF!</definedName>
    <definedName name="F_22_570">#REF!</definedName>
    <definedName name="F_22_60">#REF!</definedName>
    <definedName name="F_22_600">#REF!</definedName>
    <definedName name="F_22_630">#REF!</definedName>
    <definedName name="F_22_660">#REF!</definedName>
    <definedName name="F_22_690">#REF!</definedName>
    <definedName name="F_22_720">#REF!</definedName>
    <definedName name="F_22_90">#REF!</definedName>
    <definedName name="F_23_120">#REF!</definedName>
    <definedName name="F_23_150">#REF!</definedName>
    <definedName name="F_23_180">#REF!</definedName>
    <definedName name="F_23_210">#REF!</definedName>
    <definedName name="F_23_240">#REF!</definedName>
    <definedName name="F_23_270">#REF!</definedName>
    <definedName name="F_23_30">#REF!</definedName>
    <definedName name="F_23_300">#REF!</definedName>
    <definedName name="F_23_330">#REF!</definedName>
    <definedName name="F_23_360">#REF!</definedName>
    <definedName name="F_23_390">#REF!</definedName>
    <definedName name="F_23_420">#REF!</definedName>
    <definedName name="F_23_450">#REF!</definedName>
    <definedName name="F_23_480">#REF!</definedName>
    <definedName name="F_23_510">#REF!</definedName>
    <definedName name="F_23_540">#REF!</definedName>
    <definedName name="F_23_570">#REF!</definedName>
    <definedName name="F_23_60">#REF!</definedName>
    <definedName name="F_23_600">#REF!</definedName>
    <definedName name="F_23_630">#REF!</definedName>
    <definedName name="F_23_660">#REF!</definedName>
    <definedName name="F_23_690">#REF!</definedName>
    <definedName name="F_23_720">#REF!</definedName>
    <definedName name="F_23_90">#REF!</definedName>
    <definedName name="F_24_120">#REF!</definedName>
    <definedName name="F_24_150">#REF!</definedName>
    <definedName name="F_24_180">#REF!</definedName>
    <definedName name="F_24_210">#REF!</definedName>
    <definedName name="F_24_240">#REF!</definedName>
    <definedName name="F_24_270">#REF!</definedName>
    <definedName name="F_24_30">#REF!</definedName>
    <definedName name="F_24_300">#REF!</definedName>
    <definedName name="F_24_330">#REF!</definedName>
    <definedName name="F_24_360">#REF!</definedName>
    <definedName name="F_24_390">#REF!</definedName>
    <definedName name="F_24_420">#REF!</definedName>
    <definedName name="F_24_450">#REF!</definedName>
    <definedName name="F_24_480">#REF!</definedName>
    <definedName name="F_24_510">#REF!</definedName>
    <definedName name="F_24_540">#REF!</definedName>
    <definedName name="F_24_570">#REF!</definedName>
    <definedName name="F_24_60">#REF!</definedName>
    <definedName name="F_24_600">#REF!</definedName>
    <definedName name="F_24_630">#REF!</definedName>
    <definedName name="F_24_660">#REF!</definedName>
    <definedName name="F_24_690">#REF!</definedName>
    <definedName name="F_24_720">#REF!</definedName>
    <definedName name="F_24_90">#REF!</definedName>
    <definedName name="F_25_120">#REF!</definedName>
    <definedName name="F_25_150">#REF!</definedName>
    <definedName name="F_25_180">#REF!</definedName>
    <definedName name="F_25_210">#REF!</definedName>
    <definedName name="F_25_240">#REF!</definedName>
    <definedName name="F_25_270">#REF!</definedName>
    <definedName name="F_25_30">#REF!</definedName>
    <definedName name="F_25_300">#REF!</definedName>
    <definedName name="F_25_330">#REF!</definedName>
    <definedName name="F_25_360">#REF!</definedName>
    <definedName name="F_25_390">#REF!</definedName>
    <definedName name="F_25_420">#REF!</definedName>
    <definedName name="F_25_450">#REF!</definedName>
    <definedName name="F_25_480">#REF!</definedName>
    <definedName name="F_25_510">#REF!</definedName>
    <definedName name="F_25_540">#REF!</definedName>
    <definedName name="F_25_570">#REF!</definedName>
    <definedName name="F_25_60">#REF!</definedName>
    <definedName name="F_25_600">#REF!</definedName>
    <definedName name="F_25_630">#REF!</definedName>
    <definedName name="F_25_660">#REF!</definedName>
    <definedName name="F_25_690">#REF!</definedName>
    <definedName name="F_25_720">#REF!</definedName>
    <definedName name="F_25_90">#REF!</definedName>
    <definedName name="F_26_120">#REF!</definedName>
    <definedName name="F_26_150">#REF!</definedName>
    <definedName name="F_26_180">#REF!</definedName>
    <definedName name="F_26_210">#REF!</definedName>
    <definedName name="F_26_240">#REF!</definedName>
    <definedName name="F_26_270">#REF!</definedName>
    <definedName name="F_26_30">#REF!</definedName>
    <definedName name="F_26_300">#REF!</definedName>
    <definedName name="F_26_330">#REF!</definedName>
    <definedName name="F_26_360">#REF!</definedName>
    <definedName name="F_26_390">#REF!</definedName>
    <definedName name="F_26_420">#REF!</definedName>
    <definedName name="F_26_450">#REF!</definedName>
    <definedName name="F_26_480">#REF!</definedName>
    <definedName name="F_26_510">#REF!</definedName>
    <definedName name="F_26_540">#REF!</definedName>
    <definedName name="F_26_570">#REF!</definedName>
    <definedName name="F_26_60">#REF!</definedName>
    <definedName name="F_26_600">#REF!</definedName>
    <definedName name="F_26_630">#REF!</definedName>
    <definedName name="F_26_660">#REF!</definedName>
    <definedName name="F_26_690">#REF!</definedName>
    <definedName name="F_26_720">#REF!</definedName>
    <definedName name="F_26_90">#REF!</definedName>
    <definedName name="F_27_120">#REF!</definedName>
    <definedName name="F_27_150">#REF!</definedName>
    <definedName name="F_27_180">#REF!</definedName>
    <definedName name="F_27_210">#REF!</definedName>
    <definedName name="F_27_240">#REF!</definedName>
    <definedName name="F_27_270">#REF!</definedName>
    <definedName name="F_27_30">#REF!</definedName>
    <definedName name="F_27_300">#REF!</definedName>
    <definedName name="F_27_330">#REF!</definedName>
    <definedName name="F_27_360">#REF!</definedName>
    <definedName name="F_27_390">#REF!</definedName>
    <definedName name="F_27_420">#REF!</definedName>
    <definedName name="F_27_450">#REF!</definedName>
    <definedName name="F_27_480">#REF!</definedName>
    <definedName name="F_27_510">#REF!</definedName>
    <definedName name="F_27_540">#REF!</definedName>
    <definedName name="F_27_570">#REF!</definedName>
    <definedName name="F_27_60">#REF!</definedName>
    <definedName name="F_27_600">#REF!</definedName>
    <definedName name="F_27_630">#REF!</definedName>
    <definedName name="F_27_660">#REF!</definedName>
    <definedName name="F_27_690">#REF!</definedName>
    <definedName name="F_27_720">#REF!</definedName>
    <definedName name="F_27_90">#REF!</definedName>
    <definedName name="F_28_120">#REF!</definedName>
    <definedName name="F_28_150">#REF!</definedName>
    <definedName name="F_28_180">#REF!</definedName>
    <definedName name="F_28_210">#REF!</definedName>
    <definedName name="F_28_240">#REF!</definedName>
    <definedName name="F_28_270">#REF!</definedName>
    <definedName name="F_28_30">#REF!</definedName>
    <definedName name="F_28_300">#REF!</definedName>
    <definedName name="F_28_330">#REF!</definedName>
    <definedName name="F_28_360">#REF!</definedName>
    <definedName name="F_28_390">#REF!</definedName>
    <definedName name="F_28_420">#REF!</definedName>
    <definedName name="F_28_450">#REF!</definedName>
    <definedName name="F_28_480">#REF!</definedName>
    <definedName name="F_28_510">#REF!</definedName>
    <definedName name="F_28_540">#REF!</definedName>
    <definedName name="F_28_570">#REF!</definedName>
    <definedName name="F_28_60">#REF!</definedName>
    <definedName name="F_28_600">#REF!</definedName>
    <definedName name="F_28_630">#REF!</definedName>
    <definedName name="F_28_660">#REF!</definedName>
    <definedName name="F_28_690">#REF!</definedName>
    <definedName name="F_28_720">#REF!</definedName>
    <definedName name="F_28_90">#REF!</definedName>
    <definedName name="F_29_120">#REF!</definedName>
    <definedName name="F_29_150">#REF!</definedName>
    <definedName name="F_29_180">#REF!</definedName>
    <definedName name="F_29_210">#REF!</definedName>
    <definedName name="F_29_240">#REF!</definedName>
    <definedName name="F_29_270">#REF!</definedName>
    <definedName name="F_29_30">#REF!</definedName>
    <definedName name="F_29_300">#REF!</definedName>
    <definedName name="F_29_330">#REF!</definedName>
    <definedName name="F_29_360">#REF!</definedName>
    <definedName name="F_29_390">#REF!</definedName>
    <definedName name="F_29_420">#REF!</definedName>
    <definedName name="F_29_450">#REF!</definedName>
    <definedName name="F_29_480">#REF!</definedName>
    <definedName name="F_29_510">#REF!</definedName>
    <definedName name="F_29_540">#REF!</definedName>
    <definedName name="F_29_570">#REF!</definedName>
    <definedName name="F_29_60">#REF!</definedName>
    <definedName name="F_29_600">#REF!</definedName>
    <definedName name="F_29_630">#REF!</definedName>
    <definedName name="F_29_660">#REF!</definedName>
    <definedName name="F_29_690">#REF!</definedName>
    <definedName name="F_29_720">#REF!</definedName>
    <definedName name="F_29_90">#REF!</definedName>
    <definedName name="F_30_120">#REF!</definedName>
    <definedName name="F_30_150">#REF!</definedName>
    <definedName name="F_30_180">#REF!</definedName>
    <definedName name="F_30_210">#REF!</definedName>
    <definedName name="F_30_240">#REF!</definedName>
    <definedName name="F_30_270">#REF!</definedName>
    <definedName name="F_30_30">#REF!</definedName>
    <definedName name="F_30_300">#REF!</definedName>
    <definedName name="F_30_330">#REF!</definedName>
    <definedName name="F_30_360">#REF!</definedName>
    <definedName name="F_30_390">#REF!</definedName>
    <definedName name="F_30_420">#REF!</definedName>
    <definedName name="F_30_450">#REF!</definedName>
    <definedName name="F_30_480">#REF!</definedName>
    <definedName name="F_30_510">#REF!</definedName>
    <definedName name="F_30_540">#REF!</definedName>
    <definedName name="F_30_570">#REF!</definedName>
    <definedName name="F_30_60">#REF!</definedName>
    <definedName name="F_30_600">#REF!</definedName>
    <definedName name="F_30_630">#REF!</definedName>
    <definedName name="F_30_660">#REF!</definedName>
    <definedName name="F_30_690">#REF!</definedName>
    <definedName name="F_30_720">#REF!</definedName>
    <definedName name="F_30_90">#REF!</definedName>
    <definedName name="FATOR">#REF!</definedName>
    <definedName name="Print_Area_1">Composição!$A$1:$H$40</definedName>
    <definedName name="Print_Area_2">'COMPOSIÇÕES UNITARIAS'!$A$1:$J$60</definedName>
    <definedName name="Print_Area_3">'Enc Sociais'!$B$2:$H$48</definedName>
    <definedName name="Print_Area_4">ORÇAMENTO!$A$1:$H$21</definedName>
    <definedName name="Print_Area_5">'PO-I'!$A$1:$H$23</definedName>
    <definedName name="_xlnm.Print_Titles">'COMPOSIÇÕES UNITARIAS'!$B:$I,'COMPOSIÇÕES UNITARIAS'!$2:$5</definedName>
  </definedNames>
  <calcPr calcId="145621" fullPrecision="0"/>
</workbook>
</file>

<file path=xl/calcChain.xml><?xml version="1.0" encoding="utf-8"?>
<calcChain xmlns="http://schemas.openxmlformats.org/spreadsheetml/2006/main">
  <c r="C58" i="6" l="1"/>
  <c r="I58" i="6" s="1"/>
  <c r="C30" i="6"/>
  <c r="I30" i="6" s="1"/>
  <c r="F32" i="1"/>
  <c r="F38" i="1"/>
  <c r="F37" i="2" l="1"/>
  <c r="F36" i="2"/>
  <c r="F33" i="2"/>
  <c r="F16" i="2"/>
  <c r="E10" i="2"/>
  <c r="F34" i="2" s="1"/>
  <c r="O12" i="1"/>
  <c r="P12" i="1" s="1"/>
  <c r="Q12" i="1" s="1"/>
  <c r="O11" i="1"/>
  <c r="P11" i="1" s="1"/>
  <c r="Q11" i="1" s="1"/>
  <c r="F26" i="1"/>
  <c r="F25" i="1"/>
  <c r="F15" i="1"/>
  <c r="F14" i="1"/>
  <c r="F11" i="1"/>
  <c r="F12" i="1"/>
  <c r="F10" i="1"/>
  <c r="D36" i="4"/>
  <c r="L36" i="4"/>
  <c r="L37" i="4" s="1"/>
  <c r="K37" i="4"/>
  <c r="G36" i="3"/>
  <c r="G28" i="3"/>
  <c r="F24" i="2" l="1"/>
  <c r="F35" i="2"/>
  <c r="I36" i="4"/>
  <c r="D19" i="8"/>
  <c r="D9" i="8"/>
  <c r="F8" i="8"/>
  <c r="F7" i="8"/>
  <c r="F6" i="8"/>
  <c r="F18" i="8"/>
  <c r="F17" i="8"/>
  <c r="F16" i="8"/>
  <c r="F15" i="8"/>
  <c r="F5" i="8"/>
  <c r="F19" i="8" l="1"/>
  <c r="E19" i="8" s="1"/>
  <c r="F20" i="8" s="1"/>
  <c r="F9" i="8"/>
  <c r="E9" i="8" s="1"/>
  <c r="I37" i="4"/>
  <c r="G19" i="7"/>
  <c r="G18" i="7"/>
  <c r="G17" i="7"/>
  <c r="I53" i="6"/>
  <c r="I52" i="6"/>
  <c r="I48" i="6"/>
  <c r="I49" i="6" s="1"/>
  <c r="I44" i="6"/>
  <c r="I43" i="6"/>
  <c r="I39" i="6"/>
  <c r="I40" i="6" s="1"/>
  <c r="I25" i="6"/>
  <c r="I24" i="6"/>
  <c r="I20" i="6"/>
  <c r="I21" i="6" s="1"/>
  <c r="I16" i="6"/>
  <c r="I15" i="6"/>
  <c r="I11" i="6"/>
  <c r="I12" i="6" s="1"/>
  <c r="D29" i="4"/>
  <c r="D34" i="4" s="1"/>
  <c r="D22" i="4"/>
  <c r="D27" i="4" s="1"/>
  <c r="D20" i="4"/>
  <c r="D9" i="4"/>
  <c r="D12" i="4" s="1"/>
  <c r="G15" i="3"/>
  <c r="I41" i="1"/>
  <c r="G35" i="1"/>
  <c r="G34" i="1"/>
  <c r="G33" i="1"/>
  <c r="G32" i="1"/>
  <c r="G31" i="1"/>
  <c r="G26" i="1"/>
  <c r="G25" i="1"/>
  <c r="G15" i="1"/>
  <c r="G14" i="1"/>
  <c r="G12" i="1"/>
  <c r="G11" i="1"/>
  <c r="G10" i="1"/>
  <c r="F10" i="8" l="1"/>
  <c r="E22" i="8"/>
  <c r="F22" i="8" s="1"/>
  <c r="F30" i="1"/>
  <c r="G30" i="1" s="1"/>
  <c r="G36" i="1" s="1"/>
  <c r="G27" i="1"/>
  <c r="I17" i="6"/>
  <c r="I45" i="6"/>
  <c r="G20" i="7"/>
  <c r="I54" i="6"/>
  <c r="I55" i="6" s="1"/>
  <c r="G16" i="1"/>
  <c r="I26" i="6"/>
  <c r="I27" i="6" s="1"/>
  <c r="D15" i="4"/>
  <c r="H14" i="3" l="1"/>
  <c r="H35" i="3"/>
  <c r="H21" i="3"/>
  <c r="H27" i="3"/>
  <c r="H20" i="3"/>
  <c r="H22" i="3"/>
  <c r="H23" i="3"/>
  <c r="H25" i="3"/>
  <c r="H26" i="3"/>
  <c r="H34" i="3"/>
  <c r="I56" i="6"/>
  <c r="I57" i="6" s="1"/>
  <c r="I59" i="6" s="1"/>
  <c r="F17" i="5" s="1"/>
  <c r="G17" i="5" s="1"/>
  <c r="I28" i="6"/>
  <c r="I29" i="6" s="1"/>
  <c r="I31" i="6" s="1"/>
  <c r="F15" i="5" s="1"/>
  <c r="G15" i="5" s="1"/>
  <c r="H9" i="3"/>
  <c r="H7" i="3"/>
  <c r="H32" i="3"/>
  <c r="H12" i="3"/>
  <c r="H8" i="3"/>
  <c r="H40" i="3"/>
  <c r="H13" i="3"/>
  <c r="H31" i="3"/>
  <c r="H10" i="3"/>
  <c r="H33" i="3"/>
  <c r="D40" i="4"/>
  <c r="D46" i="4" s="1"/>
  <c r="H11" i="3"/>
  <c r="G17" i="1"/>
  <c r="G18" i="1" s="1"/>
  <c r="H39" i="3"/>
  <c r="G41" i="3"/>
  <c r="G43" i="3" s="1"/>
  <c r="D39" i="4"/>
  <c r="F21" i="1" s="1"/>
  <c r="H36" i="3" l="1"/>
  <c r="H28" i="3"/>
  <c r="H41" i="3"/>
  <c r="D43" i="4"/>
  <c r="H15" i="3"/>
  <c r="D45" i="4"/>
  <c r="F45" i="4" s="1"/>
  <c r="D42" i="4"/>
  <c r="G21" i="1"/>
  <c r="G22" i="1" s="1"/>
  <c r="H43" i="3" l="1"/>
  <c r="G37" i="1"/>
  <c r="G38" i="1" l="1"/>
  <c r="G46" i="1" l="1"/>
  <c r="G39" i="1"/>
  <c r="G40" i="1" s="1"/>
  <c r="I40" i="1" l="1"/>
  <c r="I43" i="1"/>
  <c r="F16" i="5"/>
  <c r="G16" i="5" s="1"/>
  <c r="G18" i="5" s="1"/>
</calcChain>
</file>

<file path=xl/sharedStrings.xml><?xml version="1.0" encoding="utf-8"?>
<sst xmlns="http://schemas.openxmlformats.org/spreadsheetml/2006/main" count="475" uniqueCount="307">
  <si>
    <t>LEVANTAMENTO PLANIALTIMÉTRICO CADASTRAL</t>
  </si>
  <si>
    <t>COMPOSIÇÃO DE PREÇOS - UNIDADE: EQUIPE/DIA</t>
  </si>
  <si>
    <t>MÃO DE OBRA.</t>
  </si>
  <si>
    <t>DESCRIÇÃO DOS INSUMOS</t>
  </si>
  <si>
    <t>UNID.</t>
  </si>
  <si>
    <t>QUANT.</t>
  </si>
  <si>
    <t>CUSTOS UNITÁRIO (R$).</t>
  </si>
  <si>
    <t>CUSTO TOTAL (R$).</t>
  </si>
  <si>
    <t>1.1</t>
  </si>
  <si>
    <t>CAMPO</t>
  </si>
  <si>
    <t>1.1.1</t>
  </si>
  <si>
    <t>Coordenador/campo</t>
  </si>
  <si>
    <t>mês</t>
  </si>
  <si>
    <t>1.1.2</t>
  </si>
  <si>
    <t>Topógrafo</t>
  </si>
  <si>
    <t>1.1.3</t>
  </si>
  <si>
    <t>Aux. de topografia</t>
  </si>
  <si>
    <t>1.2</t>
  </si>
  <si>
    <t>ESCRITÓRIO</t>
  </si>
  <si>
    <t>1.2.1</t>
  </si>
  <si>
    <t>Coordenador/Esc</t>
  </si>
  <si>
    <t>1.2.2</t>
  </si>
  <si>
    <t>Cadista/Calculista</t>
  </si>
  <si>
    <t>SUB TOTAL:</t>
  </si>
  <si>
    <t>ENCARGOS SOCIAIS</t>
  </si>
  <si>
    <t>Total do Item 1:</t>
  </si>
  <si>
    <t>LOCAÇÃO DE VEICULOS.</t>
  </si>
  <si>
    <t>2.1</t>
  </si>
  <si>
    <t>Total do Item 2:</t>
  </si>
  <si>
    <t>EQUIPAMENTOS TOPOGRAFICOS.</t>
  </si>
  <si>
    <t>3.1</t>
  </si>
  <si>
    <t>Estação total classe 1 completa</t>
  </si>
  <si>
    <t>3.2</t>
  </si>
  <si>
    <t>Micro/soft/rádio</t>
  </si>
  <si>
    <t>Total do Item 3</t>
  </si>
  <si>
    <t>DESPESAS GERAIS E MATERIAL DE CONSUMO ESTIMADOS PARA USO SIMULTÂNEO DE 02 EQUIPES.</t>
  </si>
  <si>
    <t>4.1</t>
  </si>
  <si>
    <t>Diárias de estadia</t>
  </si>
  <si>
    <t>un</t>
  </si>
  <si>
    <t>CODEVASF</t>
  </si>
  <si>
    <t>4.2</t>
  </si>
  <si>
    <t>Aluguel de Sala para escritório</t>
  </si>
  <si>
    <t>4.3</t>
  </si>
  <si>
    <t>Energia elétrica</t>
  </si>
  <si>
    <t>kwh</t>
  </si>
  <si>
    <t>4.4</t>
  </si>
  <si>
    <t>4.5</t>
  </si>
  <si>
    <t>Internet</t>
  </si>
  <si>
    <t>4.6</t>
  </si>
  <si>
    <t>Material de consumo desenho e escritório</t>
  </si>
  <si>
    <t>Total do item 4</t>
  </si>
  <si>
    <t>Total Itens 1, 2, 3 e 4</t>
  </si>
  <si>
    <t>BDI</t>
  </si>
  <si>
    <t>PREÇO MENSAL DA EQUIPE = 1+2+3+4+5</t>
  </si>
  <si>
    <t>PREÇO UNITÁRIO POR DIA (22 DIAS POR MÊS)</t>
  </si>
  <si>
    <t>DIÁRIAS</t>
  </si>
  <si>
    <t>DETALHAMENTO DO BDI</t>
  </si>
  <si>
    <t>Item</t>
  </si>
  <si>
    <t>Descrição dos Serviços</t>
  </si>
  <si>
    <t>%</t>
  </si>
  <si>
    <t>ISS</t>
  </si>
  <si>
    <t>PIS</t>
  </si>
  <si>
    <t>Cofins</t>
  </si>
  <si>
    <t>DETALHAMENTO DOS ENCARGOS SOCIAIS - MÊS</t>
  </si>
  <si>
    <t>PLANILHA DE CÁLCULO - HORISTAS</t>
  </si>
  <si>
    <t>VALORES</t>
  </si>
  <si>
    <t>R$</t>
  </si>
  <si>
    <t>A</t>
  </si>
  <si>
    <t>ENCARGOS SOCIAIS BÁSICOS</t>
  </si>
  <si>
    <t>A2</t>
  </si>
  <si>
    <t>INSS</t>
  </si>
  <si>
    <t>A3</t>
  </si>
  <si>
    <t>FGTS</t>
  </si>
  <si>
    <t>A4</t>
  </si>
  <si>
    <t>Incra</t>
  </si>
  <si>
    <t>A5</t>
  </si>
  <si>
    <t>Salário Educação</t>
  </si>
  <si>
    <t>A6</t>
  </si>
  <si>
    <t>Sebrae</t>
  </si>
  <si>
    <t>A7</t>
  </si>
  <si>
    <t>Seguro contra acidente</t>
  </si>
  <si>
    <t>A8</t>
  </si>
  <si>
    <t>Senai</t>
  </si>
  <si>
    <t>A9</t>
  </si>
  <si>
    <t>Sesi</t>
  </si>
  <si>
    <t>SUBTOTAL DE "A"</t>
  </si>
  <si>
    <t>B</t>
  </si>
  <si>
    <t>ENCARGOS SOCIAIS QUE RECEBEM INCIDÊNCIA DE "A"</t>
  </si>
  <si>
    <t>B1</t>
  </si>
  <si>
    <t>13º Salário</t>
  </si>
  <si>
    <t>SUBTOTAL DE  "B"</t>
  </si>
  <si>
    <t>C</t>
  </si>
  <si>
    <t>ENCARGOS SOCIAIS QUE NÃO RECEBEM INCIDÊNCIA DE "A"</t>
  </si>
  <si>
    <t>C1</t>
  </si>
  <si>
    <t>C2</t>
  </si>
  <si>
    <t>C3</t>
  </si>
  <si>
    <t>SUBTOTAL DE "C"</t>
  </si>
  <si>
    <t>D</t>
  </si>
  <si>
    <t>REINCIDÊNCIAS</t>
  </si>
  <si>
    <t>D1</t>
  </si>
  <si>
    <t>D2</t>
  </si>
  <si>
    <t>SUBTOTAL DE "D"</t>
  </si>
  <si>
    <t>TOTAIS DE ENCARGOS SOCIAIS</t>
  </si>
  <si>
    <t>NOME DO INFORMANTE:</t>
  </si>
  <si>
    <t>QUALIFICAÇÃO:</t>
  </si>
  <si>
    <t>ASSINATURA:</t>
  </si>
  <si>
    <t>DATA:</t>
  </si>
  <si>
    <t>OBSERVAÇÃO:</t>
  </si>
  <si>
    <t>1 - DISCRIMINAR OS ENCARGOS SOCIAIS COM SEUS RESPECTIVOS PERCENTUAS TOTALIZANDO OS MESMOS.</t>
  </si>
  <si>
    <t>2 - APLICAR O  % TOTAL P/ CALCULAR OS E. SOCIAIS INCIDENTES NA MÃO-DE-OBRA COM VÍNCULO, LINHA "B1" DO FPRO</t>
  </si>
  <si>
    <t>Serviço de apoio a fiscalização.</t>
  </si>
  <si>
    <t>Depreciação mensal do equipamento</t>
  </si>
  <si>
    <t>A1</t>
  </si>
  <si>
    <t>Preço de Aquisição</t>
  </si>
  <si>
    <t>Tempo previsto de vida útil (meses)</t>
  </si>
  <si>
    <t>Previsão de recup. Na venda do bem usado</t>
  </si>
  <si>
    <t>Custo mensal [A1-(A3xA1)]/A2</t>
  </si>
  <si>
    <t>Juros pelo Capital empregado</t>
  </si>
  <si>
    <t>Taxa mensal de Juros</t>
  </si>
  <si>
    <t>B2</t>
  </si>
  <si>
    <t>Juros s/depreciação/aluguel (B1xA4)</t>
  </si>
  <si>
    <t>Conservação e manutenção</t>
  </si>
  <si>
    <t>Taxa de gastos s/a deprec. Inc. seguros (%)</t>
  </si>
  <si>
    <t>Incidência mensal (C1xA4)</t>
  </si>
  <si>
    <t>Combustível</t>
  </si>
  <si>
    <t>Média mensal de quilômetro por veículo</t>
  </si>
  <si>
    <t>Preço do litro de combustível</t>
  </si>
  <si>
    <t>D3</t>
  </si>
  <si>
    <t>Quilômetros rodados com um litro combustivel</t>
  </si>
  <si>
    <t>D4</t>
  </si>
  <si>
    <t>Combustivel    (D1/D3)*D2</t>
  </si>
  <si>
    <t>E</t>
  </si>
  <si>
    <t>Lubrificantes</t>
  </si>
  <si>
    <t>E1</t>
  </si>
  <si>
    <t>Quilometragem do Contrato</t>
  </si>
  <si>
    <t>E2</t>
  </si>
  <si>
    <t>Franquia por troca de óleo (km)</t>
  </si>
  <si>
    <t>E3</t>
  </si>
  <si>
    <t>Preço do litro de óleo</t>
  </si>
  <si>
    <t>E4</t>
  </si>
  <si>
    <t>Quantidade de litros de óleo por troca</t>
  </si>
  <si>
    <t>E5</t>
  </si>
  <si>
    <t>Quantidade de dias do Contrato</t>
  </si>
  <si>
    <t>E6</t>
  </si>
  <si>
    <t>Lubrificantes  E = (E1*E3*E4*30)/E2*E5</t>
  </si>
  <si>
    <t>F</t>
  </si>
  <si>
    <t>Pneus</t>
  </si>
  <si>
    <t>F1</t>
  </si>
  <si>
    <t>F2</t>
  </si>
  <si>
    <t>Vida do Pneu em quilômetros</t>
  </si>
  <si>
    <t>F3</t>
  </si>
  <si>
    <t>Quantidade de pneus</t>
  </si>
  <si>
    <t>F4</t>
  </si>
  <si>
    <t>Preço do Pneu</t>
  </si>
  <si>
    <t>F5</t>
  </si>
  <si>
    <t>Quantidade de dias do contrato</t>
  </si>
  <si>
    <t>F6</t>
  </si>
  <si>
    <t>Pneus = (F1*F3*F4*30)/(F2*F5)</t>
  </si>
  <si>
    <t>G</t>
  </si>
  <si>
    <t>Motorista</t>
  </si>
  <si>
    <t>G1</t>
  </si>
  <si>
    <t>H</t>
  </si>
  <si>
    <t>Custo Mensal</t>
  </si>
  <si>
    <t>Sem Motorista</t>
  </si>
  <si>
    <t>Com Motorista</t>
  </si>
  <si>
    <t>I</t>
  </si>
  <si>
    <t>Custo Direto p/ km Rodado</t>
  </si>
  <si>
    <t>J</t>
  </si>
  <si>
    <t>Preço cobrado pela empresa</t>
  </si>
  <si>
    <t>J1</t>
  </si>
  <si>
    <t>J2</t>
  </si>
  <si>
    <t>ANEXO I - PLANILHA ORÇAMENTÁRIA</t>
  </si>
  <si>
    <t>SERVIÇO: REALIZAÇÃO DE LEVANTAMENTOS TOPOGRÁFICOS PARA APOIO À FISCALIZAÇÃO CODEVASF.</t>
  </si>
  <si>
    <t>LOCAL: DIVERSOS MUNICÍPIOS DE ATUAÇÃO DA 3ª SUPERINTENDÊNCIA REGIONAL NO ESTADO DE PERNAMBUCO</t>
  </si>
  <si>
    <t>Unidade</t>
  </si>
  <si>
    <t>Quant.</t>
  </si>
  <si>
    <t>Valor Unitário</t>
  </si>
  <si>
    <t>Valor Total</t>
  </si>
  <si>
    <t>Mobilização.</t>
  </si>
  <si>
    <t>Equipe de topografia para execução de serviços especializados em conformidade ao especificado no Termo de Referência.</t>
  </si>
  <si>
    <t>dia</t>
  </si>
  <si>
    <t>Desmobilização.</t>
  </si>
  <si>
    <t>TOTAL GERAL R$</t>
  </si>
  <si>
    <t>01.03-A</t>
  </si>
  <si>
    <t>COMPOSIÇÃO DE PREÇO UNITÁRIO</t>
  </si>
  <si>
    <t>OBRA: APOIO A FISCALIZAÇÃO DE OBRAS DA 3º SUPERINTENDENCIA REGIONAL.</t>
  </si>
  <si>
    <t>SERVIÇO :Mobilização de equipamentos, materiais e pessoal.</t>
  </si>
  <si>
    <t>UNIDADE:</t>
  </si>
  <si>
    <t>unid.</t>
  </si>
  <si>
    <t>EQUIPAMENTO</t>
  </si>
  <si>
    <t>DISCRIMINAÇÃO</t>
  </si>
  <si>
    <t>UNID</t>
  </si>
  <si>
    <t>PROD</t>
  </si>
  <si>
    <t>IMPROD</t>
  </si>
  <si>
    <t>P.UNIT. PROD</t>
  </si>
  <si>
    <t>P.UNIT. IMPR</t>
  </si>
  <si>
    <t>P.TOTAL</t>
  </si>
  <si>
    <t>SUB-TOTAL</t>
  </si>
  <si>
    <t>MATERIAL</t>
  </si>
  <si>
    <t>P.UNIT.</t>
  </si>
  <si>
    <t>Passagem de ônibus da cidade de origem (Recife) para Petrolina.</t>
  </si>
  <si>
    <t>SERVIÇOS - COMPOSIÇÕES AUXILIARES</t>
  </si>
  <si>
    <t>MÃO DE OBRA</t>
  </si>
  <si>
    <t>PRODUÇÃO DA EQUIPE</t>
  </si>
  <si>
    <t>CUSTO</t>
  </si>
  <si>
    <t>TOTAL - R$</t>
  </si>
  <si>
    <t>BDI</t>
  </si>
  <si>
    <t>TOTAL DO SERVIÇO - R$</t>
  </si>
  <si>
    <t>01.04-A</t>
  </si>
  <si>
    <t>SERVIÇO : Desmobilização de equipamentos, materiais e pessoal.</t>
  </si>
  <si>
    <t>Passagem de ônibus de Petrolina para cidade de origem (Recife).</t>
  </si>
  <si>
    <t>PO - I (MODELO)</t>
  </si>
  <si>
    <t xml:space="preserve">CELPE </t>
  </si>
  <si>
    <t>Telefone - tarifa mensal</t>
  </si>
  <si>
    <t>TIM</t>
  </si>
  <si>
    <t xml:space="preserve">Refeição </t>
  </si>
  <si>
    <t>28-02-12.</t>
  </si>
  <si>
    <t>23-02-12.</t>
  </si>
  <si>
    <t>Afrânio</t>
  </si>
  <si>
    <t>Arcoverde</t>
  </si>
  <si>
    <t>Cidades</t>
  </si>
  <si>
    <t>Serra Talhada</t>
  </si>
  <si>
    <t>DEMONSTRATIVO DE REFEIÇÃO</t>
  </si>
  <si>
    <t>DEMONSTRATIVO DE ESTADIA</t>
  </si>
  <si>
    <t>DOCUMENTO</t>
  </si>
  <si>
    <t>Equipe 3 pessoas</t>
  </si>
  <si>
    <t>2 Refeições (Almoço+Jantar)</t>
  </si>
  <si>
    <t>2 EQUIPES PRAZO 12 MESES</t>
  </si>
  <si>
    <t>DATA: Agosto/2012</t>
  </si>
  <si>
    <t>Tabela Fipe</t>
  </si>
  <si>
    <t>Sinapi pag. 65/105 cód. 4095</t>
  </si>
  <si>
    <t>QUANT. DIÁRIAS</t>
  </si>
  <si>
    <t>TOTAL DIÁRIA+REFEIÇÕES (3 PESSOAS)</t>
  </si>
  <si>
    <t>PROGRSSO</t>
  </si>
  <si>
    <t>PROGRESSO</t>
  </si>
  <si>
    <t>Veículo popular potencia de motor de 1.0, incluindo despesas com combustível, lubrificantes, manutenção, licenciamento, seguros, impostos etc., sem motorista</t>
  </si>
  <si>
    <t>B3</t>
  </si>
  <si>
    <t>B4</t>
  </si>
  <si>
    <t>B5</t>
  </si>
  <si>
    <t>B6</t>
  </si>
  <si>
    <t>B7</t>
  </si>
  <si>
    <t>B8</t>
  </si>
  <si>
    <t>B9</t>
  </si>
  <si>
    <t>B10</t>
  </si>
  <si>
    <t>Repouso Semanal Remunerado</t>
  </si>
  <si>
    <t>Feriados</t>
  </si>
  <si>
    <t>Faltas Justificadas</t>
  </si>
  <si>
    <t>Férias Gozadas</t>
  </si>
  <si>
    <t>Salário Maternidade</t>
  </si>
  <si>
    <t>Auxilio - Enfermidade</t>
  </si>
  <si>
    <t>Licença Paternidade</t>
  </si>
  <si>
    <t>Dias de Chuvas</t>
  </si>
  <si>
    <t>Auxlio Acidente de Trabalho</t>
  </si>
  <si>
    <t>C4</t>
  </si>
  <si>
    <t>C5</t>
  </si>
  <si>
    <t>Aviso Prévio Indenizado</t>
  </si>
  <si>
    <t>Aviso Prévio Trabalhado</t>
  </si>
  <si>
    <t>Férias Indenizadas</t>
  </si>
  <si>
    <t>Depósito Rescisão Sem Justa Causa</t>
  </si>
  <si>
    <t>Indenização Adicional</t>
  </si>
  <si>
    <t>Reincidência de Grupo A sobre o Grupo B</t>
  </si>
  <si>
    <t>Reincidência de Grupo A sobre aviso Prévio Trabalhado e Reincidência do FGTS sobre aviso Prévio Indenizad</t>
  </si>
  <si>
    <t>Não incide</t>
  </si>
  <si>
    <t>DATA: Julho/2015</t>
  </si>
  <si>
    <t>COTAÇÃO</t>
  </si>
  <si>
    <t>Exu</t>
  </si>
  <si>
    <t>Veiculo Popular com ar-condicionado - 1.0 flex. (72CV)</t>
  </si>
  <si>
    <t>Salário sem encargos sociais</t>
  </si>
  <si>
    <t xml:space="preserve">BASE: TABELA DE ENGENHARIA CONSULTIVA CODEVASF FEVEREIRO 2015 - LEVANTAMENTO PLANIALTIMÉTRICO </t>
  </si>
  <si>
    <t>EQUIPE G</t>
  </si>
  <si>
    <t>TABELA SERVIÇO TOPOGRAFIA</t>
  </si>
  <si>
    <t>sinapi</t>
  </si>
  <si>
    <t>vivo</t>
  </si>
  <si>
    <t>Base para orçamento: Tabela de Engenharia Consultiva CODEVASF 02/2015</t>
  </si>
  <si>
    <t>cotação</t>
  </si>
  <si>
    <t>Descrição dos serviços</t>
  </si>
  <si>
    <t>Preço de Venda (%)</t>
  </si>
  <si>
    <t>Custo Direto (%)</t>
  </si>
  <si>
    <t>Administração Central (A)</t>
  </si>
  <si>
    <t>Impostos e Taxas (I)</t>
  </si>
  <si>
    <t>2.2</t>
  </si>
  <si>
    <t>2.3</t>
  </si>
  <si>
    <t>2.4</t>
  </si>
  <si>
    <t>CPRB</t>
  </si>
  <si>
    <t>3</t>
  </si>
  <si>
    <t xml:space="preserve">Risco, seguro e garantia (R) </t>
  </si>
  <si>
    <t>Risco</t>
  </si>
  <si>
    <t>Seguro + Garantia</t>
  </si>
  <si>
    <t>Despesas Financeiras (DF)</t>
  </si>
  <si>
    <t>Lucro (L)</t>
  </si>
  <si>
    <t>BDI* (%)</t>
  </si>
  <si>
    <t>Considerações:</t>
  </si>
  <si>
    <t>Acórdão nº 2369/2011 - TCU - Plenário - DOU nº174 em 20 de setembro de 2011</t>
  </si>
  <si>
    <t>(*) BDI (%) = ((((1+AC+R)*(1+DF)*(1+L))/(1-I))-1)</t>
  </si>
  <si>
    <t>BDI (%) - ADOTADO</t>
  </si>
  <si>
    <t xml:space="preserve">AC = </t>
  </si>
  <si>
    <t>taxa de rateio da Administração Central</t>
  </si>
  <si>
    <t>I =</t>
  </si>
  <si>
    <t>taxa de tributos</t>
  </si>
  <si>
    <t xml:space="preserve">R = </t>
  </si>
  <si>
    <t>taxa de risco, seguro e garantia</t>
  </si>
  <si>
    <t xml:space="preserve">DF = </t>
  </si>
  <si>
    <t>taxa das despesas financeiras</t>
  </si>
  <si>
    <t xml:space="preserve">L = </t>
  </si>
  <si>
    <t>taxa de lucro</t>
  </si>
  <si>
    <t>Leis Sociais: 50,08 %</t>
  </si>
  <si>
    <t>OBRA: REALIZAÇÃO DE LEVANTAMENTOS TOPOGRÁFICOS PARA APOIO À FISCALIZAÇÃO CODEVASF EM OBRAS DE DIVERSOS MUNICIPIOS DE PERNAMBUCO, NA ÁREA DE ATUAÇÃO DA 3ª SUPERINTENDÊNCIA REGIONAL DA CODEVASF.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</si>
</sst>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* #,##0.00_);_(* \(#,##0.00\);_(* &quot;-&quot;??_);_(@_)"/>
    <numFmt numFmtId="165" formatCode="_-* #,##0.00_-;\-* #,##0.00_-;_-* \-??_-;_-@_-"/>
    <numFmt numFmtId="166" formatCode="0.0000"/>
    <numFmt numFmtId="167" formatCode="_-* #,##0_-;\-* #,##0_-;_-* \-??_-;_-@_-"/>
    <numFmt numFmtId="170" formatCode="#,##0.00\ ;&quot; (&quot;#,##0.00\);&quot; -&quot;#\ ;@\ "/>
    <numFmt numFmtId="171" formatCode="#,##0.0"/>
    <numFmt numFmtId="172" formatCode="0.00000"/>
    <numFmt numFmtId="173" formatCode="#,##0.0000"/>
  </numFmts>
  <fonts count="35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1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b/>
      <sz val="9"/>
      <color rgb="FF000000"/>
      <name val="Times New Roman"/>
      <family val="1"/>
      <charset val="1"/>
    </font>
    <font>
      <b/>
      <sz val="10"/>
      <name val="Arial"/>
      <family val="2"/>
      <charset val="1"/>
    </font>
    <font>
      <b/>
      <sz val="14"/>
      <name val="Arial"/>
      <family val="2"/>
      <charset val="1"/>
    </font>
    <font>
      <sz val="8"/>
      <name val="Arial"/>
      <family val="2"/>
      <charset val="1"/>
    </font>
    <font>
      <b/>
      <sz val="8"/>
      <name val="Arial"/>
      <family val="2"/>
      <charset val="1"/>
    </font>
    <font>
      <sz val="7"/>
      <name val="Arial"/>
      <family val="2"/>
      <charset val="1"/>
    </font>
    <font>
      <b/>
      <sz val="12"/>
      <name val="Times New Roman"/>
      <family val="1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b/>
      <sz val="12"/>
      <color rgb="FF003366"/>
      <name val="Times New Roman"/>
      <family val="1"/>
      <charset val="1"/>
    </font>
    <font>
      <b/>
      <sz val="1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  <font>
      <b/>
      <sz val="11"/>
      <color rgb="FF000000"/>
      <name val="Calibri"/>
      <family val="2"/>
      <charset val="1"/>
    </font>
    <font>
      <b/>
      <sz val="11"/>
      <color rgb="FF000000"/>
      <name val="Times New Roman"/>
      <family val="1"/>
    </font>
    <font>
      <sz val="8"/>
      <name val="Arial"/>
      <family val="2"/>
    </font>
    <font>
      <b/>
      <sz val="10"/>
      <name val="Times New Roman"/>
      <family val="1"/>
    </font>
    <font>
      <b/>
      <sz val="9"/>
      <color theme="0"/>
      <name val="Times New Roman"/>
      <family val="1"/>
      <charset val="1"/>
    </font>
    <font>
      <sz val="11"/>
      <color theme="0"/>
      <name val="Times New Roman"/>
      <family val="1"/>
      <charset val="1"/>
    </font>
    <font>
      <sz val="11"/>
      <color theme="0"/>
      <name val="Calibri"/>
      <family val="2"/>
      <charset val="1"/>
    </font>
    <font>
      <b/>
      <sz val="11"/>
      <name val="Calibri"/>
      <family val="2"/>
    </font>
    <font>
      <b/>
      <sz val="11"/>
      <color theme="0"/>
      <name val="Calibri"/>
      <family val="2"/>
      <charset val="1"/>
    </font>
    <font>
      <b/>
      <sz val="11"/>
      <color theme="0"/>
      <name val="Calibri"/>
      <family val="2"/>
    </font>
    <font>
      <b/>
      <sz val="11"/>
      <color theme="0"/>
      <name val="Times New Roman"/>
      <family val="1"/>
    </font>
    <font>
      <b/>
      <sz val="11"/>
      <color theme="0"/>
      <name val="Times New Roman"/>
      <family val="1"/>
      <charset val="1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rgb="FFC0C0C0"/>
        <bgColor rgb="FFB2B2B2"/>
      </patternFill>
    </fill>
    <fill>
      <patternFill patternType="solid">
        <fgColor rgb="FFFFFF00"/>
        <bgColor rgb="FFFFFF00"/>
      </patternFill>
    </fill>
    <fill>
      <patternFill patternType="solid">
        <fgColor rgb="FFCCFFCC"/>
        <bgColor rgb="FFCCFFFF"/>
      </patternFill>
    </fill>
    <fill>
      <patternFill patternType="solid">
        <fgColor rgb="FF4BACC6"/>
        <bgColor rgb="FF33CCCC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F0"/>
        <bgColor rgb="FFFFFFCC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31"/>
      </patternFill>
    </fill>
  </fills>
  <borders count="4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165" fontId="18" fillId="0" borderId="0"/>
    <xf numFmtId="9" fontId="18" fillId="0" borderId="0"/>
    <xf numFmtId="0" fontId="18" fillId="0" borderId="0"/>
    <xf numFmtId="0" fontId="32" fillId="0" borderId="0"/>
    <xf numFmtId="0" fontId="32" fillId="0" borderId="0"/>
    <xf numFmtId="9" fontId="32" fillId="0" borderId="0" applyFill="0" applyBorder="0" applyAlignment="0" applyProtection="0"/>
  </cellStyleXfs>
  <cellXfs count="332">
    <xf numFmtId="0" fontId="0" fillId="0" borderId="0" xfId="0"/>
    <xf numFmtId="0" fontId="2" fillId="0" borderId="0" xfId="3" applyFont="1"/>
    <xf numFmtId="0" fontId="2" fillId="0" borderId="0" xfId="3" applyFont="1" applyAlignment="1">
      <alignment vertical="center"/>
    </xf>
    <xf numFmtId="0" fontId="3" fillId="0" borderId="0" xfId="3" applyFont="1" applyBorder="1" applyAlignment="1">
      <alignment horizontal="center" vertical="center"/>
    </xf>
    <xf numFmtId="0" fontId="3" fillId="0" borderId="0" xfId="3" applyFont="1" applyBorder="1" applyAlignment="1">
      <alignment horizontal="center"/>
    </xf>
    <xf numFmtId="0" fontId="4" fillId="0" borderId="0" xfId="3" applyFont="1" applyBorder="1" applyAlignment="1">
      <alignment horizontal="center" wrapText="1"/>
    </xf>
    <xf numFmtId="0" fontId="6" fillId="0" borderId="5" xfId="3" applyFont="1" applyBorder="1" applyAlignment="1">
      <alignment vertical="center" wrapText="1"/>
    </xf>
    <xf numFmtId="0" fontId="6" fillId="0" borderId="5" xfId="3" applyFont="1" applyBorder="1" applyAlignment="1">
      <alignment horizontal="center" vertical="center"/>
    </xf>
    <xf numFmtId="0" fontId="6" fillId="0" borderId="5" xfId="3" applyFont="1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center" wrapText="1"/>
    </xf>
    <xf numFmtId="0" fontId="5" fillId="0" borderId="0" xfId="3" applyFont="1" applyBorder="1" applyAlignment="1">
      <alignment horizontal="center" vertical="center"/>
    </xf>
    <xf numFmtId="0" fontId="2" fillId="0" borderId="4" xfId="3" applyFont="1" applyBorder="1" applyAlignment="1">
      <alignment horizontal="center" vertical="center"/>
    </xf>
    <xf numFmtId="0" fontId="2" fillId="0" borderId="0" xfId="3" applyFont="1" applyBorder="1" applyAlignment="1">
      <alignment vertical="center"/>
    </xf>
    <xf numFmtId="0" fontId="2" fillId="0" borderId="5" xfId="3" applyFont="1" applyBorder="1" applyAlignment="1">
      <alignment horizontal="center" vertical="center"/>
    </xf>
    <xf numFmtId="165" fontId="2" fillId="0" borderId="5" xfId="1" applyFont="1" applyBorder="1" applyAlignment="1" applyProtection="1">
      <alignment horizontal="center" vertical="center"/>
    </xf>
    <xf numFmtId="165" fontId="2" fillId="0" borderId="5" xfId="1" applyFont="1" applyBorder="1" applyAlignment="1" applyProtection="1">
      <alignment vertical="center"/>
    </xf>
    <xf numFmtId="165" fontId="2" fillId="0" borderId="6" xfId="1" applyFont="1" applyBorder="1" applyAlignment="1" applyProtection="1">
      <alignment vertical="center"/>
    </xf>
    <xf numFmtId="165" fontId="2" fillId="0" borderId="0" xfId="1" applyFont="1" applyBorder="1" applyAlignment="1" applyProtection="1">
      <alignment vertical="center"/>
    </xf>
    <xf numFmtId="165" fontId="5" fillId="0" borderId="6" xfId="1" applyFont="1" applyBorder="1" applyAlignment="1" applyProtection="1">
      <alignment vertical="center"/>
    </xf>
    <xf numFmtId="165" fontId="5" fillId="0" borderId="0" xfId="1" applyFont="1" applyBorder="1" applyAlignment="1" applyProtection="1">
      <alignment vertical="center"/>
    </xf>
    <xf numFmtId="0" fontId="2" fillId="0" borderId="5" xfId="3" applyFont="1" applyBorder="1" applyAlignment="1">
      <alignment vertical="center"/>
    </xf>
    <xf numFmtId="0" fontId="2" fillId="0" borderId="5" xfId="3" applyFont="1" applyBorder="1" applyAlignment="1">
      <alignment vertical="center" wrapText="1"/>
    </xf>
    <xf numFmtId="165" fontId="5" fillId="0" borderId="6" xfId="3" applyNumberFormat="1" applyFont="1" applyBorder="1" applyAlignment="1">
      <alignment vertical="center"/>
    </xf>
    <xf numFmtId="165" fontId="5" fillId="0" borderId="0" xfId="3" applyNumberFormat="1" applyFont="1" applyBorder="1" applyAlignment="1">
      <alignment vertical="center"/>
    </xf>
    <xf numFmtId="10" fontId="5" fillId="0" borderId="5" xfId="1" applyNumberFormat="1" applyFont="1" applyBorder="1" applyAlignment="1" applyProtection="1">
      <alignment horizontal="center" vertical="center"/>
    </xf>
    <xf numFmtId="0" fontId="5" fillId="0" borderId="7" xfId="3" applyFont="1" applyBorder="1" applyAlignment="1">
      <alignment horizontal="center" vertical="center"/>
    </xf>
    <xf numFmtId="165" fontId="5" fillId="0" borderId="9" xfId="3" applyNumberFormat="1" applyFont="1" applyBorder="1" applyAlignment="1">
      <alignment vertical="center"/>
    </xf>
    <xf numFmtId="165" fontId="2" fillId="0" borderId="0" xfId="3" applyNumberFormat="1" applyFont="1" applyAlignment="1">
      <alignment vertical="center"/>
    </xf>
    <xf numFmtId="167" fontId="2" fillId="0" borderId="0" xfId="3" applyNumberFormat="1" applyFont="1" applyAlignment="1">
      <alignment vertical="center"/>
    </xf>
    <xf numFmtId="167" fontId="2" fillId="0" borderId="0" xfId="3" applyNumberFormat="1" applyFont="1"/>
    <xf numFmtId="0" fontId="9" fillId="0" borderId="0" xfId="3" applyNumberFormat="1" applyFont="1" applyFill="1" applyBorder="1" applyAlignment="1">
      <alignment vertical="center"/>
    </xf>
    <xf numFmtId="0" fontId="10" fillId="0" borderId="4" xfId="3" applyNumberFormat="1" applyFont="1" applyFill="1" applyBorder="1" applyAlignment="1">
      <alignment horizontal="center" vertical="center"/>
    </xf>
    <xf numFmtId="0" fontId="10" fillId="0" borderId="5" xfId="3" applyNumberFormat="1" applyFont="1" applyFill="1" applyBorder="1" applyAlignment="1">
      <alignment horizontal="center"/>
    </xf>
    <xf numFmtId="0" fontId="10" fillId="0" borderId="6" xfId="3" applyNumberFormat="1" applyFont="1" applyFill="1" applyBorder="1" applyAlignment="1">
      <alignment horizontal="center"/>
    </xf>
    <xf numFmtId="0" fontId="9" fillId="0" borderId="4" xfId="3" applyNumberFormat="1" applyFont="1" applyFill="1" applyBorder="1" applyAlignment="1">
      <alignment horizontal="center" vertical="center"/>
    </xf>
    <xf numFmtId="10" fontId="9" fillId="0" borderId="5" xfId="3" applyNumberFormat="1" applyFont="1" applyBorder="1" applyAlignment="1" applyProtection="1">
      <alignment horizontal="center"/>
    </xf>
    <xf numFmtId="4" fontId="9" fillId="0" borderId="6" xfId="3" applyNumberFormat="1" applyFont="1" applyFill="1" applyBorder="1" applyAlignment="1">
      <alignment horizontal="right"/>
    </xf>
    <xf numFmtId="10" fontId="9" fillId="0" borderId="5" xfId="3" applyNumberFormat="1" applyFont="1" applyFill="1" applyBorder="1" applyAlignment="1">
      <alignment horizontal="center"/>
    </xf>
    <xf numFmtId="0" fontId="7" fillId="2" borderId="6" xfId="3" applyNumberFormat="1" applyFont="1" applyFill="1" applyBorder="1" applyAlignment="1">
      <alignment horizontal="center"/>
    </xf>
    <xf numFmtId="4" fontId="10" fillId="0" borderId="6" xfId="3" applyNumberFormat="1" applyFont="1" applyFill="1" applyBorder="1" applyAlignment="1">
      <alignment horizontal="right"/>
    </xf>
    <xf numFmtId="0" fontId="1" fillId="2" borderId="4" xfId="3" applyNumberFormat="1" applyFont="1" applyFill="1" applyBorder="1" applyAlignment="1">
      <alignment horizontal="right" vertical="center"/>
    </xf>
    <xf numFmtId="10" fontId="10" fillId="0" borderId="5" xfId="3" applyNumberFormat="1" applyFont="1" applyBorder="1" applyAlignment="1" applyProtection="1">
      <alignment horizontal="center" vertical="center"/>
    </xf>
    <xf numFmtId="4" fontId="10" fillId="0" borderId="6" xfId="3" applyNumberFormat="1" applyFont="1" applyFill="1" applyBorder="1" applyAlignment="1">
      <alignment horizontal="right" vertical="center"/>
    </xf>
    <xf numFmtId="0" fontId="11" fillId="0" borderId="4" xfId="3" applyNumberFormat="1" applyFont="1" applyFill="1" applyBorder="1" applyAlignment="1">
      <alignment horizontal="left" vertical="top"/>
    </xf>
    <xf numFmtId="0" fontId="11" fillId="0" borderId="7" xfId="3" applyNumberFormat="1" applyFont="1" applyFill="1" applyBorder="1" applyAlignment="1">
      <alignment vertical="center"/>
    </xf>
    <xf numFmtId="0" fontId="4" fillId="0" borderId="0" xfId="3" applyFont="1"/>
    <xf numFmtId="0" fontId="4" fillId="0" borderId="0" xfId="3" applyFont="1" applyAlignment="1">
      <alignment horizontal="center" vertical="center"/>
    </xf>
    <xf numFmtId="0" fontId="4" fillId="0" borderId="19" xfId="3" applyFont="1" applyBorder="1" applyAlignment="1">
      <alignment horizontal="center"/>
    </xf>
    <xf numFmtId="0" fontId="4" fillId="0" borderId="16" xfId="3" applyFont="1" applyBorder="1"/>
    <xf numFmtId="165" fontId="13" fillId="0" borderId="13" xfId="1" applyFont="1" applyBorder="1" applyAlignment="1" applyProtection="1"/>
    <xf numFmtId="165" fontId="4" fillId="0" borderId="13" xfId="1" applyFont="1" applyBorder="1" applyAlignment="1" applyProtection="1"/>
    <xf numFmtId="9" fontId="4" fillId="0" borderId="13" xfId="1" applyNumberFormat="1" applyFont="1" applyBorder="1" applyAlignment="1" applyProtection="1"/>
    <xf numFmtId="0" fontId="4" fillId="0" borderId="20" xfId="3" applyFont="1" applyBorder="1" applyAlignment="1">
      <alignment horizontal="center"/>
    </xf>
    <xf numFmtId="0" fontId="13" fillId="0" borderId="16" xfId="3" applyFont="1" applyBorder="1"/>
    <xf numFmtId="170" fontId="4" fillId="0" borderId="13" xfId="3" applyNumberFormat="1" applyFont="1" applyBorder="1"/>
    <xf numFmtId="170" fontId="12" fillId="0" borderId="13" xfId="3" applyNumberFormat="1" applyFont="1" applyBorder="1"/>
    <xf numFmtId="0" fontId="4" fillId="0" borderId="1" xfId="3" applyFont="1" applyBorder="1" applyAlignment="1">
      <alignment horizontal="center"/>
    </xf>
    <xf numFmtId="0" fontId="4" fillId="0" borderId="16" xfId="3" applyFont="1" applyBorder="1" applyAlignment="1">
      <alignment horizontal="center"/>
    </xf>
    <xf numFmtId="0" fontId="4" fillId="0" borderId="0" xfId="3" applyFont="1" applyBorder="1"/>
    <xf numFmtId="170" fontId="4" fillId="0" borderId="16" xfId="3" applyNumberFormat="1" applyFont="1" applyBorder="1"/>
    <xf numFmtId="0" fontId="4" fillId="0" borderId="17" xfId="3" applyFont="1" applyBorder="1" applyAlignment="1">
      <alignment horizontal="center"/>
    </xf>
    <xf numFmtId="0" fontId="4" fillId="0" borderId="21" xfId="3" applyFont="1" applyBorder="1"/>
    <xf numFmtId="170" fontId="4" fillId="0" borderId="17" xfId="3" applyNumberFormat="1" applyFont="1" applyBorder="1"/>
    <xf numFmtId="0" fontId="13" fillId="0" borderId="0" xfId="3" applyNumberFormat="1" applyFont="1" applyFill="1" applyBorder="1"/>
    <xf numFmtId="2" fontId="13" fillId="0" borderId="0" xfId="3" applyNumberFormat="1" applyFont="1" applyFill="1" applyBorder="1" applyAlignment="1">
      <alignment horizontal="center" vertical="center"/>
    </xf>
    <xf numFmtId="0" fontId="13" fillId="0" borderId="0" xfId="3" applyNumberFormat="1" applyFont="1" applyFill="1" applyBorder="1" applyAlignment="1">
      <alignment horizontal="center" vertical="center"/>
    </xf>
    <xf numFmtId="0" fontId="12" fillId="0" borderId="0" xfId="3" applyNumberFormat="1" applyFont="1" applyFill="1" applyBorder="1" applyAlignment="1"/>
    <xf numFmtId="0" fontId="12" fillId="0" borderId="0" xfId="3" applyNumberFormat="1" applyFont="1" applyFill="1" applyBorder="1" applyAlignment="1">
      <alignment horizontal="center"/>
    </xf>
    <xf numFmtId="0" fontId="12" fillId="0" borderId="0" xfId="3" applyNumberFormat="1" applyFont="1" applyFill="1" applyBorder="1" applyAlignment="1">
      <alignment horizontal="left"/>
    </xf>
    <xf numFmtId="0" fontId="13" fillId="0" borderId="19" xfId="3" applyNumberFormat="1" applyFont="1" applyFill="1" applyBorder="1"/>
    <xf numFmtId="0" fontId="13" fillId="0" borderId="0" xfId="3" applyNumberFormat="1" applyFont="1" applyFill="1" applyBorder="1"/>
    <xf numFmtId="14" fontId="13" fillId="0" borderId="13" xfId="3" applyNumberFormat="1" applyFont="1" applyFill="1" applyBorder="1"/>
    <xf numFmtId="0" fontId="12" fillId="0" borderId="4" xfId="3" applyNumberFormat="1" applyFont="1" applyFill="1" applyBorder="1" applyAlignment="1">
      <alignment horizontal="center" vertical="center"/>
    </xf>
    <xf numFmtId="0" fontId="12" fillId="0" borderId="5" xfId="3" applyNumberFormat="1" applyFont="1" applyFill="1" applyBorder="1" applyAlignment="1">
      <alignment horizontal="center" vertical="center"/>
    </xf>
    <xf numFmtId="0" fontId="12" fillId="0" borderId="5" xfId="3" applyNumberFormat="1" applyFont="1" applyFill="1" applyBorder="1" applyAlignment="1">
      <alignment horizontal="center" vertical="center" wrapText="1"/>
    </xf>
    <xf numFmtId="0" fontId="12" fillId="0" borderId="6" xfId="3" applyNumberFormat="1" applyFont="1" applyFill="1" applyBorder="1" applyAlignment="1">
      <alignment horizontal="center" vertical="center" wrapText="1"/>
    </xf>
    <xf numFmtId="0" fontId="13" fillId="0" borderId="22" xfId="3" applyNumberFormat="1" applyFont="1" applyFill="1" applyBorder="1" applyAlignment="1">
      <alignment horizontal="center" vertical="center"/>
    </xf>
    <xf numFmtId="0" fontId="13" fillId="0" borderId="12" xfId="3" applyNumberFormat="1" applyFont="1" applyFill="1" applyBorder="1" applyAlignment="1">
      <alignment horizontal="left" vertical="center"/>
    </xf>
    <xf numFmtId="0" fontId="13" fillId="0" borderId="12" xfId="3" applyNumberFormat="1" applyFont="1" applyFill="1" applyBorder="1" applyAlignment="1">
      <alignment horizontal="center" vertical="center"/>
    </xf>
    <xf numFmtId="0" fontId="13" fillId="0" borderId="12" xfId="3" applyNumberFormat="1" applyFont="1" applyFill="1" applyBorder="1" applyAlignment="1">
      <alignment horizontal="center" vertical="center" wrapText="1"/>
    </xf>
    <xf numFmtId="2" fontId="13" fillId="0" borderId="12" xfId="3" applyNumberFormat="1" applyFont="1" applyFill="1" applyBorder="1" applyAlignment="1">
      <alignment horizontal="center" vertical="center" wrapText="1"/>
    </xf>
    <xf numFmtId="4" fontId="13" fillId="0" borderId="23" xfId="3" applyNumberFormat="1" applyFont="1" applyFill="1" applyBorder="1" applyAlignment="1">
      <alignment horizontal="center" vertical="center"/>
    </xf>
    <xf numFmtId="0" fontId="13" fillId="0" borderId="4" xfId="3" applyNumberFormat="1" applyFont="1" applyFill="1" applyBorder="1" applyAlignment="1">
      <alignment horizontal="center" vertical="center" wrapText="1"/>
    </xf>
    <xf numFmtId="49" fontId="13" fillId="0" borderId="24" xfId="3" applyNumberFormat="1" applyFont="1" applyFill="1" applyBorder="1" applyAlignment="1">
      <alignment horizontal="justify" vertical="center" wrapText="1"/>
    </xf>
    <xf numFmtId="0" fontId="13" fillId="0" borderId="24" xfId="3" applyNumberFormat="1" applyFont="1" applyFill="1" applyBorder="1" applyAlignment="1">
      <alignment horizontal="center" vertical="center" wrapText="1"/>
    </xf>
    <xf numFmtId="2" fontId="13" fillId="0" borderId="24" xfId="3" applyNumberFormat="1" applyFont="1" applyFill="1" applyBorder="1" applyAlignment="1">
      <alignment horizontal="center" vertical="center" wrapText="1"/>
    </xf>
    <xf numFmtId="4" fontId="13" fillId="0" borderId="6" xfId="3" applyNumberFormat="1" applyFont="1" applyFill="1" applyBorder="1" applyAlignment="1">
      <alignment horizontal="center" vertical="center"/>
    </xf>
    <xf numFmtId="0" fontId="13" fillId="0" borderId="25" xfId="3" applyNumberFormat="1" applyFont="1" applyFill="1" applyBorder="1" applyAlignment="1">
      <alignment horizontal="left" vertical="center" wrapText="1"/>
    </xf>
    <xf numFmtId="0" fontId="13" fillId="0" borderId="5" xfId="3" applyNumberFormat="1" applyFont="1" applyFill="1" applyBorder="1" applyAlignment="1">
      <alignment horizontal="center" vertical="center" wrapText="1"/>
    </xf>
    <xf numFmtId="2" fontId="13" fillId="0" borderId="5" xfId="3" applyNumberFormat="1" applyFont="1" applyFill="1" applyBorder="1" applyAlignment="1">
      <alignment horizontal="center" vertical="center" wrapText="1"/>
    </xf>
    <xf numFmtId="0" fontId="13" fillId="0" borderId="0" xfId="3" applyNumberFormat="1" applyFont="1" applyFill="1" applyBorder="1"/>
    <xf numFmtId="0" fontId="12" fillId="0" borderId="0" xfId="3" applyNumberFormat="1" applyFont="1" applyFill="1" applyBorder="1" applyAlignment="1">
      <alignment horizontal="center"/>
    </xf>
    <xf numFmtId="171" fontId="12" fillId="0" borderId="0" xfId="3" applyNumberFormat="1" applyFont="1" applyFill="1" applyBorder="1" applyAlignment="1">
      <alignment horizontal="center"/>
    </xf>
    <xf numFmtId="0" fontId="13" fillId="0" borderId="0" xfId="3" applyNumberFormat="1" applyFont="1" applyFill="1" applyBorder="1" applyAlignment="1">
      <alignment horizontal="center"/>
    </xf>
    <xf numFmtId="0" fontId="13" fillId="0" borderId="0" xfId="3" applyNumberFormat="1" applyFont="1" applyFill="1" applyBorder="1" applyAlignment="1">
      <alignment horizontal="left"/>
    </xf>
    <xf numFmtId="171" fontId="13" fillId="0" borderId="0" xfId="3" applyNumberFormat="1" applyFont="1" applyFill="1" applyBorder="1" applyAlignment="1">
      <alignment horizontal="center"/>
    </xf>
    <xf numFmtId="4" fontId="13" fillId="0" borderId="0" xfId="3" applyNumberFormat="1" applyFont="1" applyFill="1" applyBorder="1" applyAlignment="1">
      <alignment horizontal="right"/>
    </xf>
    <xf numFmtId="4" fontId="13" fillId="0" borderId="0" xfId="3" applyNumberFormat="1" applyFont="1" applyFill="1" applyBorder="1" applyAlignment="1">
      <alignment horizontal="center"/>
    </xf>
    <xf numFmtId="4" fontId="13" fillId="0" borderId="0" xfId="3" applyNumberFormat="1" applyFont="1" applyFill="1" applyBorder="1" applyAlignment="1"/>
    <xf numFmtId="0" fontId="13" fillId="0" borderId="0" xfId="3" applyNumberFormat="1" applyFont="1" applyFill="1" applyBorder="1" applyAlignment="1">
      <alignment horizontal="center" vertical="center"/>
    </xf>
    <xf numFmtId="0" fontId="13" fillId="0" borderId="0" xfId="3" applyNumberFormat="1" applyFont="1" applyFill="1" applyBorder="1" applyAlignment="1">
      <alignment horizontal="justify" wrapText="1"/>
    </xf>
    <xf numFmtId="4" fontId="13" fillId="0" borderId="0" xfId="3" applyNumberFormat="1" applyFont="1" applyFill="1" applyBorder="1" applyAlignment="1">
      <alignment horizontal="right" vertical="center"/>
    </xf>
    <xf numFmtId="0" fontId="13" fillId="0" borderId="0" xfId="3" applyNumberFormat="1" applyFont="1" applyFill="1" applyBorder="1" applyAlignment="1">
      <alignment vertical="top" wrapText="1"/>
    </xf>
    <xf numFmtId="4" fontId="12" fillId="0" borderId="0" xfId="3" applyNumberFormat="1" applyFont="1" applyFill="1" applyBorder="1" applyAlignment="1">
      <alignment horizontal="right" vertical="center"/>
    </xf>
    <xf numFmtId="0" fontId="13" fillId="5" borderId="0" xfId="3" applyNumberFormat="1" applyFont="1" applyFill="1" applyBorder="1"/>
    <xf numFmtId="0" fontId="14" fillId="0" borderId="0" xfId="3" applyFont="1"/>
    <xf numFmtId="4" fontId="14" fillId="0" borderId="0" xfId="3" applyNumberFormat="1" applyFont="1"/>
    <xf numFmtId="0" fontId="14" fillId="0" borderId="0" xfId="3" applyFont="1" applyAlignment="1">
      <alignment horizontal="center"/>
    </xf>
    <xf numFmtId="4" fontId="14" fillId="0" borderId="0" xfId="3" applyNumberFormat="1" applyFont="1" applyAlignment="1">
      <alignment horizontal="right"/>
    </xf>
    <xf numFmtId="4" fontId="14" fillId="0" borderId="0" xfId="3" applyNumberFormat="1" applyFont="1" applyAlignment="1">
      <alignment horizontal="right"/>
    </xf>
    <xf numFmtId="0" fontId="14" fillId="0" borderId="0" xfId="3" applyNumberFormat="1" applyFont="1" applyFill="1" applyBorder="1" applyAlignment="1">
      <alignment vertical="center"/>
    </xf>
    <xf numFmtId="3" fontId="15" fillId="6" borderId="10" xfId="3" applyNumberFormat="1" applyFont="1" applyFill="1" applyBorder="1" applyAlignment="1">
      <alignment horizontal="center" vertical="center"/>
    </xf>
    <xf numFmtId="3" fontId="16" fillId="0" borderId="0" xfId="3" applyNumberFormat="1" applyFont="1" applyBorder="1" applyAlignment="1">
      <alignment horizontal="center" vertical="center" wrapText="1"/>
    </xf>
    <xf numFmtId="4" fontId="14" fillId="0" borderId="0" xfId="3" applyNumberFormat="1" applyFont="1" applyFill="1" applyBorder="1" applyAlignment="1">
      <alignment horizontal="right" vertical="center"/>
    </xf>
    <xf numFmtId="0" fontId="14" fillId="0" borderId="0" xfId="3" applyFont="1" applyAlignment="1">
      <alignment vertical="center"/>
    </xf>
    <xf numFmtId="4" fontId="14" fillId="0" borderId="5" xfId="3" applyNumberFormat="1" applyFont="1" applyBorder="1" applyAlignment="1">
      <alignment horizontal="center" vertical="center"/>
    </xf>
    <xf numFmtId="4" fontId="14" fillId="0" borderId="6" xfId="3" applyNumberFormat="1" applyFont="1" applyFill="1" applyBorder="1" applyAlignment="1">
      <alignment horizontal="center" vertical="center"/>
    </xf>
    <xf numFmtId="3" fontId="16" fillId="0" borderId="0" xfId="3" applyNumberFormat="1" applyFont="1" applyFill="1" applyBorder="1" applyAlignment="1">
      <alignment horizontal="center" vertical="center"/>
    </xf>
    <xf numFmtId="0" fontId="14" fillId="0" borderId="0" xfId="3" applyFont="1" applyAlignment="1">
      <alignment vertical="center" wrapText="1"/>
    </xf>
    <xf numFmtId="3" fontId="14" fillId="0" borderId="4" xfId="3" applyNumberFormat="1" applyFont="1" applyFill="1" applyBorder="1" applyAlignment="1">
      <alignment horizontal="center" vertical="center" wrapText="1"/>
    </xf>
    <xf numFmtId="4" fontId="14" fillId="0" borderId="5" xfId="3" applyNumberFormat="1" applyFont="1" applyFill="1" applyBorder="1" applyAlignment="1">
      <alignment horizontal="center" vertical="center" wrapText="1"/>
    </xf>
    <xf numFmtId="172" fontId="14" fillId="0" borderId="5" xfId="3" applyNumberFormat="1" applyFont="1" applyFill="1" applyBorder="1" applyAlignment="1">
      <alignment horizontal="center" vertical="center" wrapText="1"/>
    </xf>
    <xf numFmtId="2" fontId="14" fillId="0" borderId="5" xfId="3" applyNumberFormat="1" applyFont="1" applyFill="1" applyBorder="1" applyAlignment="1">
      <alignment horizontal="center" vertical="center" wrapText="1"/>
    </xf>
    <xf numFmtId="2" fontId="14" fillId="0" borderId="28" xfId="3" applyNumberFormat="1" applyFont="1" applyFill="1" applyBorder="1" applyAlignment="1">
      <alignment horizontal="center" vertical="center" wrapText="1"/>
    </xf>
    <xf numFmtId="4" fontId="14" fillId="0" borderId="6" xfId="3" applyNumberFormat="1" applyFont="1" applyFill="1" applyBorder="1" applyAlignment="1">
      <alignment horizontal="center" vertical="center" wrapText="1"/>
    </xf>
    <xf numFmtId="4" fontId="14" fillId="0" borderId="0" xfId="3" applyNumberFormat="1" applyFont="1" applyFill="1" applyBorder="1" applyAlignment="1">
      <alignment horizontal="right" vertical="center" wrapText="1"/>
    </xf>
    <xf numFmtId="4" fontId="17" fillId="0" borderId="4" xfId="3" applyNumberFormat="1" applyFont="1" applyFill="1" applyBorder="1" applyAlignment="1">
      <alignment horizontal="justify" vertical="center" wrapText="1"/>
    </xf>
    <xf numFmtId="4" fontId="14" fillId="0" borderId="5" xfId="3" applyNumberFormat="1" applyFont="1" applyFill="1" applyBorder="1" applyAlignment="1">
      <alignment horizontal="center" vertical="center"/>
    </xf>
    <xf numFmtId="2" fontId="14" fillId="0" borderId="5" xfId="3" applyNumberFormat="1" applyFont="1" applyFill="1" applyBorder="1" applyAlignment="1">
      <alignment horizontal="center" vertical="center"/>
    </xf>
    <xf numFmtId="166" fontId="14" fillId="0" borderId="5" xfId="3" applyNumberFormat="1" applyFont="1" applyFill="1" applyBorder="1" applyAlignment="1">
      <alignment horizontal="center" vertical="center"/>
    </xf>
    <xf numFmtId="172" fontId="14" fillId="0" borderId="5" xfId="3" applyNumberFormat="1" applyFont="1" applyFill="1" applyBorder="1" applyAlignment="1">
      <alignment horizontal="center" vertical="center"/>
    </xf>
    <xf numFmtId="3" fontId="14" fillId="0" borderId="4" xfId="3" applyNumberFormat="1" applyFont="1" applyFill="1" applyBorder="1" applyAlignment="1">
      <alignment horizontal="center" vertical="center"/>
    </xf>
    <xf numFmtId="172" fontId="14" fillId="0" borderId="5" xfId="3" applyNumberFormat="1" applyFont="1" applyFill="1" applyBorder="1" applyAlignment="1">
      <alignment horizontal="right" vertical="center"/>
    </xf>
    <xf numFmtId="3" fontId="14" fillId="0" borderId="5" xfId="3" applyNumberFormat="1" applyFont="1" applyFill="1" applyBorder="1" applyAlignment="1">
      <alignment horizontal="center" vertical="center"/>
    </xf>
    <xf numFmtId="3" fontId="14" fillId="0" borderId="4" xfId="3" applyNumberFormat="1" applyFont="1" applyFill="1" applyBorder="1" applyAlignment="1">
      <alignment horizontal="left" vertical="center"/>
    </xf>
    <xf numFmtId="4" fontId="14" fillId="0" borderId="5" xfId="3" applyNumberFormat="1" applyFont="1" applyFill="1" applyBorder="1" applyAlignment="1">
      <alignment horizontal="right" vertical="center"/>
    </xf>
    <xf numFmtId="3" fontId="14" fillId="0" borderId="5" xfId="3" applyNumberFormat="1" applyFont="1" applyFill="1" applyBorder="1" applyAlignment="1">
      <alignment horizontal="right" vertical="center"/>
    </xf>
    <xf numFmtId="3" fontId="14" fillId="0" borderId="4" xfId="3" applyNumberFormat="1" applyFont="1" applyFill="1" applyBorder="1" applyAlignment="1">
      <alignment vertical="center" wrapText="1"/>
    </xf>
    <xf numFmtId="173" fontId="14" fillId="0" borderId="5" xfId="3" applyNumberFormat="1" applyFont="1" applyFill="1" applyBorder="1" applyAlignment="1">
      <alignment horizontal="center" vertical="center"/>
    </xf>
    <xf numFmtId="4" fontId="14" fillId="0" borderId="23" xfId="3" applyNumberFormat="1" applyFont="1" applyBorder="1" applyAlignment="1">
      <alignment horizontal="center" vertical="center"/>
    </xf>
    <xf numFmtId="4" fontId="14" fillId="0" borderId="0" xfId="3" applyNumberFormat="1" applyFont="1" applyBorder="1" applyAlignment="1">
      <alignment horizontal="right" vertical="center"/>
    </xf>
    <xf numFmtId="0" fontId="14" fillId="0" borderId="19" xfId="3" applyFont="1" applyBorder="1" applyAlignment="1">
      <alignment horizontal="right" vertical="center"/>
    </xf>
    <xf numFmtId="4" fontId="14" fillId="0" borderId="5" xfId="3" applyNumberFormat="1" applyFont="1" applyBorder="1" applyAlignment="1">
      <alignment horizontal="right" vertical="center"/>
    </xf>
    <xf numFmtId="4" fontId="14" fillId="0" borderId="6" xfId="3" applyNumberFormat="1" applyFont="1" applyBorder="1" applyAlignment="1">
      <alignment horizontal="center" vertical="center"/>
    </xf>
    <xf numFmtId="2" fontId="14" fillId="0" borderId="4" xfId="3" applyNumberFormat="1" applyFont="1" applyBorder="1" applyAlignment="1">
      <alignment horizontal="right" vertical="center"/>
    </xf>
    <xf numFmtId="4" fontId="14" fillId="0" borderId="30" xfId="3" applyNumberFormat="1" applyFont="1" applyBorder="1" applyAlignment="1">
      <alignment horizontal="center" vertical="center"/>
    </xf>
    <xf numFmtId="4" fontId="13" fillId="7" borderId="9" xfId="3" applyNumberFormat="1" applyFont="1" applyFill="1" applyBorder="1" applyAlignment="1">
      <alignment horizontal="center" vertical="center"/>
    </xf>
    <xf numFmtId="0" fontId="14" fillId="0" borderId="0" xfId="3" applyFont="1"/>
    <xf numFmtId="2" fontId="16" fillId="0" borderId="0" xfId="3" applyNumberFormat="1" applyFont="1" applyFill="1" applyBorder="1" applyAlignment="1">
      <alignment horizontal="left" vertical="center"/>
    </xf>
    <xf numFmtId="2" fontId="16" fillId="0" borderId="0" xfId="3" applyNumberFormat="1" applyFont="1" applyFill="1" applyBorder="1" applyAlignment="1">
      <alignment horizontal="center" vertical="center"/>
    </xf>
    <xf numFmtId="0" fontId="14" fillId="0" borderId="0" xfId="3" applyFont="1" applyAlignment="1">
      <alignment vertical="center"/>
    </xf>
    <xf numFmtId="0" fontId="16" fillId="0" borderId="10" xfId="3" applyNumberFormat="1" applyFont="1" applyFill="1" applyBorder="1" applyAlignment="1">
      <alignment horizontal="center" vertical="center"/>
    </xf>
    <xf numFmtId="0" fontId="16" fillId="0" borderId="11" xfId="3" applyNumberFormat="1" applyFont="1" applyFill="1" applyBorder="1" applyAlignment="1">
      <alignment horizontal="center" vertical="center"/>
    </xf>
    <xf numFmtId="0" fontId="16" fillId="0" borderId="11" xfId="3" applyNumberFormat="1" applyFont="1" applyFill="1" applyBorder="1" applyAlignment="1">
      <alignment horizontal="center" vertical="center" wrapText="1"/>
    </xf>
    <xf numFmtId="0" fontId="16" fillId="0" borderId="27" xfId="3" applyNumberFormat="1" applyFont="1" applyFill="1" applyBorder="1" applyAlignment="1">
      <alignment horizontal="center" vertical="center" wrapText="1"/>
    </xf>
    <xf numFmtId="0" fontId="13" fillId="0" borderId="0" xfId="3" applyNumberFormat="1" applyFont="1" applyFill="1" applyBorder="1" applyAlignment="1">
      <alignment vertical="center"/>
    </xf>
    <xf numFmtId="4" fontId="12" fillId="0" borderId="6" xfId="3" applyNumberFormat="1" applyFont="1" applyFill="1" applyBorder="1" applyAlignment="1">
      <alignment horizontal="center" vertical="center"/>
    </xf>
    <xf numFmtId="164" fontId="2" fillId="0" borderId="0" xfId="3" applyNumberFormat="1" applyFont="1"/>
    <xf numFmtId="0" fontId="0" fillId="0" borderId="0" xfId="0" applyAlignment="1">
      <alignment horizontal="center"/>
    </xf>
    <xf numFmtId="0" fontId="0" fillId="0" borderId="5" xfId="0" applyBorder="1"/>
    <xf numFmtId="0" fontId="6" fillId="0" borderId="28" xfId="3" applyFont="1" applyBorder="1" applyAlignment="1">
      <alignment horizontal="center" vertical="center" wrapText="1"/>
    </xf>
    <xf numFmtId="0" fontId="6" fillId="0" borderId="5" xfId="3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/>
    </xf>
    <xf numFmtId="0" fontId="5" fillId="8" borderId="5" xfId="3" applyFont="1" applyFill="1" applyBorder="1" applyAlignment="1">
      <alignment vertical="center"/>
    </xf>
    <xf numFmtId="0" fontId="20" fillId="8" borderId="5" xfId="0" applyFont="1" applyFill="1" applyBorder="1"/>
    <xf numFmtId="0" fontId="0" fillId="8" borderId="5" xfId="0" applyFill="1" applyBorder="1"/>
    <xf numFmtId="165" fontId="2" fillId="8" borderId="5" xfId="1" applyFont="1" applyFill="1" applyBorder="1" applyAlignment="1" applyProtection="1">
      <alignment vertical="center"/>
    </xf>
    <xf numFmtId="0" fontId="5" fillId="0" borderId="4" xfId="3" applyFont="1" applyBorder="1" applyAlignment="1">
      <alignment horizontal="center" vertical="center"/>
    </xf>
    <xf numFmtId="0" fontId="2" fillId="0" borderId="5" xfId="3" applyNumberFormat="1" applyFont="1" applyFill="1" applyBorder="1" applyAlignment="1">
      <alignment horizontal="justify" vertical="center" wrapText="1"/>
    </xf>
    <xf numFmtId="4" fontId="13" fillId="0" borderId="12" xfId="3" applyNumberFormat="1" applyFont="1" applyFill="1" applyBorder="1" applyAlignment="1">
      <alignment horizontal="center" vertical="center" wrapText="1"/>
    </xf>
    <xf numFmtId="4" fontId="13" fillId="0" borderId="24" xfId="3" applyNumberFormat="1" applyFont="1" applyFill="1" applyBorder="1" applyAlignment="1">
      <alignment horizontal="center" vertical="center" wrapText="1"/>
    </xf>
    <xf numFmtId="4" fontId="13" fillId="0" borderId="5" xfId="3" applyNumberFormat="1" applyFont="1" applyFill="1" applyBorder="1" applyAlignment="1">
      <alignment horizontal="center" vertical="center" wrapText="1"/>
    </xf>
    <xf numFmtId="10" fontId="10" fillId="9" borderId="5" xfId="3" applyNumberFormat="1" applyFont="1" applyFill="1" applyBorder="1" applyAlignment="1">
      <alignment horizontal="center"/>
    </xf>
    <xf numFmtId="10" fontId="22" fillId="0" borderId="42" xfId="1" applyNumberFormat="1" applyFont="1" applyFill="1" applyBorder="1" applyAlignment="1" applyProtection="1">
      <alignment horizontal="center"/>
    </xf>
    <xf numFmtId="10" fontId="22" fillId="0" borderId="43" xfId="1" applyNumberFormat="1" applyFont="1" applyFill="1" applyBorder="1" applyAlignment="1" applyProtection="1">
      <alignment horizontal="center"/>
    </xf>
    <xf numFmtId="4" fontId="14" fillId="9" borderId="5" xfId="3" applyNumberFormat="1" applyFont="1" applyFill="1" applyBorder="1" applyAlignment="1">
      <alignment horizontal="center" vertical="center"/>
    </xf>
    <xf numFmtId="0" fontId="24" fillId="8" borderId="5" xfId="3" applyFont="1" applyFill="1" applyBorder="1" applyAlignment="1">
      <alignment horizontal="center" vertical="center" wrapText="1"/>
    </xf>
    <xf numFmtId="0" fontId="25" fillId="8" borderId="5" xfId="3" applyFont="1" applyFill="1" applyBorder="1" applyAlignment="1">
      <alignment vertical="center"/>
    </xf>
    <xf numFmtId="14" fontId="25" fillId="8" borderId="5" xfId="3" applyNumberFormat="1" applyFont="1" applyFill="1" applyBorder="1" applyAlignment="1">
      <alignment vertical="center"/>
    </xf>
    <xf numFmtId="1" fontId="25" fillId="8" borderId="5" xfId="3" applyNumberFormat="1" applyFont="1" applyFill="1" applyBorder="1" applyAlignment="1">
      <alignment horizontal="center" vertical="center"/>
    </xf>
    <xf numFmtId="0" fontId="26" fillId="8" borderId="5" xfId="0" applyFont="1" applyFill="1" applyBorder="1" applyAlignment="1">
      <alignment horizontal="center"/>
    </xf>
    <xf numFmtId="164" fontId="28" fillId="8" borderId="5" xfId="0" applyNumberFormat="1" applyFont="1" applyFill="1" applyBorder="1" applyAlignment="1">
      <alignment horizontal="center"/>
    </xf>
    <xf numFmtId="164" fontId="29" fillId="8" borderId="5" xfId="0" applyNumberFormat="1" applyFont="1" applyFill="1" applyBorder="1"/>
    <xf numFmtId="165" fontId="30" fillId="8" borderId="5" xfId="1" applyFont="1" applyFill="1" applyBorder="1" applyAlignment="1" applyProtection="1">
      <alignment horizontal="center" vertical="center"/>
    </xf>
    <xf numFmtId="165" fontId="31" fillId="8" borderId="5" xfId="1" applyFont="1" applyFill="1" applyBorder="1" applyAlignment="1" applyProtection="1">
      <alignment horizontal="center" vertical="center"/>
    </xf>
    <xf numFmtId="2" fontId="27" fillId="8" borderId="5" xfId="0" applyNumberFormat="1" applyFont="1" applyFill="1" applyBorder="1" applyAlignment="1">
      <alignment horizontal="right"/>
    </xf>
    <xf numFmtId="165" fontId="2" fillId="0" borderId="28" xfId="1" applyFont="1" applyBorder="1" applyAlignment="1" applyProtection="1">
      <alignment horizontal="center" vertical="center"/>
    </xf>
    <xf numFmtId="2" fontId="20" fillId="8" borderId="5" xfId="0" applyNumberFormat="1" applyFont="1" applyFill="1" applyBorder="1" applyAlignment="1">
      <alignment horizontal="center"/>
    </xf>
    <xf numFmtId="165" fontId="20" fillId="8" borderId="5" xfId="0" applyNumberFormat="1" applyFont="1" applyFill="1" applyBorder="1" applyAlignment="1">
      <alignment horizontal="center"/>
    </xf>
    <xf numFmtId="2" fontId="19" fillId="9" borderId="5" xfId="0" applyNumberFormat="1" applyFont="1" applyFill="1" applyBorder="1" applyAlignment="1">
      <alignment horizontal="center"/>
    </xf>
    <xf numFmtId="165" fontId="4" fillId="9" borderId="13" xfId="1" applyFont="1" applyFill="1" applyBorder="1" applyAlignment="1" applyProtection="1"/>
    <xf numFmtId="165" fontId="2" fillId="9" borderId="5" xfId="1" applyFont="1" applyFill="1" applyBorder="1" applyAlignment="1" applyProtection="1">
      <alignment vertical="center"/>
    </xf>
    <xf numFmtId="4" fontId="2" fillId="0" borderId="0" xfId="3" applyNumberFormat="1" applyFont="1" applyAlignment="1">
      <alignment vertical="center"/>
    </xf>
    <xf numFmtId="2" fontId="2" fillId="0" borderId="0" xfId="3" applyNumberFormat="1" applyFont="1" applyAlignment="1">
      <alignment vertical="center"/>
    </xf>
    <xf numFmtId="165" fontId="2" fillId="9" borderId="5" xfId="1" applyNumberFormat="1" applyFont="1" applyFill="1" applyBorder="1" applyAlignment="1" applyProtection="1">
      <alignment vertical="center"/>
    </xf>
    <xf numFmtId="10" fontId="2" fillId="9" borderId="5" xfId="1" applyNumberFormat="1" applyFont="1" applyFill="1" applyBorder="1" applyAlignment="1" applyProtection="1">
      <alignment vertical="center"/>
    </xf>
    <xf numFmtId="165" fontId="2" fillId="11" borderId="5" xfId="1" applyFont="1" applyFill="1" applyBorder="1" applyAlignment="1" applyProtection="1">
      <alignment vertical="center"/>
    </xf>
    <xf numFmtId="4" fontId="13" fillId="8" borderId="12" xfId="3" applyNumberFormat="1" applyFont="1" applyFill="1" applyBorder="1" applyAlignment="1">
      <alignment horizontal="center" vertical="center" wrapText="1"/>
    </xf>
    <xf numFmtId="4" fontId="13" fillId="8" borderId="24" xfId="3" applyNumberFormat="1" applyFont="1" applyFill="1" applyBorder="1" applyAlignment="1">
      <alignment horizontal="center" vertical="center" wrapText="1"/>
    </xf>
    <xf numFmtId="4" fontId="12" fillId="12" borderId="6" xfId="3" applyNumberFormat="1" applyFont="1" applyFill="1" applyBorder="1" applyAlignment="1">
      <alignment horizontal="center" vertical="center"/>
    </xf>
    <xf numFmtId="0" fontId="2" fillId="0" borderId="1" xfId="3" applyFont="1" applyBorder="1" applyAlignment="1">
      <alignment horizontal="center"/>
    </xf>
    <xf numFmtId="0" fontId="3" fillId="0" borderId="2" xfId="3" applyFont="1" applyBorder="1" applyAlignment="1">
      <alignment horizontal="center" vertical="center"/>
    </xf>
    <xf numFmtId="0" fontId="3" fillId="0" borderId="3" xfId="3" applyFont="1" applyBorder="1" applyAlignment="1">
      <alignment horizontal="center" vertical="center"/>
    </xf>
    <xf numFmtId="0" fontId="3" fillId="0" borderId="3" xfId="3" applyFont="1" applyBorder="1" applyAlignment="1">
      <alignment horizontal="center"/>
    </xf>
    <xf numFmtId="0" fontId="4" fillId="0" borderId="3" xfId="3" applyFont="1" applyBorder="1" applyAlignment="1">
      <alignment horizontal="center" wrapText="1"/>
    </xf>
    <xf numFmtId="0" fontId="3" fillId="0" borderId="3" xfId="3" applyFont="1" applyBorder="1" applyAlignment="1">
      <alignment horizontal="left" vertical="center"/>
    </xf>
    <xf numFmtId="0" fontId="2" fillId="0" borderId="6" xfId="3" applyFont="1" applyBorder="1" applyAlignment="1">
      <alignment horizontal="left" vertical="center"/>
    </xf>
    <xf numFmtId="0" fontId="2" fillId="0" borderId="4" xfId="3" applyFont="1" applyBorder="1" applyAlignment="1">
      <alignment horizontal="left" vertical="center"/>
    </xf>
    <xf numFmtId="0" fontId="5" fillId="0" borderId="41" xfId="3" applyFont="1" applyBorder="1" applyAlignment="1">
      <alignment horizontal="right" vertical="center"/>
    </xf>
    <xf numFmtId="0" fontId="5" fillId="0" borderId="39" xfId="3" applyFont="1" applyBorder="1" applyAlignment="1">
      <alignment horizontal="right" vertical="center"/>
    </xf>
    <xf numFmtId="0" fontId="5" fillId="0" borderId="40" xfId="3" applyFont="1" applyBorder="1" applyAlignment="1">
      <alignment horizontal="right" vertical="center"/>
    </xf>
    <xf numFmtId="0" fontId="5" fillId="0" borderId="3" xfId="3" applyFont="1" applyBorder="1" applyAlignment="1">
      <alignment horizontal="left" vertical="center"/>
    </xf>
    <xf numFmtId="0" fontId="5" fillId="0" borderId="4" xfId="3" applyFont="1" applyBorder="1" applyAlignment="1">
      <alignment horizontal="left" vertical="center"/>
    </xf>
    <xf numFmtId="165" fontId="5" fillId="0" borderId="41" xfId="1" applyFont="1" applyBorder="1" applyAlignment="1" applyProtection="1">
      <alignment horizontal="right" vertical="center"/>
    </xf>
    <xf numFmtId="165" fontId="5" fillId="0" borderId="39" xfId="1" applyFont="1" applyBorder="1" applyAlignment="1" applyProtection="1">
      <alignment horizontal="right" vertical="center"/>
    </xf>
    <xf numFmtId="165" fontId="5" fillId="0" borderId="40" xfId="1" applyFont="1" applyBorder="1" applyAlignment="1" applyProtection="1">
      <alignment horizontal="right" vertical="center"/>
    </xf>
    <xf numFmtId="0" fontId="5" fillId="0" borderId="8" xfId="3" applyFont="1" applyBorder="1" applyAlignment="1">
      <alignment horizontal="left" vertical="center"/>
    </xf>
    <xf numFmtId="0" fontId="3" fillId="0" borderId="3" xfId="3" applyFont="1" applyBorder="1" applyAlignment="1">
      <alignment horizontal="left" vertical="center" wrapText="1"/>
    </xf>
    <xf numFmtId="165" fontId="5" fillId="0" borderId="4" xfId="1" applyFont="1" applyBorder="1" applyAlignment="1" applyProtection="1">
      <alignment horizontal="right" vertical="center"/>
    </xf>
    <xf numFmtId="0" fontId="5" fillId="0" borderId="5" xfId="3" applyFont="1" applyBorder="1" applyAlignment="1">
      <alignment horizontal="left" vertical="center"/>
    </xf>
    <xf numFmtId="0" fontId="8" fillId="4" borderId="14" xfId="3" applyNumberFormat="1" applyFont="1" applyFill="1" applyBorder="1" applyAlignment="1">
      <alignment horizontal="center" vertical="center"/>
    </xf>
    <xf numFmtId="0" fontId="10" fillId="0" borderId="4" xfId="3" applyNumberFormat="1" applyFont="1" applyFill="1" applyBorder="1" applyAlignment="1">
      <alignment horizontal="center" vertical="center"/>
    </xf>
    <xf numFmtId="0" fontId="10" fillId="0" borderId="6" xfId="3" applyNumberFormat="1" applyFont="1" applyFill="1" applyBorder="1" applyAlignment="1">
      <alignment horizontal="center" vertical="center" wrapText="1"/>
    </xf>
    <xf numFmtId="0" fontId="10" fillId="0" borderId="6" xfId="3" applyNumberFormat="1" applyFont="1" applyFill="1" applyBorder="1" applyAlignment="1">
      <alignment horizontal="center" vertical="center"/>
    </xf>
    <xf numFmtId="0" fontId="9" fillId="0" borderId="5" xfId="3" applyNumberFormat="1" applyFont="1" applyFill="1" applyBorder="1" applyAlignment="1">
      <alignment horizontal="left" vertical="center"/>
    </xf>
    <xf numFmtId="0" fontId="9" fillId="0" borderId="5" xfId="3" applyNumberFormat="1" applyFont="1" applyFill="1" applyBorder="1" applyAlignment="1">
      <alignment horizontal="left" vertical="center" wrapText="1"/>
    </xf>
    <xf numFmtId="0" fontId="10" fillId="0" borderId="4" xfId="3" applyNumberFormat="1" applyFont="1" applyFill="1" applyBorder="1" applyAlignment="1">
      <alignment horizontal="right" vertical="center"/>
    </xf>
    <xf numFmtId="0" fontId="1" fillId="2" borderId="4" xfId="3" applyNumberFormat="1" applyFont="1" applyFill="1" applyBorder="1" applyAlignment="1">
      <alignment horizontal="center" vertical="center"/>
    </xf>
    <xf numFmtId="0" fontId="9" fillId="0" borderId="28" xfId="3" applyNumberFormat="1" applyFont="1" applyFill="1" applyBorder="1" applyAlignment="1">
      <alignment horizontal="left" vertical="center"/>
    </xf>
    <xf numFmtId="0" fontId="9" fillId="0" borderId="39" xfId="3" applyNumberFormat="1" applyFont="1" applyFill="1" applyBorder="1" applyAlignment="1">
      <alignment horizontal="left" vertical="center"/>
    </xf>
    <xf numFmtId="0" fontId="9" fillId="0" borderId="40" xfId="3" applyNumberFormat="1" applyFont="1" applyFill="1" applyBorder="1" applyAlignment="1">
      <alignment horizontal="left" vertical="center"/>
    </xf>
    <xf numFmtId="0" fontId="1" fillId="2" borderId="6" xfId="3" applyNumberFormat="1" applyFont="1" applyFill="1" applyBorder="1" applyAlignment="1">
      <alignment horizontal="center" vertical="center"/>
    </xf>
    <xf numFmtId="0" fontId="10" fillId="0" borderId="6" xfId="3" applyNumberFormat="1" applyFont="1" applyFill="1" applyBorder="1" applyAlignment="1">
      <alignment horizontal="left" vertical="center"/>
    </xf>
    <xf numFmtId="0" fontId="9" fillId="0" borderId="5" xfId="3" applyNumberFormat="1" applyFont="1" applyFill="1" applyBorder="1" applyAlignment="1">
      <alignment horizontal="left"/>
    </xf>
    <xf numFmtId="0" fontId="1" fillId="2" borderId="3" xfId="3" applyNumberFormat="1" applyFont="1" applyFill="1" applyBorder="1" applyAlignment="1">
      <alignment horizontal="center" vertical="center"/>
    </xf>
    <xf numFmtId="0" fontId="9" fillId="0" borderId="28" xfId="3" applyNumberFormat="1" applyFont="1" applyFill="1" applyBorder="1" applyAlignment="1">
      <alignment horizontal="left" vertical="center" wrapText="1"/>
    </xf>
    <xf numFmtId="0" fontId="9" fillId="0" borderId="39" xfId="3" applyNumberFormat="1" applyFont="1" applyFill="1" applyBorder="1" applyAlignment="1">
      <alignment horizontal="left" vertical="center" wrapText="1"/>
    </xf>
    <xf numFmtId="0" fontId="9" fillId="0" borderId="40" xfId="3" applyNumberFormat="1" applyFont="1" applyFill="1" applyBorder="1" applyAlignment="1">
      <alignment horizontal="left" vertical="center" wrapText="1"/>
    </xf>
    <xf numFmtId="0" fontId="7" fillId="2" borderId="3" xfId="3" applyNumberFormat="1" applyFont="1" applyFill="1" applyBorder="1" applyAlignment="1">
      <alignment horizontal="center" vertical="center"/>
    </xf>
    <xf numFmtId="0" fontId="9" fillId="0" borderId="16" xfId="3" applyNumberFormat="1" applyFont="1" applyFill="1" applyBorder="1" applyAlignment="1">
      <alignment horizontal="left" vertical="center" wrapText="1"/>
    </xf>
    <xf numFmtId="0" fontId="9" fillId="0" borderId="17" xfId="3" applyNumberFormat="1" applyFont="1" applyFill="1" applyBorder="1" applyAlignment="1">
      <alignment horizontal="left" vertical="center" wrapText="1"/>
    </xf>
    <xf numFmtId="0" fontId="11" fillId="0" borderId="4" xfId="3" applyNumberFormat="1" applyFont="1" applyFill="1" applyBorder="1" applyAlignment="1">
      <alignment horizontal="left" vertical="top"/>
    </xf>
    <xf numFmtId="0" fontId="11" fillId="0" borderId="6" xfId="3" applyNumberFormat="1" applyFont="1" applyFill="1" applyBorder="1" applyAlignment="1">
      <alignment horizontal="left" vertical="top"/>
    </xf>
    <xf numFmtId="0" fontId="9" fillId="0" borderId="15" xfId="3" applyNumberFormat="1" applyFont="1" applyFill="1" applyBorder="1" applyAlignment="1">
      <alignment horizontal="left" vertical="center"/>
    </xf>
    <xf numFmtId="0" fontId="12" fillId="4" borderId="1" xfId="3" applyFont="1" applyFill="1" applyBorder="1" applyAlignment="1">
      <alignment horizontal="center" vertical="center"/>
    </xf>
    <xf numFmtId="0" fontId="4" fillId="0" borderId="18" xfId="3" applyFont="1" applyBorder="1" applyAlignment="1">
      <alignment horizontal="center" vertical="center"/>
    </xf>
    <xf numFmtId="0" fontId="12" fillId="0" borderId="3" xfId="3" applyFont="1" applyBorder="1" applyAlignment="1">
      <alignment horizontal="center" vertical="center"/>
    </xf>
    <xf numFmtId="0" fontId="12" fillId="0" borderId="1" xfId="3" applyFont="1" applyBorder="1" applyAlignment="1">
      <alignment horizontal="center"/>
    </xf>
    <xf numFmtId="0" fontId="13" fillId="0" borderId="26" xfId="3" applyNumberFormat="1" applyFont="1" applyFill="1" applyBorder="1" applyAlignment="1">
      <alignment horizontal="center" vertical="center" wrapText="1"/>
    </xf>
    <xf numFmtId="0" fontId="12" fillId="0" borderId="0" xfId="3" applyNumberFormat="1" applyFont="1" applyFill="1" applyBorder="1" applyAlignment="1">
      <alignment horizontal="center"/>
    </xf>
    <xf numFmtId="0" fontId="12" fillId="0" borderId="0" xfId="3" applyNumberFormat="1" applyFont="1" applyFill="1" applyBorder="1" applyAlignment="1">
      <alignment horizontal="center" vertical="center"/>
    </xf>
    <xf numFmtId="0" fontId="12" fillId="0" borderId="18" xfId="3" applyNumberFormat="1" applyFont="1" applyFill="1" applyBorder="1" applyAlignment="1">
      <alignment horizontal="center"/>
    </xf>
    <xf numFmtId="0" fontId="12" fillId="0" borderId="1" xfId="3" applyNumberFormat="1" applyFont="1" applyFill="1" applyBorder="1" applyAlignment="1">
      <alignment horizontal="center" vertical="center"/>
    </xf>
    <xf numFmtId="0" fontId="12" fillId="0" borderId="1" xfId="3" applyNumberFormat="1" applyFont="1" applyFill="1" applyBorder="1" applyAlignment="1">
      <alignment horizontal="justify" vertical="center" wrapText="1"/>
    </xf>
    <xf numFmtId="0" fontId="12" fillId="0" borderId="4" xfId="3" applyNumberFormat="1" applyFont="1" applyFill="1" applyBorder="1" applyAlignment="1">
      <alignment horizontal="center" vertical="center"/>
    </xf>
    <xf numFmtId="0" fontId="14" fillId="0" borderId="1" xfId="3" applyNumberFormat="1" applyFont="1" applyFill="1" applyBorder="1" applyAlignment="1">
      <alignment horizontal="center" vertical="center"/>
    </xf>
    <xf numFmtId="3" fontId="12" fillId="6" borderId="27" xfId="3" applyNumberFormat="1" applyFont="1" applyFill="1" applyBorder="1" applyAlignment="1">
      <alignment horizontal="center" vertical="center" wrapText="1"/>
    </xf>
    <xf numFmtId="3" fontId="14" fillId="0" borderId="22" xfId="3" applyNumberFormat="1" applyFont="1" applyFill="1" applyBorder="1" applyAlignment="1">
      <alignment horizontal="left" vertical="center"/>
    </xf>
    <xf numFmtId="0" fontId="23" fillId="10" borderId="23" xfId="3" applyFont="1" applyFill="1" applyBorder="1" applyAlignment="1">
      <alignment horizontal="center" vertical="center"/>
    </xf>
    <xf numFmtId="3" fontId="14" fillId="0" borderId="4" xfId="3" applyNumberFormat="1" applyFont="1" applyFill="1" applyBorder="1" applyAlignment="1">
      <alignment horizontal="left" vertical="center" wrapText="1"/>
    </xf>
    <xf numFmtId="3" fontId="12" fillId="0" borderId="3" xfId="3" applyNumberFormat="1" applyFont="1" applyFill="1" applyBorder="1" applyAlignment="1">
      <alignment horizontal="center" vertical="center"/>
    </xf>
    <xf numFmtId="3" fontId="14" fillId="0" borderId="4" xfId="3" applyNumberFormat="1" applyFont="1" applyFill="1" applyBorder="1" applyAlignment="1">
      <alignment horizontal="right" vertical="center"/>
    </xf>
    <xf numFmtId="4" fontId="14" fillId="0" borderId="4" xfId="3" applyNumberFormat="1" applyFont="1" applyFill="1" applyBorder="1" applyAlignment="1">
      <alignment horizontal="left" vertical="center"/>
    </xf>
    <xf numFmtId="0" fontId="14" fillId="0" borderId="4" xfId="3" applyFont="1" applyBorder="1" applyAlignment="1">
      <alignment horizontal="right" vertical="center"/>
    </xf>
    <xf numFmtId="0" fontId="14" fillId="0" borderId="5" xfId="3" applyFont="1" applyBorder="1" applyAlignment="1">
      <alignment horizontal="right" vertical="center"/>
    </xf>
    <xf numFmtId="2" fontId="14" fillId="0" borderId="29" xfId="3" applyNumberFormat="1" applyFont="1" applyBorder="1" applyAlignment="1">
      <alignment horizontal="left" vertical="center"/>
    </xf>
    <xf numFmtId="2" fontId="14" fillId="0" borderId="5" xfId="3" applyNumberFormat="1" applyFont="1" applyBorder="1" applyAlignment="1">
      <alignment horizontal="left" vertical="center"/>
    </xf>
    <xf numFmtId="2" fontId="16" fillId="0" borderId="31" xfId="3" applyNumberFormat="1" applyFont="1" applyFill="1" applyBorder="1" applyAlignment="1">
      <alignment horizontal="left" vertical="center"/>
    </xf>
    <xf numFmtId="0" fontId="14" fillId="3" borderId="23" xfId="3" applyFont="1" applyFill="1" applyBorder="1" applyAlignment="1">
      <alignment horizontal="center" vertical="center"/>
    </xf>
    <xf numFmtId="0" fontId="13" fillId="5" borderId="21" xfId="3" applyNumberFormat="1" applyFont="1" applyFill="1" applyBorder="1" applyAlignment="1">
      <alignment horizontal="center" vertical="center"/>
    </xf>
    <xf numFmtId="0" fontId="0" fillId="0" borderId="28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19" fillId="0" borderId="5" xfId="0" applyFont="1" applyBorder="1" applyAlignment="1">
      <alignment horizontal="center"/>
    </xf>
    <xf numFmtId="0" fontId="21" fillId="0" borderId="28" xfId="3" applyFont="1" applyFill="1" applyBorder="1" applyAlignment="1">
      <alignment horizontal="center" vertical="center"/>
    </xf>
    <xf numFmtId="0" fontId="21" fillId="0" borderId="39" xfId="3" applyFont="1" applyFill="1" applyBorder="1" applyAlignment="1">
      <alignment horizontal="center" vertical="center"/>
    </xf>
    <xf numFmtId="0" fontId="21" fillId="0" borderId="40" xfId="3" applyFont="1" applyFill="1" applyBorder="1" applyAlignment="1">
      <alignment horizontal="center" vertical="center"/>
    </xf>
    <xf numFmtId="0" fontId="19" fillId="9" borderId="28" xfId="0" applyFont="1" applyFill="1" applyBorder="1" applyAlignment="1">
      <alignment horizontal="center"/>
    </xf>
    <xf numFmtId="0" fontId="19" fillId="9" borderId="39" xfId="0" applyFont="1" applyFill="1" applyBorder="1" applyAlignment="1">
      <alignment horizontal="center"/>
    </xf>
    <xf numFmtId="0" fontId="19" fillId="9" borderId="40" xfId="0" applyFont="1" applyFill="1" applyBorder="1" applyAlignment="1">
      <alignment horizontal="center"/>
    </xf>
    <xf numFmtId="0" fontId="19" fillId="0" borderId="33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 wrapText="1"/>
    </xf>
    <xf numFmtId="0" fontId="19" fillId="0" borderId="34" xfId="0" applyFont="1" applyBorder="1" applyAlignment="1">
      <alignment horizontal="center" vertical="center" wrapText="1"/>
    </xf>
    <xf numFmtId="0" fontId="19" fillId="0" borderId="35" xfId="0" applyFont="1" applyBorder="1" applyAlignment="1">
      <alignment horizontal="center" vertical="center" wrapText="1"/>
    </xf>
    <xf numFmtId="0" fontId="19" fillId="0" borderId="36" xfId="0" applyFont="1" applyBorder="1" applyAlignment="1">
      <alignment horizontal="center" vertical="center" wrapText="1"/>
    </xf>
    <xf numFmtId="0" fontId="19" fillId="0" borderId="37" xfId="0" applyFont="1" applyBorder="1" applyAlignment="1">
      <alignment horizontal="center" vertical="center" wrapText="1"/>
    </xf>
    <xf numFmtId="0" fontId="19" fillId="0" borderId="33" xfId="0" applyFont="1" applyBorder="1" applyAlignment="1">
      <alignment horizontal="center" vertical="center"/>
    </xf>
    <xf numFmtId="0" fontId="19" fillId="0" borderId="25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2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38" xfId="0" applyFont="1" applyBorder="1" applyAlignment="1">
      <alignment horizontal="center" vertical="center"/>
    </xf>
    <xf numFmtId="0" fontId="19" fillId="0" borderId="35" xfId="0" applyFont="1" applyBorder="1" applyAlignment="1">
      <alignment horizontal="center" vertical="center"/>
    </xf>
    <xf numFmtId="0" fontId="19" fillId="0" borderId="36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 vertical="center"/>
    </xf>
    <xf numFmtId="0" fontId="32" fillId="0" borderId="0" xfId="5" applyFont="1"/>
    <xf numFmtId="0" fontId="33" fillId="0" borderId="0" xfId="5" applyFont="1" applyBorder="1" applyAlignment="1">
      <alignment horizontal="justify" vertical="justify"/>
    </xf>
    <xf numFmtId="10" fontId="32" fillId="0" borderId="0" xfId="6" applyNumberFormat="1" applyFont="1"/>
    <xf numFmtId="0" fontId="33" fillId="0" borderId="0" xfId="5" applyFont="1" applyBorder="1" applyAlignment="1">
      <alignment horizontal="justify" vertical="justify"/>
    </xf>
    <xf numFmtId="0" fontId="34" fillId="0" borderId="0" xfId="5" applyFont="1" applyBorder="1" applyAlignment="1"/>
    <xf numFmtId="0" fontId="33" fillId="0" borderId="0" xfId="5" applyFont="1" applyBorder="1" applyAlignment="1">
      <alignment horizontal="center"/>
    </xf>
    <xf numFmtId="0" fontId="32" fillId="0" borderId="0" xfId="5" applyFont="1" applyAlignment="1">
      <alignment horizontal="center"/>
    </xf>
    <xf numFmtId="0" fontId="33" fillId="13" borderId="0" xfId="5" applyFont="1" applyFill="1" applyAlignment="1">
      <alignment horizontal="center" vertical="center"/>
    </xf>
    <xf numFmtId="0" fontId="33" fillId="13" borderId="0" xfId="5" applyFont="1" applyFill="1" applyAlignment="1">
      <alignment horizontal="center" vertical="center" wrapText="1"/>
    </xf>
    <xf numFmtId="0" fontId="33" fillId="0" borderId="0" xfId="5" applyFont="1" applyAlignment="1">
      <alignment horizontal="center"/>
    </xf>
    <xf numFmtId="0" fontId="33" fillId="0" borderId="0" xfId="5" applyFont="1"/>
    <xf numFmtId="10" fontId="33" fillId="0" borderId="0" xfId="5" applyNumberFormat="1" applyFont="1"/>
    <xf numFmtId="10" fontId="32" fillId="0" borderId="0" xfId="5" applyNumberFormat="1" applyFont="1"/>
    <xf numFmtId="10" fontId="33" fillId="0" borderId="0" xfId="6" applyNumberFormat="1" applyFont="1"/>
    <xf numFmtId="49" fontId="32" fillId="0" borderId="0" xfId="5" applyNumberFormat="1" applyFont="1" applyAlignment="1">
      <alignment horizontal="right"/>
    </xf>
    <xf numFmtId="0" fontId="0" fillId="0" borderId="0" xfId="5" applyFont="1"/>
    <xf numFmtId="49" fontId="32" fillId="0" borderId="0" xfId="5" applyNumberFormat="1" applyFont="1" applyAlignment="1">
      <alignment horizontal="center"/>
    </xf>
    <xf numFmtId="49" fontId="33" fillId="0" borderId="0" xfId="5" applyNumberFormat="1" applyFont="1" applyAlignment="1">
      <alignment horizontal="center"/>
    </xf>
    <xf numFmtId="49" fontId="0" fillId="0" borderId="0" xfId="5" applyNumberFormat="1" applyFont="1" applyAlignment="1">
      <alignment horizontal="right"/>
    </xf>
    <xf numFmtId="4" fontId="32" fillId="0" borderId="0" xfId="5" applyNumberFormat="1" applyFont="1"/>
    <xf numFmtId="0" fontId="32" fillId="13" borderId="0" xfId="5" applyFont="1" applyFill="1" applyAlignment="1">
      <alignment horizontal="center"/>
    </xf>
    <xf numFmtId="0" fontId="33" fillId="13" borderId="0" xfId="5" applyFont="1" applyFill="1" applyAlignment="1">
      <alignment horizontal="center"/>
    </xf>
    <xf numFmtId="4" fontId="32" fillId="13" borderId="0" xfId="5" applyNumberFormat="1" applyFont="1" applyFill="1"/>
    <xf numFmtId="10" fontId="33" fillId="13" borderId="0" xfId="6" applyNumberFormat="1" applyFont="1" applyFill="1"/>
    <xf numFmtId="0" fontId="32" fillId="0" borderId="0" xfId="5" applyFont="1" applyAlignment="1"/>
    <xf numFmtId="9" fontId="32" fillId="0" borderId="0" xfId="6"/>
    <xf numFmtId="0" fontId="33" fillId="0" borderId="0" xfId="5" applyFont="1" applyAlignment="1">
      <alignment horizontal="right"/>
    </xf>
    <xf numFmtId="0" fontId="32" fillId="0" borderId="0" xfId="5" applyFont="1" applyAlignment="1">
      <alignment horizontal="left"/>
    </xf>
    <xf numFmtId="9" fontId="32" fillId="0" borderId="0" xfId="6" applyFont="1"/>
    <xf numFmtId="0" fontId="32" fillId="14" borderId="0" xfId="5" applyFont="1" applyFill="1" applyAlignment="1">
      <alignment horizontal="center"/>
    </xf>
    <xf numFmtId="0" fontId="32" fillId="14" borderId="0" xfId="5" applyFont="1" applyFill="1"/>
    <xf numFmtId="0" fontId="32" fillId="15" borderId="0" xfId="5" applyFont="1" applyFill="1" applyAlignment="1">
      <alignment horizontal="center"/>
    </xf>
    <xf numFmtId="0" fontId="33" fillId="15" borderId="0" xfId="5" applyFont="1" applyFill="1" applyAlignment="1">
      <alignment horizontal="center"/>
    </xf>
    <xf numFmtId="4" fontId="32" fillId="15" borderId="0" xfId="5" applyNumberFormat="1" applyFont="1" applyFill="1"/>
    <xf numFmtId="10" fontId="33" fillId="15" borderId="0" xfId="6" applyNumberFormat="1" applyFont="1" applyFill="1"/>
    <xf numFmtId="10" fontId="0" fillId="0" borderId="0" xfId="0" applyNumberFormat="1"/>
    <xf numFmtId="10" fontId="18" fillId="0" borderId="5" xfId="2" applyNumberFormat="1" applyBorder="1" applyAlignment="1">
      <alignment vertical="center"/>
    </xf>
  </cellXfs>
  <cellStyles count="7">
    <cellStyle name="Normal" xfId="0" builtinId="0"/>
    <cellStyle name="Normal 2 2" xfId="5"/>
    <cellStyle name="Normal 3" xfId="4"/>
    <cellStyle name="Porcentagem" xfId="2" builtinId="5"/>
    <cellStyle name="Porcentagem 3" xfId="6"/>
    <cellStyle name="TableStyleLight1" xfId="3"/>
    <cellStyle name="Vírgula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B2B2B2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4BACC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135000</xdr:colOff>
      <xdr:row>1</xdr:row>
      <xdr:rowOff>43200</xdr:rowOff>
    </xdr:from>
    <xdr:to>
      <xdr:col>2</xdr:col>
      <xdr:colOff>1506241</xdr:colOff>
      <xdr:row>1</xdr:row>
      <xdr:rowOff>493920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00680" y="100080"/>
          <a:ext cx="1935360" cy="450720"/>
        </a:xfrm>
        <a:prstGeom prst="rect">
          <a:avLst/>
        </a:prstGeom>
      </xdr:spPr>
    </xdr:pic>
    <xdr:clientData/>
  </xdr:twoCellAnchor>
  <xdr:twoCellAnchor editAs="oneCell">
    <xdr:from>
      <xdr:col>2</xdr:col>
      <xdr:colOff>1646280</xdr:colOff>
      <xdr:row>1</xdr:row>
      <xdr:rowOff>29160</xdr:rowOff>
    </xdr:from>
    <xdr:to>
      <xdr:col>6</xdr:col>
      <xdr:colOff>1042849</xdr:colOff>
      <xdr:row>1</xdr:row>
      <xdr:rowOff>531360</xdr:rowOff>
    </xdr:to>
    <xdr:sp macro="" textlink="">
      <xdr:nvSpPr>
        <xdr:cNvPr id="3" name="CustomShape 1"/>
        <xdr:cNvSpPr/>
      </xdr:nvSpPr>
      <xdr:spPr>
        <a:xfrm>
          <a:off x="2476080" y="86040"/>
          <a:ext cx="5172120" cy="502200"/>
        </a:xfrm>
        <a:prstGeom prst="rect">
          <a:avLst/>
        </a:prstGeom>
      </xdr:spPr>
      <xdr:txBody>
        <a:bodyPr lIns="27360" tIns="22680" rIns="0" bIns="0"/>
        <a:lstStyle/>
        <a:p>
          <a:r>
            <a:rPr lang="pt-BR" sz="900" b="1">
              <a:solidFill>
                <a:srgbClr val="000000"/>
              </a:solidFill>
              <a:latin typeface="Arial"/>
            </a:rPr>
            <a:t>Ministério da Integração Nacional - MI</a:t>
          </a:r>
          <a:endParaRPr/>
        </a:p>
        <a:p>
          <a:r>
            <a:rPr lang="pt-BR" sz="900" b="1">
              <a:solidFill>
                <a:srgbClr val="000000"/>
              </a:solidFill>
              <a:latin typeface="Arial"/>
            </a:rPr>
            <a:t>Companhia de Desenvolvimento dos Vales do São Francisco e do Parnaíba </a:t>
          </a:r>
          <a:endParaRPr/>
        </a:p>
        <a:p>
          <a:r>
            <a:rPr lang="pt-BR" sz="900" b="1">
              <a:solidFill>
                <a:srgbClr val="000000"/>
              </a:solidFill>
              <a:latin typeface="Arial"/>
            </a:rPr>
            <a:t>3ª GRD/UEP - 3ª Superintendência Regional</a:t>
          </a:r>
          <a:endParaRPr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1893960</xdr:colOff>
      <xdr:row>1</xdr:row>
      <xdr:rowOff>27360</xdr:rowOff>
    </xdr:from>
    <xdr:to>
      <xdr:col>7</xdr:col>
      <xdr:colOff>102855</xdr:colOff>
      <xdr:row>4</xdr:row>
      <xdr:rowOff>139680</xdr:rowOff>
    </xdr:to>
    <xdr:sp macro="" textlink="">
      <xdr:nvSpPr>
        <xdr:cNvPr id="2" name="CustomShape 1"/>
        <xdr:cNvSpPr/>
      </xdr:nvSpPr>
      <xdr:spPr>
        <a:xfrm>
          <a:off x="2823120" y="228960"/>
          <a:ext cx="5703120" cy="750600"/>
        </a:xfrm>
        <a:prstGeom prst="rect">
          <a:avLst/>
        </a:prstGeom>
      </xdr:spPr>
      <xdr:txBody>
        <a:bodyPr lIns="27360" tIns="22680" rIns="0" bIns="0" anchor="ctr"/>
        <a:lstStyle/>
        <a:p>
          <a:r>
            <a:rPr lang="pt-BR" sz="900" b="1">
              <a:solidFill>
                <a:srgbClr val="000000"/>
              </a:solidFill>
              <a:latin typeface="Arial"/>
            </a:rPr>
            <a:t>Ministério da Integração Nacional - MI</a:t>
          </a:r>
          <a:endParaRPr/>
        </a:p>
        <a:p>
          <a:r>
            <a:rPr lang="pt-BR" sz="900" b="1">
              <a:solidFill>
                <a:srgbClr val="000000"/>
              </a:solidFill>
              <a:latin typeface="Arial"/>
            </a:rPr>
            <a:t>Companhia de Desenvolvimento dos Vales do São Francisco e do Parnaíba </a:t>
          </a:r>
          <a:endParaRPr/>
        </a:p>
        <a:p>
          <a:r>
            <a:rPr lang="pt-BR" sz="900" b="1">
              <a:solidFill>
                <a:srgbClr val="000000"/>
              </a:solidFill>
              <a:latin typeface="Arial"/>
            </a:rPr>
            <a:t>3ª GRD/UEP - 3ª Superintendência Regional</a:t>
          </a:r>
          <a:endParaRPr/>
        </a:p>
      </xdr:txBody>
    </xdr:sp>
    <xdr:clientData/>
  </xdr:twoCellAnchor>
  <xdr:twoCellAnchor editAs="oneCell">
    <xdr:from>
      <xdr:col>1</xdr:col>
      <xdr:colOff>200160</xdr:colOff>
      <xdr:row>1</xdr:row>
      <xdr:rowOff>168840</xdr:rowOff>
    </xdr:from>
    <xdr:to>
      <xdr:col>2</xdr:col>
      <xdr:colOff>1886550</xdr:colOff>
      <xdr:row>4</xdr:row>
      <xdr:rowOff>82440</xdr:rowOff>
    </xdr:to>
    <xdr:sp macro="" textlink="">
      <xdr:nvSpPr>
        <xdr:cNvPr id="3" name="CustomShape 1"/>
        <xdr:cNvSpPr/>
      </xdr:nvSpPr>
      <xdr:spPr>
        <a:xfrm>
          <a:off x="442800" y="370440"/>
          <a:ext cx="2239560" cy="551880"/>
        </a:xfrm>
        <a:prstGeom prst="line">
          <a:avLst/>
        </a:prstGeom>
      </xdr:spPr>
    </xdr:sp>
    <xdr:clientData/>
  </xdr:twoCellAnchor>
  <xdr:twoCellAnchor editAs="oneCell">
    <xdr:from>
      <xdr:col>1</xdr:col>
      <xdr:colOff>280080</xdr:colOff>
      <xdr:row>1</xdr:row>
      <xdr:rowOff>180000</xdr:rowOff>
    </xdr:from>
    <xdr:to>
      <xdr:col>2</xdr:col>
      <xdr:colOff>1662270</xdr:colOff>
      <xdr:row>3</xdr:row>
      <xdr:rowOff>194040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2720" y="381600"/>
          <a:ext cx="1935360" cy="45072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3412800</xdr:colOff>
      <xdr:row>1</xdr:row>
      <xdr:rowOff>99000</xdr:rowOff>
    </xdr:from>
    <xdr:to>
      <xdr:col>8</xdr:col>
      <xdr:colOff>632880</xdr:colOff>
      <xdr:row>4</xdr:row>
      <xdr:rowOff>168480</xdr:rowOff>
    </xdr:to>
    <xdr:sp macro="" textlink="">
      <xdr:nvSpPr>
        <xdr:cNvPr id="5" name="CustomShape 1"/>
        <xdr:cNvSpPr/>
      </xdr:nvSpPr>
      <xdr:spPr>
        <a:xfrm>
          <a:off x="3545640" y="270360"/>
          <a:ext cx="6515640" cy="583560"/>
        </a:xfrm>
        <a:prstGeom prst="rect">
          <a:avLst/>
        </a:prstGeom>
      </xdr:spPr>
      <xdr:txBody>
        <a:bodyPr lIns="27360" tIns="22680" rIns="0" bIns="0"/>
        <a:lstStyle/>
        <a:p>
          <a:r>
            <a:rPr lang="pt-BR" sz="1000" b="1">
              <a:solidFill>
                <a:srgbClr val="000000"/>
              </a:solidFill>
              <a:latin typeface="Arial"/>
            </a:rPr>
            <a:t>Ministério da Integração Nacional - MI</a:t>
          </a:r>
          <a:endParaRPr/>
        </a:p>
        <a:p>
          <a:r>
            <a:rPr lang="pt-BR" sz="1000" b="1">
              <a:solidFill>
                <a:srgbClr val="000000"/>
              </a:solidFill>
              <a:latin typeface="Arial"/>
            </a:rPr>
            <a:t>Companhia de Desenvolvimento dos Vales do São Francisco e do Parnaíba </a:t>
          </a:r>
          <a:endParaRPr/>
        </a:p>
        <a:p>
          <a:r>
            <a:rPr lang="pt-BR" sz="1000" b="1">
              <a:solidFill>
                <a:srgbClr val="000000"/>
              </a:solidFill>
              <a:latin typeface="Arial"/>
            </a:rPr>
            <a:t>3ª GRD/UEP - 3ª Superintendência Regional</a:t>
          </a:r>
          <a:endParaRPr/>
        </a:p>
      </xdr:txBody>
    </xdr:sp>
    <xdr:clientData/>
  </xdr:twoCellAnchor>
  <xdr:twoCellAnchor editAs="oneCell">
    <xdr:from>
      <xdr:col>1</xdr:col>
      <xdr:colOff>179280</xdr:colOff>
      <xdr:row>1</xdr:row>
      <xdr:rowOff>124200</xdr:rowOff>
    </xdr:from>
    <xdr:to>
      <xdr:col>1</xdr:col>
      <xdr:colOff>3093480</xdr:colOff>
      <xdr:row>4</xdr:row>
      <xdr:rowOff>133200</xdr:rowOff>
    </xdr:to>
    <xdr:pic>
      <xdr:nvPicPr>
        <xdr:cNvPr id="6" name="Picture 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12120" y="295560"/>
          <a:ext cx="2914200" cy="52308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1893960</xdr:colOff>
      <xdr:row>3</xdr:row>
      <xdr:rowOff>27000</xdr:rowOff>
    </xdr:from>
    <xdr:to>
      <xdr:col>6</xdr:col>
      <xdr:colOff>836280</xdr:colOff>
      <xdr:row>6</xdr:row>
      <xdr:rowOff>139320</xdr:rowOff>
    </xdr:to>
    <xdr:sp macro="" textlink="">
      <xdr:nvSpPr>
        <xdr:cNvPr id="7" name="CustomShape 1"/>
        <xdr:cNvSpPr/>
      </xdr:nvSpPr>
      <xdr:spPr>
        <a:xfrm>
          <a:off x="2823120" y="665280"/>
          <a:ext cx="5415840" cy="750600"/>
        </a:xfrm>
        <a:prstGeom prst="rect">
          <a:avLst/>
        </a:prstGeom>
      </xdr:spPr>
      <xdr:txBody>
        <a:bodyPr lIns="27360" tIns="22680" rIns="0" bIns="0" anchor="ctr"/>
        <a:lstStyle/>
        <a:p>
          <a:r>
            <a:rPr lang="pt-BR" sz="900" b="1">
              <a:solidFill>
                <a:srgbClr val="000000"/>
              </a:solidFill>
              <a:latin typeface="Arial"/>
            </a:rPr>
            <a:t>Ministério da Integração Nacional - MI</a:t>
          </a:r>
          <a:endParaRPr/>
        </a:p>
        <a:p>
          <a:r>
            <a:rPr lang="pt-BR" sz="900" b="1">
              <a:solidFill>
                <a:srgbClr val="000000"/>
              </a:solidFill>
              <a:latin typeface="Arial"/>
            </a:rPr>
            <a:t>Companhia de Desenvolvimento dos Vales do São Francisco e do Parnaíba </a:t>
          </a:r>
          <a:endParaRPr/>
        </a:p>
        <a:p>
          <a:r>
            <a:rPr lang="pt-BR" sz="900" b="1">
              <a:solidFill>
                <a:srgbClr val="000000"/>
              </a:solidFill>
              <a:latin typeface="Arial"/>
            </a:rPr>
            <a:t>3ª GRD/UEP - 3ª Superintendência Regional</a:t>
          </a:r>
          <a:endParaRPr/>
        </a:p>
      </xdr:txBody>
    </xdr:sp>
    <xdr:clientData/>
  </xdr:twoCellAnchor>
  <xdr:twoCellAnchor editAs="oneCell">
    <xdr:from>
      <xdr:col>1</xdr:col>
      <xdr:colOff>200160</xdr:colOff>
      <xdr:row>3</xdr:row>
      <xdr:rowOff>168480</xdr:rowOff>
    </xdr:from>
    <xdr:to>
      <xdr:col>2</xdr:col>
      <xdr:colOff>1753200</xdr:colOff>
      <xdr:row>6</xdr:row>
      <xdr:rowOff>82440</xdr:rowOff>
    </xdr:to>
    <xdr:sp macro="" textlink="">
      <xdr:nvSpPr>
        <xdr:cNvPr id="8" name="CustomShape 1"/>
        <xdr:cNvSpPr/>
      </xdr:nvSpPr>
      <xdr:spPr>
        <a:xfrm>
          <a:off x="442800" y="806760"/>
          <a:ext cx="2239560" cy="552240"/>
        </a:xfrm>
        <a:prstGeom prst="line">
          <a:avLst/>
        </a:prstGeom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6"/>
  <sheetViews>
    <sheetView view="pageBreakPreview" topLeftCell="A31" zoomScaleSheetLayoutView="100" workbookViewId="0">
      <selection activeCell="G38" sqref="G38"/>
    </sheetView>
  </sheetViews>
  <sheetFormatPr defaultRowHeight="15" x14ac:dyDescent="0.25"/>
  <cols>
    <col min="1" max="1" width="1.5703125" style="1" customWidth="1"/>
    <col min="2" max="2" width="7.42578125" style="1" bestFit="1" customWidth="1"/>
    <col min="3" max="3" width="39.5703125" style="1"/>
    <col min="4" max="4" width="9.140625" style="1"/>
    <col min="5" max="5" width="9.42578125" style="1" bestFit="1" customWidth="1"/>
    <col min="6" max="6" width="17" style="1" bestFit="1" customWidth="1"/>
    <col min="7" max="7" width="16.85546875" style="1" bestFit="1" customWidth="1"/>
    <col min="8" max="8" width="1.85546875" style="1" customWidth="1"/>
    <col min="9" max="9" width="13.42578125" style="1" bestFit="1" customWidth="1"/>
    <col min="10" max="257" width="9.140625" style="1"/>
  </cols>
  <sheetData>
    <row r="1" spans="2:17" ht="9.75" customHeight="1" x14ac:dyDescent="0.25"/>
    <row r="2" spans="2:17" ht="42.75" customHeight="1" x14ac:dyDescent="0.25">
      <c r="B2" s="200"/>
      <c r="C2" s="200"/>
      <c r="D2" s="200"/>
      <c r="E2" s="200"/>
      <c r="F2" s="200"/>
      <c r="G2" s="200"/>
    </row>
    <row r="3" spans="2:17" s="2" customFormat="1" ht="20.100000000000001" customHeight="1" x14ac:dyDescent="0.25">
      <c r="B3" s="201" t="s">
        <v>0</v>
      </c>
      <c r="C3" s="201"/>
      <c r="D3" s="201"/>
      <c r="E3" s="201"/>
      <c r="F3" s="201"/>
      <c r="G3" s="201"/>
      <c r="H3" s="3"/>
    </row>
    <row r="4" spans="2:17" s="2" customFormat="1" ht="20.100000000000001" customHeight="1" x14ac:dyDescent="0.25">
      <c r="B4" s="202" t="s">
        <v>1</v>
      </c>
      <c r="C4" s="202"/>
      <c r="D4" s="202"/>
      <c r="E4" s="202"/>
      <c r="F4" s="202"/>
      <c r="G4" s="202"/>
      <c r="H4" s="3"/>
    </row>
    <row r="5" spans="2:17" ht="6" customHeight="1" x14ac:dyDescent="0.25">
      <c r="B5" s="203"/>
      <c r="C5" s="203"/>
      <c r="D5" s="203"/>
      <c r="E5" s="203"/>
      <c r="F5" s="203"/>
      <c r="G5" s="203"/>
      <c r="H5" s="4"/>
    </row>
    <row r="6" spans="2:17" ht="39.75" customHeight="1" x14ac:dyDescent="0.25">
      <c r="B6" s="204" t="s">
        <v>268</v>
      </c>
      <c r="C6" s="204"/>
      <c r="D6" s="204"/>
      <c r="E6" s="204"/>
      <c r="F6" s="204"/>
      <c r="G6" s="204"/>
      <c r="H6" s="5"/>
    </row>
    <row r="7" spans="2:17" s="2" customFormat="1" ht="24.95" customHeight="1" x14ac:dyDescent="0.25">
      <c r="B7" s="205" t="s">
        <v>2</v>
      </c>
      <c r="C7" s="205"/>
      <c r="D7" s="205"/>
      <c r="E7" s="205"/>
      <c r="F7" s="205"/>
      <c r="G7" s="205"/>
      <c r="H7" s="3"/>
    </row>
    <row r="8" spans="2:17" s="2" customFormat="1" ht="24.95" customHeight="1" x14ac:dyDescent="0.25">
      <c r="B8" s="167">
        <v>1</v>
      </c>
      <c r="C8" s="6" t="s">
        <v>3</v>
      </c>
      <c r="D8" s="7" t="s">
        <v>4</v>
      </c>
      <c r="E8" s="7" t="s">
        <v>5</v>
      </c>
      <c r="F8" s="8" t="s">
        <v>6</v>
      </c>
      <c r="G8" s="9" t="s">
        <v>7</v>
      </c>
      <c r="H8" s="10"/>
    </row>
    <row r="9" spans="2:17" s="2" customFormat="1" ht="24.95" customHeight="1" x14ac:dyDescent="0.25">
      <c r="B9" s="11" t="s">
        <v>8</v>
      </c>
      <c r="C9" s="206" t="s">
        <v>9</v>
      </c>
      <c r="D9" s="206"/>
      <c r="E9" s="206"/>
      <c r="F9" s="206"/>
      <c r="G9" s="206"/>
      <c r="H9" s="12"/>
      <c r="J9" s="2" t="s">
        <v>270</v>
      </c>
    </row>
    <row r="10" spans="2:17" s="2" customFormat="1" ht="24.95" customHeight="1" x14ac:dyDescent="0.25">
      <c r="B10" s="11" t="s">
        <v>10</v>
      </c>
      <c r="C10" s="20" t="s">
        <v>11</v>
      </c>
      <c r="D10" s="13" t="s">
        <v>12</v>
      </c>
      <c r="E10" s="14">
        <v>0.15</v>
      </c>
      <c r="F10" s="15">
        <f>I10</f>
        <v>7372.64</v>
      </c>
      <c r="G10" s="16">
        <f>E10*F10</f>
        <v>1105.9000000000001</v>
      </c>
      <c r="H10" s="17"/>
      <c r="I10" s="192">
        <v>7372.64</v>
      </c>
      <c r="J10" s="2" t="s">
        <v>269</v>
      </c>
    </row>
    <row r="11" spans="2:17" s="2" customFormat="1" ht="24.95" customHeight="1" x14ac:dyDescent="0.25">
      <c r="B11" s="11" t="s">
        <v>13</v>
      </c>
      <c r="C11" s="20" t="s">
        <v>14</v>
      </c>
      <c r="D11" s="13" t="s">
        <v>12</v>
      </c>
      <c r="E11" s="14">
        <v>1</v>
      </c>
      <c r="F11" s="15">
        <f t="shared" ref="F11:F15" si="0">I11</f>
        <v>3884.32</v>
      </c>
      <c r="G11" s="16">
        <f>E11*F11</f>
        <v>3884.32</v>
      </c>
      <c r="H11" s="17"/>
      <c r="I11" s="192">
        <v>3884.32</v>
      </c>
      <c r="L11" s="2" t="s">
        <v>271</v>
      </c>
      <c r="M11" s="2">
        <v>7592</v>
      </c>
      <c r="N11" s="193">
        <v>14</v>
      </c>
      <c r="O11" s="2">
        <f>N11/2.8975</f>
        <v>4.8317515099223503</v>
      </c>
      <c r="P11" s="2">
        <f>O11*2.5008</f>
        <v>12.0832441760138</v>
      </c>
      <c r="Q11" s="2">
        <f>P11*220</f>
        <v>2658.31371872304</v>
      </c>
    </row>
    <row r="12" spans="2:17" s="2" customFormat="1" ht="24.95" customHeight="1" x14ac:dyDescent="0.25">
      <c r="B12" s="11" t="s">
        <v>15</v>
      </c>
      <c r="C12" s="20" t="s">
        <v>16</v>
      </c>
      <c r="D12" s="13" t="s">
        <v>12</v>
      </c>
      <c r="E12" s="14">
        <v>2</v>
      </c>
      <c r="F12" s="15">
        <f t="shared" si="0"/>
        <v>1580.48</v>
      </c>
      <c r="G12" s="16">
        <f>E12*F12</f>
        <v>3160.96</v>
      </c>
      <c r="H12" s="17"/>
      <c r="I12" s="192">
        <v>1580.48</v>
      </c>
      <c r="L12" s="2" t="s">
        <v>271</v>
      </c>
      <c r="M12" s="2">
        <v>244</v>
      </c>
      <c r="N12" s="2">
        <v>10.53</v>
      </c>
      <c r="O12" s="2">
        <f>N12/2.8975</f>
        <v>3.6341673856773098</v>
      </c>
      <c r="P12" s="2">
        <f>O12*2.5008</f>
        <v>9.0883257981018204</v>
      </c>
      <c r="Q12" s="2">
        <f>P12*220</f>
        <v>1999.4316755824</v>
      </c>
    </row>
    <row r="13" spans="2:17" s="2" customFormat="1" ht="24.95" customHeight="1" x14ac:dyDescent="0.25">
      <c r="B13" s="11" t="s">
        <v>17</v>
      </c>
      <c r="C13" s="206" t="s">
        <v>18</v>
      </c>
      <c r="D13" s="206"/>
      <c r="E13" s="206"/>
      <c r="F13" s="206"/>
      <c r="G13" s="206"/>
      <c r="H13" s="17"/>
      <c r="I13" s="192"/>
    </row>
    <row r="14" spans="2:17" s="2" customFormat="1" ht="24.95" customHeight="1" x14ac:dyDescent="0.25">
      <c r="B14" s="11" t="s">
        <v>19</v>
      </c>
      <c r="C14" s="20" t="s">
        <v>20</v>
      </c>
      <c r="D14" s="13" t="s">
        <v>12</v>
      </c>
      <c r="E14" s="15">
        <v>0.2</v>
      </c>
      <c r="F14" s="15">
        <f t="shared" si="0"/>
        <v>6698.56</v>
      </c>
      <c r="G14" s="16">
        <f>E14*F14</f>
        <v>1339.71</v>
      </c>
      <c r="H14" s="17"/>
      <c r="I14" s="192">
        <v>6698.56</v>
      </c>
    </row>
    <row r="15" spans="2:17" s="2" customFormat="1" ht="24.95" customHeight="1" x14ac:dyDescent="0.25">
      <c r="B15" s="11" t="s">
        <v>21</v>
      </c>
      <c r="C15" s="20" t="s">
        <v>22</v>
      </c>
      <c r="D15" s="13" t="s">
        <v>12</v>
      </c>
      <c r="E15" s="196">
        <v>2.4</v>
      </c>
      <c r="F15" s="15">
        <f t="shared" si="0"/>
        <v>3319.36</v>
      </c>
      <c r="G15" s="16">
        <f>E15*F15</f>
        <v>7966.46</v>
      </c>
      <c r="H15" s="17"/>
      <c r="I15" s="192">
        <v>3319.36</v>
      </c>
    </row>
    <row r="16" spans="2:17" s="2" customFormat="1" ht="24.95" customHeight="1" x14ac:dyDescent="0.25">
      <c r="B16" s="207" t="s">
        <v>23</v>
      </c>
      <c r="C16" s="207"/>
      <c r="D16" s="207"/>
      <c r="E16" s="207"/>
      <c r="F16" s="207"/>
      <c r="G16" s="16">
        <f>SUM(G10:G15)</f>
        <v>17457.349999999999</v>
      </c>
      <c r="H16" s="17"/>
    </row>
    <row r="17" spans="2:10" s="2" customFormat="1" ht="24.95" customHeight="1" x14ac:dyDescent="0.25">
      <c r="B17" s="207" t="s">
        <v>24</v>
      </c>
      <c r="C17" s="207"/>
      <c r="D17" s="207"/>
      <c r="E17" s="207"/>
      <c r="F17" s="195">
        <v>0.50080000000000002</v>
      </c>
      <c r="G17" s="16">
        <f>G16*F17</f>
        <v>8742.64</v>
      </c>
      <c r="H17" s="17"/>
    </row>
    <row r="18" spans="2:10" s="2" customFormat="1" ht="24.95" customHeight="1" x14ac:dyDescent="0.25">
      <c r="B18" s="208" t="s">
        <v>25</v>
      </c>
      <c r="C18" s="209"/>
      <c r="D18" s="209"/>
      <c r="E18" s="209"/>
      <c r="F18" s="210"/>
      <c r="G18" s="18">
        <f>SUM(G16:G17)</f>
        <v>26199.99</v>
      </c>
      <c r="H18" s="19"/>
    </row>
    <row r="19" spans="2:10" s="2" customFormat="1" ht="24.95" customHeight="1" x14ac:dyDescent="0.25">
      <c r="B19" s="211" t="s">
        <v>26</v>
      </c>
      <c r="C19" s="211"/>
      <c r="D19" s="211"/>
      <c r="E19" s="211"/>
      <c r="F19" s="211"/>
      <c r="G19" s="211"/>
      <c r="H19" s="17"/>
    </row>
    <row r="20" spans="2:10" s="2" customFormat="1" ht="24.95" customHeight="1" x14ac:dyDescent="0.25">
      <c r="B20" s="167">
        <v>2</v>
      </c>
      <c r="C20" s="6" t="s">
        <v>3</v>
      </c>
      <c r="D20" s="7" t="s">
        <v>4</v>
      </c>
      <c r="E20" s="7" t="s">
        <v>5</v>
      </c>
      <c r="F20" s="8" t="s">
        <v>6</v>
      </c>
      <c r="G20" s="9" t="s">
        <v>7</v>
      </c>
      <c r="H20" s="10"/>
    </row>
    <row r="21" spans="2:10" ht="77.25" customHeight="1" x14ac:dyDescent="0.25">
      <c r="B21" s="11" t="s">
        <v>27</v>
      </c>
      <c r="C21" s="168" t="s">
        <v>235</v>
      </c>
      <c r="D21" s="13" t="s">
        <v>12</v>
      </c>
      <c r="E21" s="15">
        <v>1</v>
      </c>
      <c r="F21" s="191">
        <f>VEICULOS!D39</f>
        <v>2325.4299999999998</v>
      </c>
      <c r="G21" s="16">
        <f>E21*F21</f>
        <v>2325.4299999999998</v>
      </c>
      <c r="H21" s="17"/>
    </row>
    <row r="22" spans="2:10" s="2" customFormat="1" ht="24.95" customHeight="1" x14ac:dyDescent="0.25">
      <c r="B22" s="212" t="s">
        <v>28</v>
      </c>
      <c r="C22" s="212"/>
      <c r="D22" s="212"/>
      <c r="E22" s="212"/>
      <c r="F22" s="212"/>
      <c r="G22" s="18">
        <f>SUM(G21)</f>
        <v>2325.4299999999998</v>
      </c>
      <c r="H22" s="19"/>
    </row>
    <row r="23" spans="2:10" s="2" customFormat="1" ht="24.95" customHeight="1" x14ac:dyDescent="0.25">
      <c r="B23" s="211" t="s">
        <v>29</v>
      </c>
      <c r="C23" s="211"/>
      <c r="D23" s="211"/>
      <c r="E23" s="211"/>
      <c r="F23" s="211"/>
      <c r="G23" s="211"/>
      <c r="H23" s="12"/>
    </row>
    <row r="24" spans="2:10" s="2" customFormat="1" ht="24.95" customHeight="1" x14ac:dyDescent="0.25">
      <c r="B24" s="167">
        <v>3</v>
      </c>
      <c r="C24" s="6" t="s">
        <v>3</v>
      </c>
      <c r="D24" s="7" t="s">
        <v>4</v>
      </c>
      <c r="E24" s="7" t="s">
        <v>5</v>
      </c>
      <c r="F24" s="8" t="s">
        <v>6</v>
      </c>
      <c r="G24" s="9" t="s">
        <v>7</v>
      </c>
      <c r="H24" s="10"/>
    </row>
    <row r="25" spans="2:10" s="2" customFormat="1" ht="24.95" customHeight="1" x14ac:dyDescent="0.25">
      <c r="B25" s="11" t="s">
        <v>30</v>
      </c>
      <c r="C25" s="20" t="s">
        <v>31</v>
      </c>
      <c r="D25" s="14" t="s">
        <v>12</v>
      </c>
      <c r="E25" s="15">
        <v>1</v>
      </c>
      <c r="F25" s="15">
        <f>I25</f>
        <v>1300</v>
      </c>
      <c r="G25" s="16">
        <f>E25*F25</f>
        <v>1300</v>
      </c>
      <c r="H25" s="17"/>
      <c r="I25" s="192">
        <v>1300</v>
      </c>
    </row>
    <row r="26" spans="2:10" s="2" customFormat="1" ht="24.95" customHeight="1" x14ac:dyDescent="0.25">
      <c r="B26" s="11" t="s">
        <v>32</v>
      </c>
      <c r="C26" s="20" t="s">
        <v>33</v>
      </c>
      <c r="D26" s="14" t="s">
        <v>12</v>
      </c>
      <c r="E26" s="15">
        <v>0.3</v>
      </c>
      <c r="F26" s="15">
        <f>I26</f>
        <v>499.09</v>
      </c>
      <c r="G26" s="16">
        <f>E26*F26</f>
        <v>149.72999999999999</v>
      </c>
      <c r="H26" s="17"/>
      <c r="I26" s="2">
        <v>499.09</v>
      </c>
    </row>
    <row r="27" spans="2:10" s="2" customFormat="1" ht="24.95" customHeight="1" x14ac:dyDescent="0.25">
      <c r="B27" s="213" t="s">
        <v>34</v>
      </c>
      <c r="C27" s="214"/>
      <c r="D27" s="214"/>
      <c r="E27" s="214"/>
      <c r="F27" s="215"/>
      <c r="G27" s="18">
        <f>SUM(G25:G26)</f>
        <v>1449.73</v>
      </c>
      <c r="H27" s="19"/>
    </row>
    <row r="28" spans="2:10" s="2" customFormat="1" ht="34.5" customHeight="1" x14ac:dyDescent="0.25">
      <c r="B28" s="217" t="s">
        <v>35</v>
      </c>
      <c r="C28" s="217"/>
      <c r="D28" s="217"/>
      <c r="E28" s="217"/>
      <c r="F28" s="217"/>
      <c r="G28" s="217"/>
      <c r="H28" s="17"/>
    </row>
    <row r="29" spans="2:10" s="2" customFormat="1" ht="24.95" customHeight="1" x14ac:dyDescent="0.25">
      <c r="B29" s="167">
        <v>4</v>
      </c>
      <c r="C29" s="6" t="s">
        <v>3</v>
      </c>
      <c r="D29" s="7" t="s">
        <v>4</v>
      </c>
      <c r="E29" s="7" t="s">
        <v>5</v>
      </c>
      <c r="F29" s="8" t="s">
        <v>6</v>
      </c>
      <c r="G29" s="9" t="s">
        <v>7</v>
      </c>
      <c r="H29" s="10"/>
    </row>
    <row r="30" spans="2:10" s="2" customFormat="1" ht="24.95" customHeight="1" x14ac:dyDescent="0.25">
      <c r="B30" s="11" t="s">
        <v>36</v>
      </c>
      <c r="C30" s="20" t="s">
        <v>37</v>
      </c>
      <c r="D30" s="14" t="s">
        <v>188</v>
      </c>
      <c r="E30" s="15">
        <v>66</v>
      </c>
      <c r="F30" s="191">
        <f>'DIÁRIA ESTADIA'!E22</f>
        <v>111.24</v>
      </c>
      <c r="G30" s="16">
        <f t="shared" ref="G30:G35" si="1">E30*F30</f>
        <v>7341.84</v>
      </c>
      <c r="H30" s="17"/>
      <c r="I30" s="2" t="s">
        <v>39</v>
      </c>
    </row>
    <row r="31" spans="2:10" s="2" customFormat="1" ht="24.95" customHeight="1" x14ac:dyDescent="0.25">
      <c r="B31" s="11" t="s">
        <v>40</v>
      </c>
      <c r="C31" s="20" t="s">
        <v>41</v>
      </c>
      <c r="D31" s="14" t="s">
        <v>12</v>
      </c>
      <c r="E31" s="15">
        <v>0.5</v>
      </c>
      <c r="F31" s="166">
        <v>700</v>
      </c>
      <c r="G31" s="16">
        <f t="shared" si="1"/>
        <v>350</v>
      </c>
      <c r="H31" s="17"/>
      <c r="I31" s="2" t="s">
        <v>39</v>
      </c>
      <c r="J31" s="2">
        <v>500</v>
      </c>
    </row>
    <row r="32" spans="2:10" s="2" customFormat="1" ht="24.95" customHeight="1" x14ac:dyDescent="0.25">
      <c r="B32" s="11" t="s">
        <v>42</v>
      </c>
      <c r="C32" s="20" t="s">
        <v>43</v>
      </c>
      <c r="D32" s="14" t="s">
        <v>44</v>
      </c>
      <c r="E32" s="15">
        <v>200</v>
      </c>
      <c r="F32" s="194">
        <f>0.53928+0.045</f>
        <v>0.57999999999999996</v>
      </c>
      <c r="G32" s="16">
        <f t="shared" si="1"/>
        <v>116</v>
      </c>
      <c r="H32" s="17"/>
      <c r="I32" s="2" t="s">
        <v>212</v>
      </c>
    </row>
    <row r="33" spans="2:10" s="2" customFormat="1" ht="24.95" customHeight="1" x14ac:dyDescent="0.25">
      <c r="B33" s="11" t="s">
        <v>45</v>
      </c>
      <c r="C33" s="20" t="s">
        <v>213</v>
      </c>
      <c r="D33" s="14" t="s">
        <v>188</v>
      </c>
      <c r="E33" s="15">
        <v>1</v>
      </c>
      <c r="F33" s="191">
        <v>32.9</v>
      </c>
      <c r="G33" s="16">
        <f t="shared" si="1"/>
        <v>32.9</v>
      </c>
      <c r="H33" s="17"/>
      <c r="I33" s="2" t="s">
        <v>214</v>
      </c>
    </row>
    <row r="34" spans="2:10" s="2" customFormat="1" ht="24.95" customHeight="1" x14ac:dyDescent="0.25">
      <c r="B34" s="11" t="s">
        <v>46</v>
      </c>
      <c r="C34" s="20" t="s">
        <v>47</v>
      </c>
      <c r="D34" s="14" t="s">
        <v>12</v>
      </c>
      <c r="E34" s="15">
        <v>0.5</v>
      </c>
      <c r="F34" s="191">
        <v>124.89</v>
      </c>
      <c r="G34" s="16">
        <f t="shared" si="1"/>
        <v>62.45</v>
      </c>
      <c r="H34" s="17"/>
      <c r="I34" s="2" t="s">
        <v>272</v>
      </c>
    </row>
    <row r="35" spans="2:10" s="2" customFormat="1" ht="30.75" customHeight="1" x14ac:dyDescent="0.25">
      <c r="B35" s="11" t="s">
        <v>48</v>
      </c>
      <c r="C35" s="21" t="s">
        <v>49</v>
      </c>
      <c r="D35" s="14" t="s">
        <v>12</v>
      </c>
      <c r="E35" s="15">
        <v>1</v>
      </c>
      <c r="F35" s="166">
        <v>300</v>
      </c>
      <c r="G35" s="16">
        <f t="shared" si="1"/>
        <v>300</v>
      </c>
      <c r="H35" s="17"/>
      <c r="J35" s="2">
        <v>200</v>
      </c>
    </row>
    <row r="36" spans="2:10" s="2" customFormat="1" ht="24.95" customHeight="1" x14ac:dyDescent="0.25">
      <c r="B36" s="218" t="s">
        <v>50</v>
      </c>
      <c r="C36" s="218"/>
      <c r="D36" s="218"/>
      <c r="E36" s="218"/>
      <c r="F36" s="218"/>
      <c r="G36" s="18">
        <f>SUM(G30:G35)</f>
        <v>8203.19</v>
      </c>
      <c r="H36" s="19"/>
    </row>
    <row r="37" spans="2:10" s="2" customFormat="1" ht="24.95" customHeight="1" x14ac:dyDescent="0.25">
      <c r="B37" s="218" t="s">
        <v>51</v>
      </c>
      <c r="C37" s="218"/>
      <c r="D37" s="218"/>
      <c r="E37" s="218"/>
      <c r="F37" s="218"/>
      <c r="G37" s="22">
        <f>SUM(G18,G22,G27,G36)</f>
        <v>38178.339999999997</v>
      </c>
      <c r="H37" s="23"/>
    </row>
    <row r="38" spans="2:10" s="2" customFormat="1" ht="24.95" customHeight="1" x14ac:dyDescent="0.25">
      <c r="B38" s="167">
        <v>5</v>
      </c>
      <c r="C38" s="219" t="s">
        <v>52</v>
      </c>
      <c r="D38" s="219"/>
      <c r="E38" s="219"/>
      <c r="F38" s="24">
        <f>BDI!F31</f>
        <v>0.2</v>
      </c>
      <c r="G38" s="22">
        <f>G37*F38</f>
        <v>7635.67</v>
      </c>
      <c r="H38" s="23"/>
    </row>
    <row r="39" spans="2:10" s="2" customFormat="1" ht="24.95" customHeight="1" x14ac:dyDescent="0.25">
      <c r="B39" s="167">
        <v>6</v>
      </c>
      <c r="C39" s="219" t="s">
        <v>53</v>
      </c>
      <c r="D39" s="219"/>
      <c r="E39" s="219"/>
      <c r="F39" s="219"/>
      <c r="G39" s="22">
        <f>G38+G37</f>
        <v>45814.01</v>
      </c>
      <c r="H39" s="23"/>
      <c r="I39" s="2" t="s">
        <v>227</v>
      </c>
    </row>
    <row r="40" spans="2:10" s="2" customFormat="1" ht="24.95" customHeight="1" x14ac:dyDescent="0.25">
      <c r="B40" s="25">
        <v>7</v>
      </c>
      <c r="C40" s="216" t="s">
        <v>54</v>
      </c>
      <c r="D40" s="216"/>
      <c r="E40" s="216"/>
      <c r="F40" s="216"/>
      <c r="G40" s="26">
        <f>G39/22</f>
        <v>2082.46</v>
      </c>
      <c r="H40" s="23"/>
      <c r="I40" s="27">
        <f>G40*10*22*2</f>
        <v>916282.4</v>
      </c>
      <c r="J40" s="28"/>
    </row>
    <row r="41" spans="2:10" x14ac:dyDescent="0.25">
      <c r="I41" s="29">
        <f>10*22*2</f>
        <v>440</v>
      </c>
      <c r="J41" s="1" t="s">
        <v>55</v>
      </c>
    </row>
    <row r="43" spans="2:10" x14ac:dyDescent="0.25">
      <c r="I43" s="1">
        <f>490000/G40</f>
        <v>235.29863718870999</v>
      </c>
    </row>
    <row r="46" spans="2:10" x14ac:dyDescent="0.25">
      <c r="G46" s="157">
        <f>G37+G38</f>
        <v>45814.01</v>
      </c>
    </row>
  </sheetData>
  <mergeCells count="21">
    <mergeCell ref="C40:F40"/>
    <mergeCell ref="B28:G28"/>
    <mergeCell ref="B36:F36"/>
    <mergeCell ref="B37:F37"/>
    <mergeCell ref="C38:E38"/>
    <mergeCell ref="C39:F39"/>
    <mergeCell ref="B18:F18"/>
    <mergeCell ref="B19:G19"/>
    <mergeCell ref="B22:F22"/>
    <mergeCell ref="B23:G23"/>
    <mergeCell ref="B27:F27"/>
    <mergeCell ref="B7:G7"/>
    <mergeCell ref="C9:G9"/>
    <mergeCell ref="C13:G13"/>
    <mergeCell ref="B16:F16"/>
    <mergeCell ref="B17:E17"/>
    <mergeCell ref="B2:G2"/>
    <mergeCell ref="B3:G3"/>
    <mergeCell ref="B4:G4"/>
    <mergeCell ref="B5:G5"/>
    <mergeCell ref="B6:G6"/>
  </mergeCells>
  <pageMargins left="0.31496062992125984" right="0.19685039370078741" top="0.19685039370078741" bottom="0.19685039370078741" header="0" footer="0"/>
  <pageSetup paperSize="9" scale="70" firstPageNumber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7"/>
  <sheetViews>
    <sheetView view="pageBreakPreview" zoomScale="90" zoomScaleSheetLayoutView="90" workbookViewId="0">
      <selection activeCell="C8" sqref="C8"/>
    </sheetView>
  </sheetViews>
  <sheetFormatPr defaultRowHeight="15" x14ac:dyDescent="0.25"/>
  <cols>
    <col min="3" max="3" width="11" customWidth="1"/>
    <col min="4" max="4" width="30.28515625" customWidth="1"/>
    <col min="5" max="5" width="11.5703125" customWidth="1"/>
    <col min="6" max="6" width="11.85546875" customWidth="1"/>
    <col min="259" max="259" width="11" customWidth="1"/>
    <col min="260" max="260" width="30.28515625" customWidth="1"/>
    <col min="261" max="261" width="11.5703125" customWidth="1"/>
    <col min="262" max="262" width="11.85546875" customWidth="1"/>
    <col min="515" max="515" width="11" customWidth="1"/>
    <col min="516" max="516" width="30.28515625" customWidth="1"/>
    <col min="517" max="517" width="11.5703125" customWidth="1"/>
    <col min="518" max="518" width="11.85546875" customWidth="1"/>
    <col min="771" max="771" width="11" customWidth="1"/>
    <col min="772" max="772" width="30.28515625" customWidth="1"/>
    <col min="773" max="773" width="11.5703125" customWidth="1"/>
    <col min="774" max="774" width="11.85546875" customWidth="1"/>
    <col min="1027" max="1027" width="11" customWidth="1"/>
    <col min="1028" max="1028" width="30.28515625" customWidth="1"/>
    <col min="1029" max="1029" width="11.5703125" customWidth="1"/>
    <col min="1030" max="1030" width="11.85546875" customWidth="1"/>
    <col min="1283" max="1283" width="11" customWidth="1"/>
    <col min="1284" max="1284" width="30.28515625" customWidth="1"/>
    <col min="1285" max="1285" width="11.5703125" customWidth="1"/>
    <col min="1286" max="1286" width="11.85546875" customWidth="1"/>
    <col min="1539" max="1539" width="11" customWidth="1"/>
    <col min="1540" max="1540" width="30.28515625" customWidth="1"/>
    <col min="1541" max="1541" width="11.5703125" customWidth="1"/>
    <col min="1542" max="1542" width="11.85546875" customWidth="1"/>
    <col min="1795" max="1795" width="11" customWidth="1"/>
    <col min="1796" max="1796" width="30.28515625" customWidth="1"/>
    <col min="1797" max="1797" width="11.5703125" customWidth="1"/>
    <col min="1798" max="1798" width="11.85546875" customWidth="1"/>
    <col min="2051" max="2051" width="11" customWidth="1"/>
    <col min="2052" max="2052" width="30.28515625" customWidth="1"/>
    <col min="2053" max="2053" width="11.5703125" customWidth="1"/>
    <col min="2054" max="2054" width="11.85546875" customWidth="1"/>
    <col min="2307" max="2307" width="11" customWidth="1"/>
    <col min="2308" max="2308" width="30.28515625" customWidth="1"/>
    <col min="2309" max="2309" width="11.5703125" customWidth="1"/>
    <col min="2310" max="2310" width="11.85546875" customWidth="1"/>
    <col min="2563" max="2563" width="11" customWidth="1"/>
    <col min="2564" max="2564" width="30.28515625" customWidth="1"/>
    <col min="2565" max="2565" width="11.5703125" customWidth="1"/>
    <col min="2566" max="2566" width="11.85546875" customWidth="1"/>
    <col min="2819" max="2819" width="11" customWidth="1"/>
    <col min="2820" max="2820" width="30.28515625" customWidth="1"/>
    <col min="2821" max="2821" width="11.5703125" customWidth="1"/>
    <col min="2822" max="2822" width="11.85546875" customWidth="1"/>
    <col min="3075" max="3075" width="11" customWidth="1"/>
    <col min="3076" max="3076" width="30.28515625" customWidth="1"/>
    <col min="3077" max="3077" width="11.5703125" customWidth="1"/>
    <col min="3078" max="3078" width="11.85546875" customWidth="1"/>
    <col min="3331" max="3331" width="11" customWidth="1"/>
    <col min="3332" max="3332" width="30.28515625" customWidth="1"/>
    <col min="3333" max="3333" width="11.5703125" customWidth="1"/>
    <col min="3334" max="3334" width="11.85546875" customWidth="1"/>
    <col min="3587" max="3587" width="11" customWidth="1"/>
    <col min="3588" max="3588" width="30.28515625" customWidth="1"/>
    <col min="3589" max="3589" width="11.5703125" customWidth="1"/>
    <col min="3590" max="3590" width="11.85546875" customWidth="1"/>
    <col min="3843" max="3843" width="11" customWidth="1"/>
    <col min="3844" max="3844" width="30.28515625" customWidth="1"/>
    <col min="3845" max="3845" width="11.5703125" customWidth="1"/>
    <col min="3846" max="3846" width="11.85546875" customWidth="1"/>
    <col min="4099" max="4099" width="11" customWidth="1"/>
    <col min="4100" max="4100" width="30.28515625" customWidth="1"/>
    <col min="4101" max="4101" width="11.5703125" customWidth="1"/>
    <col min="4102" max="4102" width="11.85546875" customWidth="1"/>
    <col min="4355" max="4355" width="11" customWidth="1"/>
    <col min="4356" max="4356" width="30.28515625" customWidth="1"/>
    <col min="4357" max="4357" width="11.5703125" customWidth="1"/>
    <col min="4358" max="4358" width="11.85546875" customWidth="1"/>
    <col min="4611" max="4611" width="11" customWidth="1"/>
    <col min="4612" max="4612" width="30.28515625" customWidth="1"/>
    <col min="4613" max="4613" width="11.5703125" customWidth="1"/>
    <col min="4614" max="4614" width="11.85546875" customWidth="1"/>
    <col min="4867" max="4867" width="11" customWidth="1"/>
    <col min="4868" max="4868" width="30.28515625" customWidth="1"/>
    <col min="4869" max="4869" width="11.5703125" customWidth="1"/>
    <col min="4870" max="4870" width="11.85546875" customWidth="1"/>
    <col min="5123" max="5123" width="11" customWidth="1"/>
    <col min="5124" max="5124" width="30.28515625" customWidth="1"/>
    <col min="5125" max="5125" width="11.5703125" customWidth="1"/>
    <col min="5126" max="5126" width="11.85546875" customWidth="1"/>
    <col min="5379" max="5379" width="11" customWidth="1"/>
    <col min="5380" max="5380" width="30.28515625" customWidth="1"/>
    <col min="5381" max="5381" width="11.5703125" customWidth="1"/>
    <col min="5382" max="5382" width="11.85546875" customWidth="1"/>
    <col min="5635" max="5635" width="11" customWidth="1"/>
    <col min="5636" max="5636" width="30.28515625" customWidth="1"/>
    <col min="5637" max="5637" width="11.5703125" customWidth="1"/>
    <col min="5638" max="5638" width="11.85546875" customWidth="1"/>
    <col min="5891" max="5891" width="11" customWidth="1"/>
    <col min="5892" max="5892" width="30.28515625" customWidth="1"/>
    <col min="5893" max="5893" width="11.5703125" customWidth="1"/>
    <col min="5894" max="5894" width="11.85546875" customWidth="1"/>
    <col min="6147" max="6147" width="11" customWidth="1"/>
    <col min="6148" max="6148" width="30.28515625" customWidth="1"/>
    <col min="6149" max="6149" width="11.5703125" customWidth="1"/>
    <col min="6150" max="6150" width="11.85546875" customWidth="1"/>
    <col min="6403" max="6403" width="11" customWidth="1"/>
    <col min="6404" max="6404" width="30.28515625" customWidth="1"/>
    <col min="6405" max="6405" width="11.5703125" customWidth="1"/>
    <col min="6406" max="6406" width="11.85546875" customWidth="1"/>
    <col min="6659" max="6659" width="11" customWidth="1"/>
    <col min="6660" max="6660" width="30.28515625" customWidth="1"/>
    <col min="6661" max="6661" width="11.5703125" customWidth="1"/>
    <col min="6662" max="6662" width="11.85546875" customWidth="1"/>
    <col min="6915" max="6915" width="11" customWidth="1"/>
    <col min="6916" max="6916" width="30.28515625" customWidth="1"/>
    <col min="6917" max="6917" width="11.5703125" customWidth="1"/>
    <col min="6918" max="6918" width="11.85546875" customWidth="1"/>
    <col min="7171" max="7171" width="11" customWidth="1"/>
    <col min="7172" max="7172" width="30.28515625" customWidth="1"/>
    <col min="7173" max="7173" width="11.5703125" customWidth="1"/>
    <col min="7174" max="7174" width="11.85546875" customWidth="1"/>
    <col min="7427" max="7427" width="11" customWidth="1"/>
    <col min="7428" max="7428" width="30.28515625" customWidth="1"/>
    <col min="7429" max="7429" width="11.5703125" customWidth="1"/>
    <col min="7430" max="7430" width="11.85546875" customWidth="1"/>
    <col min="7683" max="7683" width="11" customWidth="1"/>
    <col min="7684" max="7684" width="30.28515625" customWidth="1"/>
    <col min="7685" max="7685" width="11.5703125" customWidth="1"/>
    <col min="7686" max="7686" width="11.85546875" customWidth="1"/>
    <col min="7939" max="7939" width="11" customWidth="1"/>
    <col min="7940" max="7940" width="30.28515625" customWidth="1"/>
    <col min="7941" max="7941" width="11.5703125" customWidth="1"/>
    <col min="7942" max="7942" width="11.85546875" customWidth="1"/>
    <col min="8195" max="8195" width="11" customWidth="1"/>
    <col min="8196" max="8196" width="30.28515625" customWidth="1"/>
    <col min="8197" max="8197" width="11.5703125" customWidth="1"/>
    <col min="8198" max="8198" width="11.85546875" customWidth="1"/>
    <col min="8451" max="8451" width="11" customWidth="1"/>
    <col min="8452" max="8452" width="30.28515625" customWidth="1"/>
    <col min="8453" max="8453" width="11.5703125" customWidth="1"/>
    <col min="8454" max="8454" width="11.85546875" customWidth="1"/>
    <col min="8707" max="8707" width="11" customWidth="1"/>
    <col min="8708" max="8708" width="30.28515625" customWidth="1"/>
    <col min="8709" max="8709" width="11.5703125" customWidth="1"/>
    <col min="8710" max="8710" width="11.85546875" customWidth="1"/>
    <col min="8963" max="8963" width="11" customWidth="1"/>
    <col min="8964" max="8964" width="30.28515625" customWidth="1"/>
    <col min="8965" max="8965" width="11.5703125" customWidth="1"/>
    <col min="8966" max="8966" width="11.85546875" customWidth="1"/>
    <col min="9219" max="9219" width="11" customWidth="1"/>
    <col min="9220" max="9220" width="30.28515625" customWidth="1"/>
    <col min="9221" max="9221" width="11.5703125" customWidth="1"/>
    <col min="9222" max="9222" width="11.85546875" customWidth="1"/>
    <col min="9475" max="9475" width="11" customWidth="1"/>
    <col min="9476" max="9476" width="30.28515625" customWidth="1"/>
    <col min="9477" max="9477" width="11.5703125" customWidth="1"/>
    <col min="9478" max="9478" width="11.85546875" customWidth="1"/>
    <col min="9731" max="9731" width="11" customWidth="1"/>
    <col min="9732" max="9732" width="30.28515625" customWidth="1"/>
    <col min="9733" max="9733" width="11.5703125" customWidth="1"/>
    <col min="9734" max="9734" width="11.85546875" customWidth="1"/>
    <col min="9987" max="9987" width="11" customWidth="1"/>
    <col min="9988" max="9988" width="30.28515625" customWidth="1"/>
    <col min="9989" max="9989" width="11.5703125" customWidth="1"/>
    <col min="9990" max="9990" width="11.85546875" customWidth="1"/>
    <col min="10243" max="10243" width="11" customWidth="1"/>
    <col min="10244" max="10244" width="30.28515625" customWidth="1"/>
    <col min="10245" max="10245" width="11.5703125" customWidth="1"/>
    <col min="10246" max="10246" width="11.85546875" customWidth="1"/>
    <col min="10499" max="10499" width="11" customWidth="1"/>
    <col min="10500" max="10500" width="30.28515625" customWidth="1"/>
    <col min="10501" max="10501" width="11.5703125" customWidth="1"/>
    <col min="10502" max="10502" width="11.85546875" customWidth="1"/>
    <col min="10755" max="10755" width="11" customWidth="1"/>
    <col min="10756" max="10756" width="30.28515625" customWidth="1"/>
    <col min="10757" max="10757" width="11.5703125" customWidth="1"/>
    <col min="10758" max="10758" width="11.85546875" customWidth="1"/>
    <col min="11011" max="11011" width="11" customWidth="1"/>
    <col min="11012" max="11012" width="30.28515625" customWidth="1"/>
    <col min="11013" max="11013" width="11.5703125" customWidth="1"/>
    <col min="11014" max="11014" width="11.85546875" customWidth="1"/>
    <col min="11267" max="11267" width="11" customWidth="1"/>
    <col min="11268" max="11268" width="30.28515625" customWidth="1"/>
    <col min="11269" max="11269" width="11.5703125" customWidth="1"/>
    <col min="11270" max="11270" width="11.85546875" customWidth="1"/>
    <col min="11523" max="11523" width="11" customWidth="1"/>
    <col min="11524" max="11524" width="30.28515625" customWidth="1"/>
    <col min="11525" max="11525" width="11.5703125" customWidth="1"/>
    <col min="11526" max="11526" width="11.85546875" customWidth="1"/>
    <col min="11779" max="11779" width="11" customWidth="1"/>
    <col min="11780" max="11780" width="30.28515625" customWidth="1"/>
    <col min="11781" max="11781" width="11.5703125" customWidth="1"/>
    <col min="11782" max="11782" width="11.85546875" customWidth="1"/>
    <col min="12035" max="12035" width="11" customWidth="1"/>
    <col min="12036" max="12036" width="30.28515625" customWidth="1"/>
    <col min="12037" max="12037" width="11.5703125" customWidth="1"/>
    <col min="12038" max="12038" width="11.85546875" customWidth="1"/>
    <col min="12291" max="12291" width="11" customWidth="1"/>
    <col min="12292" max="12292" width="30.28515625" customWidth="1"/>
    <col min="12293" max="12293" width="11.5703125" customWidth="1"/>
    <col min="12294" max="12294" width="11.85546875" customWidth="1"/>
    <col min="12547" max="12547" width="11" customWidth="1"/>
    <col min="12548" max="12548" width="30.28515625" customWidth="1"/>
    <col min="12549" max="12549" width="11.5703125" customWidth="1"/>
    <col min="12550" max="12550" width="11.85546875" customWidth="1"/>
    <col min="12803" max="12803" width="11" customWidth="1"/>
    <col min="12804" max="12804" width="30.28515625" customWidth="1"/>
    <col min="12805" max="12805" width="11.5703125" customWidth="1"/>
    <col min="12806" max="12806" width="11.85546875" customWidth="1"/>
    <col min="13059" max="13059" width="11" customWidth="1"/>
    <col min="13060" max="13060" width="30.28515625" customWidth="1"/>
    <col min="13061" max="13061" width="11.5703125" customWidth="1"/>
    <col min="13062" max="13062" width="11.85546875" customWidth="1"/>
    <col min="13315" max="13315" width="11" customWidth="1"/>
    <col min="13316" max="13316" width="30.28515625" customWidth="1"/>
    <col min="13317" max="13317" width="11.5703125" customWidth="1"/>
    <col min="13318" max="13318" width="11.85546875" customWidth="1"/>
    <col min="13571" max="13571" width="11" customWidth="1"/>
    <col min="13572" max="13572" width="30.28515625" customWidth="1"/>
    <col min="13573" max="13573" width="11.5703125" customWidth="1"/>
    <col min="13574" max="13574" width="11.85546875" customWidth="1"/>
    <col min="13827" max="13827" width="11" customWidth="1"/>
    <col min="13828" max="13828" width="30.28515625" customWidth="1"/>
    <col min="13829" max="13829" width="11.5703125" customWidth="1"/>
    <col min="13830" max="13830" width="11.85546875" customWidth="1"/>
    <col min="14083" max="14083" width="11" customWidth="1"/>
    <col min="14084" max="14084" width="30.28515625" customWidth="1"/>
    <col min="14085" max="14085" width="11.5703125" customWidth="1"/>
    <col min="14086" max="14086" width="11.85546875" customWidth="1"/>
    <col min="14339" max="14339" width="11" customWidth="1"/>
    <col min="14340" max="14340" width="30.28515625" customWidth="1"/>
    <col min="14341" max="14341" width="11.5703125" customWidth="1"/>
    <col min="14342" max="14342" width="11.85546875" customWidth="1"/>
    <col min="14595" max="14595" width="11" customWidth="1"/>
    <col min="14596" max="14596" width="30.28515625" customWidth="1"/>
    <col min="14597" max="14597" width="11.5703125" customWidth="1"/>
    <col min="14598" max="14598" width="11.85546875" customWidth="1"/>
    <col min="14851" max="14851" width="11" customWidth="1"/>
    <col min="14852" max="14852" width="30.28515625" customWidth="1"/>
    <col min="14853" max="14853" width="11.5703125" customWidth="1"/>
    <col min="14854" max="14854" width="11.85546875" customWidth="1"/>
    <col min="15107" max="15107" width="11" customWidth="1"/>
    <col min="15108" max="15108" width="30.28515625" customWidth="1"/>
    <col min="15109" max="15109" width="11.5703125" customWidth="1"/>
    <col min="15110" max="15110" width="11.85546875" customWidth="1"/>
    <col min="15363" max="15363" width="11" customWidth="1"/>
    <col min="15364" max="15364" width="30.28515625" customWidth="1"/>
    <col min="15365" max="15365" width="11.5703125" customWidth="1"/>
    <col min="15366" max="15366" width="11.85546875" customWidth="1"/>
    <col min="15619" max="15619" width="11" customWidth="1"/>
    <col min="15620" max="15620" width="30.28515625" customWidth="1"/>
    <col min="15621" max="15621" width="11.5703125" customWidth="1"/>
    <col min="15622" max="15622" width="11.85546875" customWidth="1"/>
    <col min="15875" max="15875" width="11" customWidth="1"/>
    <col min="15876" max="15876" width="30.28515625" customWidth="1"/>
    <col min="15877" max="15877" width="11.5703125" customWidth="1"/>
    <col min="15878" max="15878" width="11.85546875" customWidth="1"/>
    <col min="16131" max="16131" width="11" customWidth="1"/>
    <col min="16132" max="16132" width="30.28515625" customWidth="1"/>
    <col min="16133" max="16133" width="11.5703125" customWidth="1"/>
    <col min="16134" max="16134" width="11.85546875" customWidth="1"/>
  </cols>
  <sheetData>
    <row r="2" spans="1:7" ht="63" customHeight="1" x14ac:dyDescent="0.25">
      <c r="A2" s="295"/>
      <c r="B2" s="295"/>
      <c r="C2" s="296" t="s">
        <v>306</v>
      </c>
      <c r="D2" s="296"/>
      <c r="E2" s="296"/>
      <c r="F2" s="296"/>
      <c r="G2" s="297"/>
    </row>
    <row r="3" spans="1:7" x14ac:dyDescent="0.25">
      <c r="A3" s="295"/>
      <c r="B3" s="295"/>
      <c r="C3" s="298"/>
      <c r="D3" s="298"/>
      <c r="E3" s="298"/>
      <c r="F3" s="298"/>
      <c r="G3" s="297"/>
    </row>
    <row r="4" spans="1:7" x14ac:dyDescent="0.25">
      <c r="A4" s="299"/>
      <c r="B4" s="299"/>
      <c r="C4" s="300" t="s">
        <v>56</v>
      </c>
      <c r="D4" s="300"/>
      <c r="E4" s="300"/>
      <c r="F4" s="300"/>
      <c r="G4" s="299"/>
    </row>
    <row r="5" spans="1:7" x14ac:dyDescent="0.25">
      <c r="A5" s="295"/>
      <c r="B5" s="295"/>
      <c r="C5" s="301"/>
      <c r="D5" s="295"/>
      <c r="E5" s="295"/>
      <c r="F5" s="295"/>
      <c r="G5" s="297"/>
    </row>
    <row r="6" spans="1:7" ht="25.5" x14ac:dyDescent="0.25">
      <c r="A6" s="295"/>
      <c r="B6" s="295"/>
      <c r="C6" s="302" t="s">
        <v>57</v>
      </c>
      <c r="D6" s="302" t="s">
        <v>275</v>
      </c>
      <c r="E6" s="303" t="s">
        <v>276</v>
      </c>
      <c r="F6" s="303" t="s">
        <v>277</v>
      </c>
      <c r="G6" s="297"/>
    </row>
    <row r="7" spans="1:7" x14ac:dyDescent="0.25">
      <c r="A7" s="295"/>
      <c r="B7" s="295"/>
      <c r="C7" s="304"/>
      <c r="D7" s="305"/>
      <c r="E7" s="295"/>
      <c r="F7" s="295"/>
      <c r="G7" s="297"/>
    </row>
    <row r="8" spans="1:7" x14ac:dyDescent="0.25">
      <c r="A8" s="295"/>
      <c r="B8" s="295"/>
      <c r="C8" s="304">
        <v>1</v>
      </c>
      <c r="D8" s="305" t="s">
        <v>278</v>
      </c>
      <c r="E8" s="306"/>
      <c r="F8" s="306">
        <v>3.5000000000000003E-2</v>
      </c>
      <c r="G8" s="297"/>
    </row>
    <row r="9" spans="1:7" x14ac:dyDescent="0.25">
      <c r="A9" s="295"/>
      <c r="B9" s="295"/>
      <c r="C9" s="301"/>
      <c r="D9" s="295"/>
      <c r="E9" s="307"/>
      <c r="F9" s="307"/>
      <c r="G9" s="297"/>
    </row>
    <row r="10" spans="1:7" x14ac:dyDescent="0.25">
      <c r="A10" s="295"/>
      <c r="B10" s="295"/>
      <c r="C10" s="304">
        <v>2</v>
      </c>
      <c r="D10" s="305" t="s">
        <v>279</v>
      </c>
      <c r="E10" s="306">
        <f>SUM(E11:E14)</f>
        <v>8.6499999999999994E-2</v>
      </c>
      <c r="F10" s="306"/>
      <c r="G10" s="308"/>
    </row>
    <row r="11" spans="1:7" x14ac:dyDescent="0.25">
      <c r="A11" s="295"/>
      <c r="B11" s="295"/>
      <c r="C11" s="309" t="s">
        <v>27</v>
      </c>
      <c r="D11" s="295" t="s">
        <v>60</v>
      </c>
      <c r="E11" s="307">
        <v>0.03</v>
      </c>
      <c r="F11" s="307"/>
      <c r="G11" s="297"/>
    </row>
    <row r="12" spans="1:7" x14ac:dyDescent="0.25">
      <c r="A12" s="295"/>
      <c r="B12" s="295"/>
      <c r="C12" s="309" t="s">
        <v>280</v>
      </c>
      <c r="D12" s="295" t="s">
        <v>61</v>
      </c>
      <c r="E12" s="307">
        <v>6.4999999999999997E-3</v>
      </c>
      <c r="F12" s="307"/>
      <c r="G12" s="297"/>
    </row>
    <row r="13" spans="1:7" x14ac:dyDescent="0.25">
      <c r="A13" s="295"/>
      <c r="B13" s="295"/>
      <c r="C13" s="309" t="s">
        <v>281</v>
      </c>
      <c r="D13" s="295" t="s">
        <v>62</v>
      </c>
      <c r="E13" s="307">
        <v>0.03</v>
      </c>
      <c r="F13" s="307"/>
      <c r="G13" s="297"/>
    </row>
    <row r="14" spans="1:7" x14ac:dyDescent="0.25">
      <c r="A14" s="295"/>
      <c r="B14" s="295"/>
      <c r="C14" s="309" t="s">
        <v>282</v>
      </c>
      <c r="D14" s="310" t="s">
        <v>283</v>
      </c>
      <c r="E14" s="307">
        <v>0.02</v>
      </c>
      <c r="F14" s="307"/>
      <c r="G14" s="297"/>
    </row>
    <row r="15" spans="1:7" x14ac:dyDescent="0.25">
      <c r="A15" s="295"/>
      <c r="B15" s="295"/>
      <c r="C15" s="311"/>
      <c r="D15" s="295"/>
      <c r="E15" s="307"/>
      <c r="F15" s="307"/>
      <c r="G15" s="297"/>
    </row>
    <row r="16" spans="1:7" x14ac:dyDescent="0.25">
      <c r="A16" s="295"/>
      <c r="B16" s="295"/>
      <c r="C16" s="312" t="s">
        <v>284</v>
      </c>
      <c r="D16" s="305" t="s">
        <v>285</v>
      </c>
      <c r="E16" s="307"/>
      <c r="F16" s="308">
        <f>SUM(F17:F18)</f>
        <v>1.4E-2</v>
      </c>
      <c r="G16" s="297"/>
    </row>
    <row r="17" spans="1:7" x14ac:dyDescent="0.25">
      <c r="A17" s="295"/>
      <c r="B17" s="295"/>
      <c r="C17" s="313" t="s">
        <v>30</v>
      </c>
      <c r="D17" s="310" t="s">
        <v>286</v>
      </c>
      <c r="E17" s="307"/>
      <c r="F17" s="307">
        <v>0.01</v>
      </c>
      <c r="G17" s="297"/>
    </row>
    <row r="18" spans="1:7" x14ac:dyDescent="0.25">
      <c r="A18" s="295"/>
      <c r="B18" s="295"/>
      <c r="C18" s="313" t="s">
        <v>32</v>
      </c>
      <c r="D18" s="310" t="s">
        <v>287</v>
      </c>
      <c r="E18" s="307"/>
      <c r="F18" s="307">
        <v>4.0000000000000001E-3</v>
      </c>
      <c r="G18" s="297"/>
    </row>
    <row r="19" spans="1:7" x14ac:dyDescent="0.25">
      <c r="A19" s="295"/>
      <c r="B19" s="295"/>
      <c r="C19" s="301"/>
      <c r="D19" s="295"/>
      <c r="E19" s="307"/>
      <c r="F19" s="307"/>
      <c r="G19" s="297"/>
    </row>
    <row r="20" spans="1:7" x14ac:dyDescent="0.25">
      <c r="A20" s="295"/>
      <c r="B20" s="295"/>
      <c r="C20" s="304">
        <v>4</v>
      </c>
      <c r="D20" s="305" t="s">
        <v>288</v>
      </c>
      <c r="E20" s="307"/>
      <c r="F20" s="306">
        <v>7.0000000000000001E-3</v>
      </c>
      <c r="G20" s="297"/>
    </row>
    <row r="21" spans="1:7" x14ac:dyDescent="0.25">
      <c r="A21" s="295"/>
      <c r="B21" s="295"/>
      <c r="C21" s="301"/>
      <c r="D21" s="295"/>
      <c r="E21" s="307"/>
      <c r="F21" s="307"/>
      <c r="G21" s="297"/>
    </row>
    <row r="22" spans="1:7" x14ac:dyDescent="0.25">
      <c r="A22" s="295"/>
      <c r="B22" s="295"/>
      <c r="C22" s="304">
        <v>5</v>
      </c>
      <c r="D22" s="305" t="s">
        <v>289</v>
      </c>
      <c r="E22" s="306"/>
      <c r="F22" s="306">
        <v>0.04</v>
      </c>
      <c r="G22" s="297"/>
    </row>
    <row r="23" spans="1:7" x14ac:dyDescent="0.25">
      <c r="A23" s="295"/>
      <c r="B23" s="295"/>
      <c r="C23" s="301"/>
      <c r="D23" s="295"/>
      <c r="E23" s="314"/>
      <c r="F23" s="314"/>
      <c r="G23" s="297"/>
    </row>
    <row r="24" spans="1:7" x14ac:dyDescent="0.25">
      <c r="A24" s="295"/>
      <c r="B24" s="295"/>
      <c r="C24" s="315"/>
      <c r="D24" s="316" t="s">
        <v>290</v>
      </c>
      <c r="E24" s="317"/>
      <c r="F24" s="318">
        <f>ROUND(((((1+F8+F16)*(1+F20)*(1+F22))/(1-E10))-1),4)</f>
        <v>0.2026</v>
      </c>
      <c r="G24" s="297"/>
    </row>
    <row r="25" spans="1:7" x14ac:dyDescent="0.25">
      <c r="A25" s="295"/>
      <c r="B25" s="295"/>
      <c r="C25" s="315"/>
      <c r="D25" s="316"/>
      <c r="E25" s="317"/>
      <c r="F25" s="318"/>
      <c r="G25" s="297"/>
    </row>
    <row r="26" spans="1:7" x14ac:dyDescent="0.25">
      <c r="A26" s="295"/>
      <c r="B26" s="295"/>
      <c r="C26" s="319"/>
      <c r="D26" s="295"/>
      <c r="E26" s="314"/>
      <c r="F26" s="320"/>
      <c r="G26" s="297"/>
    </row>
    <row r="27" spans="1:7" x14ac:dyDescent="0.25">
      <c r="A27" s="305"/>
      <c r="B27" s="321" t="s">
        <v>291</v>
      </c>
      <c r="C27" s="322" t="s">
        <v>292</v>
      </c>
      <c r="D27" s="295"/>
      <c r="E27" s="314"/>
      <c r="F27" s="314"/>
      <c r="G27" s="297"/>
    </row>
    <row r="28" spans="1:7" x14ac:dyDescent="0.25">
      <c r="A28" s="295"/>
      <c r="B28" s="295"/>
      <c r="C28" s="322" t="s">
        <v>293</v>
      </c>
      <c r="D28" s="295"/>
      <c r="E28" s="314"/>
      <c r="F28" s="323"/>
      <c r="G28" s="297"/>
    </row>
    <row r="29" spans="1:7" x14ac:dyDescent="0.25">
      <c r="A29" s="295"/>
      <c r="B29" s="295"/>
      <c r="C29" s="322"/>
      <c r="D29" s="295"/>
      <c r="E29" s="314"/>
      <c r="F29" s="323"/>
      <c r="G29" s="297"/>
    </row>
    <row r="30" spans="1:7" x14ac:dyDescent="0.25">
      <c r="A30" s="295"/>
      <c r="B30" s="295"/>
      <c r="C30" s="324"/>
      <c r="D30" s="325"/>
      <c r="E30" s="325"/>
      <c r="F30" s="325"/>
      <c r="G30" s="297"/>
    </row>
    <row r="31" spans="1:7" x14ac:dyDescent="0.25">
      <c r="A31" s="295"/>
      <c r="B31" s="295"/>
      <c r="C31" s="326"/>
      <c r="D31" s="327" t="s">
        <v>294</v>
      </c>
      <c r="E31" s="328"/>
      <c r="F31" s="329">
        <v>0.2</v>
      </c>
      <c r="G31" s="297"/>
    </row>
    <row r="32" spans="1:7" x14ac:dyDescent="0.25">
      <c r="A32" s="295"/>
      <c r="B32" s="295"/>
      <c r="C32" s="324"/>
      <c r="D32" s="325"/>
      <c r="E32" s="325"/>
      <c r="F32" s="325"/>
      <c r="G32" s="297"/>
    </row>
    <row r="33" spans="3:6" x14ac:dyDescent="0.25">
      <c r="C33" t="s">
        <v>295</v>
      </c>
      <c r="D33" t="s">
        <v>296</v>
      </c>
      <c r="F33" s="330">
        <f>F8</f>
        <v>3.5000000000000003E-2</v>
      </c>
    </row>
    <row r="34" spans="3:6" x14ac:dyDescent="0.25">
      <c r="C34" t="s">
        <v>297</v>
      </c>
      <c r="D34" t="s">
        <v>298</v>
      </c>
      <c r="F34" s="330">
        <f>E10</f>
        <v>8.6499999999999994E-2</v>
      </c>
    </row>
    <row r="35" spans="3:6" x14ac:dyDescent="0.25">
      <c r="C35" t="s">
        <v>299</v>
      </c>
      <c r="D35" t="s">
        <v>300</v>
      </c>
      <c r="F35" s="330">
        <f>F16</f>
        <v>1.4E-2</v>
      </c>
    </row>
    <row r="36" spans="3:6" x14ac:dyDescent="0.25">
      <c r="C36" t="s">
        <v>301</v>
      </c>
      <c r="D36" t="s">
        <v>302</v>
      </c>
      <c r="F36" s="330">
        <f>F20</f>
        <v>7.0000000000000001E-3</v>
      </c>
    </row>
    <row r="37" spans="3:6" x14ac:dyDescent="0.25">
      <c r="C37" t="s">
        <v>303</v>
      </c>
      <c r="D37" t="s">
        <v>304</v>
      </c>
      <c r="F37" s="330">
        <f>F22</f>
        <v>0.04</v>
      </c>
    </row>
  </sheetData>
  <mergeCells count="2">
    <mergeCell ref="C2:F2"/>
    <mergeCell ref="C4:F4"/>
  </mergeCells>
  <pageMargins left="0.51181102362204722" right="0.51181102362204722" top="0.78740157480314965" bottom="0.78740157480314965" header="0.51181102362204722" footer="0.51181102362204722"/>
  <pageSetup paperSize="9" scale="77" firstPageNumber="0" orientation="portrait" r:id="rId1"/>
  <rowBreaks count="1" manualBreakCount="1">
    <brk id="38" max="8" man="1"/>
  </rowBreaks>
  <colBreaks count="1" manualBreakCount="1">
    <brk id="9" max="56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49"/>
  <sheetViews>
    <sheetView view="pageBreakPreview" topLeftCell="A34" zoomScale="110" zoomScaleSheetLayoutView="110" workbookViewId="0">
      <selection activeCell="C23" sqref="C23:F23"/>
    </sheetView>
  </sheetViews>
  <sheetFormatPr defaultRowHeight="15" x14ac:dyDescent="0.25"/>
  <cols>
    <col min="1" max="1" width="2.5703125" style="30"/>
    <col min="2" max="2" width="3.85546875" style="30"/>
    <col min="3" max="3" width="15.85546875" style="30"/>
    <col min="4" max="4" width="20.85546875" style="30"/>
    <col min="5" max="5" width="5.140625" style="30"/>
    <col min="6" max="6" width="7.28515625" style="30"/>
    <col min="7" max="7" width="13.5703125" style="30"/>
    <col min="8" max="8" width="14.5703125" style="30"/>
    <col min="9" max="9" width="0.85546875" style="30" customWidth="1"/>
    <col min="10" max="257" width="11.5703125" style="30"/>
  </cols>
  <sheetData>
    <row r="1" spans="2:8" ht="6" customHeight="1" x14ac:dyDescent="0.25"/>
    <row r="2" spans="2:8" ht="15" customHeight="1" x14ac:dyDescent="0.25">
      <c r="B2" s="220" t="s">
        <v>63</v>
      </c>
      <c r="C2" s="220"/>
      <c r="D2" s="220"/>
      <c r="E2" s="220"/>
      <c r="F2" s="220"/>
      <c r="G2" s="220"/>
      <c r="H2" s="220"/>
    </row>
    <row r="3" spans="2:8" ht="15" customHeight="1" x14ac:dyDescent="0.25">
      <c r="B3" s="220"/>
      <c r="C3" s="220"/>
      <c r="D3" s="220"/>
      <c r="E3" s="220"/>
      <c r="F3" s="220"/>
      <c r="G3" s="220"/>
      <c r="H3" s="220"/>
    </row>
    <row r="4" spans="2:8" ht="12.6" customHeight="1" x14ac:dyDescent="0.25">
      <c r="B4" s="221" t="s">
        <v>64</v>
      </c>
      <c r="C4" s="221"/>
      <c r="D4" s="221"/>
      <c r="E4" s="221"/>
      <c r="F4" s="221"/>
      <c r="G4" s="222" t="s">
        <v>65</v>
      </c>
      <c r="H4" s="222"/>
    </row>
    <row r="5" spans="2:8" ht="12.6" customHeight="1" x14ac:dyDescent="0.25">
      <c r="B5" s="221"/>
      <c r="C5" s="221"/>
      <c r="D5" s="221"/>
      <c r="E5" s="221"/>
      <c r="F5" s="221"/>
      <c r="G5" s="32" t="s">
        <v>59</v>
      </c>
      <c r="H5" s="33" t="s">
        <v>66</v>
      </c>
    </row>
    <row r="6" spans="2:8" ht="15" customHeight="1" x14ac:dyDescent="0.25">
      <c r="B6" s="31" t="s">
        <v>67</v>
      </c>
      <c r="C6" s="223" t="s">
        <v>68</v>
      </c>
      <c r="D6" s="223"/>
      <c r="E6" s="223"/>
      <c r="F6" s="223"/>
      <c r="G6" s="223"/>
      <c r="H6" s="223"/>
    </row>
    <row r="7" spans="2:8" ht="15" customHeight="1" x14ac:dyDescent="0.25">
      <c r="B7" s="34" t="s">
        <v>69</v>
      </c>
      <c r="C7" s="224" t="s">
        <v>70</v>
      </c>
      <c r="D7" s="224"/>
      <c r="E7" s="224"/>
      <c r="F7" s="224"/>
      <c r="G7" s="35">
        <v>0</v>
      </c>
      <c r="H7" s="36">
        <f>G7*Composição!G16</f>
        <v>0</v>
      </c>
    </row>
    <row r="8" spans="2:8" ht="15" customHeight="1" x14ac:dyDescent="0.25">
      <c r="B8" s="34" t="s">
        <v>71</v>
      </c>
      <c r="C8" s="224" t="s">
        <v>72</v>
      </c>
      <c r="D8" s="224"/>
      <c r="E8" s="224"/>
      <c r="F8" s="224"/>
      <c r="G8" s="35">
        <v>0.08</v>
      </c>
      <c r="H8" s="36">
        <f>G8*Composição!G16</f>
        <v>1396.59</v>
      </c>
    </row>
    <row r="9" spans="2:8" ht="15" customHeight="1" x14ac:dyDescent="0.25">
      <c r="B9" s="34" t="s">
        <v>73</v>
      </c>
      <c r="C9" s="225" t="s">
        <v>74</v>
      </c>
      <c r="D9" s="225"/>
      <c r="E9" s="225"/>
      <c r="F9" s="225"/>
      <c r="G9" s="35">
        <v>2E-3</v>
      </c>
      <c r="H9" s="36">
        <f>G9*Composição!G16</f>
        <v>34.909999999999997</v>
      </c>
    </row>
    <row r="10" spans="2:8" ht="15" customHeight="1" x14ac:dyDescent="0.25">
      <c r="B10" s="34" t="s">
        <v>75</v>
      </c>
      <c r="C10" s="224" t="s">
        <v>76</v>
      </c>
      <c r="D10" s="224"/>
      <c r="E10" s="224"/>
      <c r="F10" s="224"/>
      <c r="G10" s="35">
        <v>2.5000000000000001E-2</v>
      </c>
      <c r="H10" s="36">
        <f>G10*Composição!G16</f>
        <v>436.43</v>
      </c>
    </row>
    <row r="11" spans="2:8" ht="15" customHeight="1" x14ac:dyDescent="0.25">
      <c r="B11" s="34" t="s">
        <v>77</v>
      </c>
      <c r="C11" s="224" t="s">
        <v>78</v>
      </c>
      <c r="D11" s="224"/>
      <c r="E11" s="224"/>
      <c r="F11" s="224"/>
      <c r="G11" s="35">
        <v>6.0000000000000001E-3</v>
      </c>
      <c r="H11" s="36">
        <f>G11*Composição!G16</f>
        <v>104.74</v>
      </c>
    </row>
    <row r="12" spans="2:8" ht="15" customHeight="1" x14ac:dyDescent="0.25">
      <c r="B12" s="34" t="s">
        <v>79</v>
      </c>
      <c r="C12" s="224" t="s">
        <v>80</v>
      </c>
      <c r="D12" s="224"/>
      <c r="E12" s="224"/>
      <c r="F12" s="224"/>
      <c r="G12" s="35">
        <v>0.03</v>
      </c>
      <c r="H12" s="36">
        <f>G12*Composição!G16</f>
        <v>523.72</v>
      </c>
    </row>
    <row r="13" spans="2:8" ht="15" customHeight="1" x14ac:dyDescent="0.25">
      <c r="B13" s="34" t="s">
        <v>81</v>
      </c>
      <c r="C13" s="224" t="s">
        <v>82</v>
      </c>
      <c r="D13" s="224"/>
      <c r="E13" s="224"/>
      <c r="F13" s="224"/>
      <c r="G13" s="35">
        <v>0.01</v>
      </c>
      <c r="H13" s="36">
        <f>G13*Composição!G16</f>
        <v>174.57</v>
      </c>
    </row>
    <row r="14" spans="2:8" ht="15" customHeight="1" x14ac:dyDescent="0.25">
      <c r="B14" s="34" t="s">
        <v>83</v>
      </c>
      <c r="C14" s="224" t="s">
        <v>84</v>
      </c>
      <c r="D14" s="224"/>
      <c r="E14" s="224"/>
      <c r="F14" s="224"/>
      <c r="G14" s="37">
        <v>1.4999999999999999E-2</v>
      </c>
      <c r="H14" s="36">
        <f>G14*Composição!G16</f>
        <v>261.86</v>
      </c>
    </row>
    <row r="15" spans="2:8" ht="15" customHeight="1" x14ac:dyDescent="0.25">
      <c r="B15" s="226" t="s">
        <v>85</v>
      </c>
      <c r="C15" s="226"/>
      <c r="D15" s="226"/>
      <c r="E15" s="226"/>
      <c r="F15" s="226"/>
      <c r="G15" s="172">
        <f>ROUND(SUM(G7:G14),4)</f>
        <v>0.16800000000000001</v>
      </c>
      <c r="H15" s="36">
        <f>SUM(H7:H14)</f>
        <v>2932.82</v>
      </c>
    </row>
    <row r="16" spans="2:8" ht="20.100000000000001" customHeight="1" x14ac:dyDescent="0.25">
      <c r="B16" s="227"/>
      <c r="C16" s="227"/>
      <c r="D16" s="227"/>
      <c r="E16" s="227"/>
      <c r="F16" s="227"/>
      <c r="G16" s="227"/>
      <c r="H16" s="38"/>
    </row>
    <row r="17" spans="2:8" ht="19.5" customHeight="1" x14ac:dyDescent="0.25">
      <c r="B17" s="31" t="s">
        <v>86</v>
      </c>
      <c r="C17" s="223" t="s">
        <v>87</v>
      </c>
      <c r="D17" s="223"/>
      <c r="E17" s="223"/>
      <c r="F17" s="223"/>
      <c r="G17" s="223"/>
      <c r="H17" s="223"/>
    </row>
    <row r="18" spans="2:8" ht="15" customHeight="1" x14ac:dyDescent="0.25">
      <c r="B18" s="34" t="s">
        <v>88</v>
      </c>
      <c r="C18" s="228" t="s">
        <v>244</v>
      </c>
      <c r="D18" s="229"/>
      <c r="E18" s="229"/>
      <c r="F18" s="230"/>
      <c r="G18" s="173" t="s">
        <v>262</v>
      </c>
      <c r="H18" s="36"/>
    </row>
    <row r="19" spans="2:8" ht="15" customHeight="1" x14ac:dyDescent="0.25">
      <c r="B19" s="34" t="s">
        <v>119</v>
      </c>
      <c r="C19" s="228" t="s">
        <v>245</v>
      </c>
      <c r="D19" s="229"/>
      <c r="E19" s="229"/>
      <c r="F19" s="230"/>
      <c r="G19" s="173" t="s">
        <v>262</v>
      </c>
      <c r="H19" s="36"/>
    </row>
    <row r="20" spans="2:8" ht="15" customHeight="1" x14ac:dyDescent="0.25">
      <c r="B20" s="34" t="s">
        <v>236</v>
      </c>
      <c r="C20" s="228" t="s">
        <v>249</v>
      </c>
      <c r="D20" s="229"/>
      <c r="E20" s="229"/>
      <c r="F20" s="230"/>
      <c r="G20" s="35">
        <v>6.8999999999999999E-3</v>
      </c>
      <c r="H20" s="36">
        <f>G20*Composição!G16</f>
        <v>120.46</v>
      </c>
    </row>
    <row r="21" spans="2:8" ht="15" customHeight="1" x14ac:dyDescent="0.25">
      <c r="B21" s="34" t="s">
        <v>237</v>
      </c>
      <c r="C21" s="228" t="s">
        <v>89</v>
      </c>
      <c r="D21" s="229"/>
      <c r="E21" s="229"/>
      <c r="F21" s="230"/>
      <c r="G21" s="35">
        <v>8.3299999999999999E-2</v>
      </c>
      <c r="H21" s="36">
        <f>G21*Composição!G16</f>
        <v>1454.2</v>
      </c>
    </row>
    <row r="22" spans="2:8" ht="15" customHeight="1" x14ac:dyDescent="0.25">
      <c r="B22" s="34" t="s">
        <v>238</v>
      </c>
      <c r="C22" s="228" t="s">
        <v>250</v>
      </c>
      <c r="D22" s="229"/>
      <c r="E22" s="229"/>
      <c r="F22" s="230"/>
      <c r="G22" s="35">
        <v>5.9999999999999995E-4</v>
      </c>
      <c r="H22" s="36">
        <f>G22*Composição!G16</f>
        <v>10.47</v>
      </c>
    </row>
    <row r="23" spans="2:8" ht="15" customHeight="1" x14ac:dyDescent="0.25">
      <c r="B23" s="34" t="s">
        <v>239</v>
      </c>
      <c r="C23" s="228" t="s">
        <v>246</v>
      </c>
      <c r="D23" s="229"/>
      <c r="E23" s="229"/>
      <c r="F23" s="230"/>
      <c r="G23" s="35">
        <v>5.5999999999999999E-3</v>
      </c>
      <c r="H23" s="36">
        <f>G23*Composição!G16</f>
        <v>97.76</v>
      </c>
    </row>
    <row r="24" spans="2:8" ht="15" customHeight="1" x14ac:dyDescent="0.25">
      <c r="B24" s="34" t="s">
        <v>240</v>
      </c>
      <c r="C24" s="228" t="s">
        <v>251</v>
      </c>
      <c r="D24" s="229"/>
      <c r="E24" s="229"/>
      <c r="F24" s="230"/>
      <c r="G24" s="173" t="s">
        <v>262</v>
      </c>
      <c r="H24" s="36"/>
    </row>
    <row r="25" spans="2:8" ht="15" customHeight="1" x14ac:dyDescent="0.25">
      <c r="B25" s="34" t="s">
        <v>241</v>
      </c>
      <c r="C25" s="228" t="s">
        <v>252</v>
      </c>
      <c r="D25" s="229"/>
      <c r="E25" s="229"/>
      <c r="F25" s="230"/>
      <c r="G25" s="35">
        <v>8.9999999999999998E-4</v>
      </c>
      <c r="H25" s="36">
        <f>G25*Composição!G16</f>
        <v>15.71</v>
      </c>
    </row>
    <row r="26" spans="2:8" ht="15" customHeight="1" x14ac:dyDescent="0.25">
      <c r="B26" s="34" t="s">
        <v>242</v>
      </c>
      <c r="C26" s="228" t="s">
        <v>247</v>
      </c>
      <c r="D26" s="229"/>
      <c r="E26" s="229"/>
      <c r="F26" s="230"/>
      <c r="G26" s="35">
        <v>7.7100000000000002E-2</v>
      </c>
      <c r="H26" s="36">
        <f>G26*Composição!G16</f>
        <v>1345.96</v>
      </c>
    </row>
    <row r="27" spans="2:8" ht="15" customHeight="1" x14ac:dyDescent="0.25">
      <c r="B27" s="34" t="s">
        <v>243</v>
      </c>
      <c r="C27" s="228" t="s">
        <v>248</v>
      </c>
      <c r="D27" s="229"/>
      <c r="E27" s="229"/>
      <c r="F27" s="230"/>
      <c r="G27" s="35">
        <v>2.0000000000000001E-4</v>
      </c>
      <c r="H27" s="36">
        <f>G27*Composição!G16</f>
        <v>3.49</v>
      </c>
    </row>
    <row r="28" spans="2:8" ht="15" customHeight="1" x14ac:dyDescent="0.25">
      <c r="B28" s="226" t="s">
        <v>90</v>
      </c>
      <c r="C28" s="226"/>
      <c r="D28" s="226"/>
      <c r="E28" s="226"/>
      <c r="F28" s="226"/>
      <c r="G28" s="172">
        <f>ROUND(SUM(G18:G27),4)</f>
        <v>0.17460000000000001</v>
      </c>
      <c r="H28" s="39">
        <f>SUM(H18:H27)</f>
        <v>3048.05</v>
      </c>
    </row>
    <row r="29" spans="2:8" ht="20.100000000000001" customHeight="1" x14ac:dyDescent="0.25">
      <c r="B29" s="40"/>
      <c r="C29" s="231"/>
      <c r="D29" s="231"/>
      <c r="E29" s="231"/>
      <c r="F29" s="231"/>
      <c r="G29" s="231"/>
      <c r="H29" s="231"/>
    </row>
    <row r="30" spans="2:8" ht="15" customHeight="1" x14ac:dyDescent="0.25">
      <c r="B30" s="31" t="s">
        <v>91</v>
      </c>
      <c r="C30" s="232" t="s">
        <v>92</v>
      </c>
      <c r="D30" s="232"/>
      <c r="E30" s="232"/>
      <c r="F30" s="232"/>
      <c r="G30" s="232"/>
      <c r="H30" s="232"/>
    </row>
    <row r="31" spans="2:8" ht="15" customHeight="1" x14ac:dyDescent="0.25">
      <c r="B31" s="34" t="s">
        <v>93</v>
      </c>
      <c r="C31" s="233" t="s">
        <v>255</v>
      </c>
      <c r="D31" s="233"/>
      <c r="E31" s="233"/>
      <c r="F31" s="233"/>
      <c r="G31" s="174">
        <v>5.0700000000000002E-2</v>
      </c>
      <c r="H31" s="36">
        <f>G31*Composição!G16</f>
        <v>885.09</v>
      </c>
    </row>
    <row r="32" spans="2:8" ht="15" customHeight="1" x14ac:dyDescent="0.25">
      <c r="B32" s="34" t="s">
        <v>94</v>
      </c>
      <c r="C32" s="233" t="s">
        <v>256</v>
      </c>
      <c r="D32" s="233"/>
      <c r="E32" s="233"/>
      <c r="F32" s="233"/>
      <c r="G32" s="174">
        <v>1.1999999999999999E-3</v>
      </c>
      <c r="H32" s="36">
        <f>G32*Composição!G16</f>
        <v>20.95</v>
      </c>
    </row>
    <row r="33" spans="2:10" ht="15" customHeight="1" x14ac:dyDescent="0.25">
      <c r="B33" s="34" t="s">
        <v>95</v>
      </c>
      <c r="C33" s="233" t="s">
        <v>257</v>
      </c>
      <c r="D33" s="233"/>
      <c r="E33" s="233"/>
      <c r="F33" s="233"/>
      <c r="G33" s="173">
        <v>2.8500000000000001E-2</v>
      </c>
      <c r="H33" s="36">
        <f>G33*Composição!G16</f>
        <v>497.53</v>
      </c>
    </row>
    <row r="34" spans="2:10" ht="15" customHeight="1" x14ac:dyDescent="0.25">
      <c r="B34" s="34" t="s">
        <v>253</v>
      </c>
      <c r="C34" s="233" t="s">
        <v>258</v>
      </c>
      <c r="D34" s="233"/>
      <c r="E34" s="233"/>
      <c r="F34" s="233"/>
      <c r="G34" s="173">
        <v>3.9899999999999998E-2</v>
      </c>
      <c r="H34" s="36">
        <f>G34*Composição!G16</f>
        <v>696.55</v>
      </c>
    </row>
    <row r="35" spans="2:10" ht="15" customHeight="1" x14ac:dyDescent="0.25">
      <c r="B35" s="34" t="s">
        <v>254</v>
      </c>
      <c r="C35" s="233" t="s">
        <v>259</v>
      </c>
      <c r="D35" s="233"/>
      <c r="E35" s="233"/>
      <c r="F35" s="233"/>
      <c r="G35" s="173">
        <v>4.3E-3</v>
      </c>
      <c r="H35" s="36">
        <f>G35*Composição!G16</f>
        <v>75.069999999999993</v>
      </c>
    </row>
    <row r="36" spans="2:10" ht="15" customHeight="1" x14ac:dyDescent="0.25">
      <c r="B36" s="226" t="s">
        <v>96</v>
      </c>
      <c r="C36" s="226"/>
      <c r="D36" s="226"/>
      <c r="E36" s="226"/>
      <c r="F36" s="226"/>
      <c r="G36" s="172">
        <f>ROUND(SUM(G31:G35),4)</f>
        <v>0.1246</v>
      </c>
      <c r="H36" s="39">
        <f>SUM(H31:H35)</f>
        <v>2175.19</v>
      </c>
    </row>
    <row r="37" spans="2:10" ht="20.100000000000001" customHeight="1" x14ac:dyDescent="0.25">
      <c r="B37" s="234"/>
      <c r="C37" s="234"/>
      <c r="D37" s="234"/>
      <c r="E37" s="234"/>
      <c r="F37" s="234"/>
      <c r="G37" s="234"/>
      <c r="H37" s="234"/>
    </row>
    <row r="38" spans="2:10" ht="15" customHeight="1" x14ac:dyDescent="0.25">
      <c r="B38" s="31" t="s">
        <v>97</v>
      </c>
      <c r="C38" s="232" t="s">
        <v>98</v>
      </c>
      <c r="D38" s="232"/>
      <c r="E38" s="232"/>
      <c r="F38" s="232"/>
      <c r="G38" s="232"/>
      <c r="H38" s="232"/>
    </row>
    <row r="39" spans="2:10" ht="15" customHeight="1" x14ac:dyDescent="0.25">
      <c r="B39" s="34" t="s">
        <v>99</v>
      </c>
      <c r="C39" s="224" t="s">
        <v>260</v>
      </c>
      <c r="D39" s="224"/>
      <c r="E39" s="224"/>
      <c r="F39" s="224"/>
      <c r="G39" s="35">
        <v>2.93E-2</v>
      </c>
      <c r="H39" s="36">
        <f>G39*Composição!G16</f>
        <v>511.5</v>
      </c>
    </row>
    <row r="40" spans="2:10" ht="31.5" customHeight="1" x14ac:dyDescent="0.25">
      <c r="B40" s="34" t="s">
        <v>100</v>
      </c>
      <c r="C40" s="235" t="s">
        <v>261</v>
      </c>
      <c r="D40" s="236"/>
      <c r="E40" s="236"/>
      <c r="F40" s="237"/>
      <c r="G40" s="35">
        <v>4.3E-3</v>
      </c>
      <c r="H40" s="36">
        <f>G40*Composição!G16</f>
        <v>75.069999999999993</v>
      </c>
    </row>
    <row r="41" spans="2:10" ht="15" customHeight="1" x14ac:dyDescent="0.25">
      <c r="B41" s="226" t="s">
        <v>101</v>
      </c>
      <c r="C41" s="226"/>
      <c r="D41" s="226"/>
      <c r="E41" s="226"/>
      <c r="F41" s="226"/>
      <c r="G41" s="172">
        <f>ROUND(SUM(G39:G40),4)</f>
        <v>3.3599999999999998E-2</v>
      </c>
      <c r="H41" s="39">
        <f>SUM(H39:H40)</f>
        <v>586.57000000000005</v>
      </c>
    </row>
    <row r="42" spans="2:10" ht="20.100000000000001" customHeight="1" x14ac:dyDescent="0.25">
      <c r="B42" s="238"/>
      <c r="C42" s="238"/>
      <c r="D42" s="238"/>
      <c r="E42" s="238"/>
      <c r="F42" s="238"/>
      <c r="G42" s="238"/>
      <c r="H42" s="238"/>
    </row>
    <row r="43" spans="2:10" ht="20.100000000000001" customHeight="1" x14ac:dyDescent="0.25">
      <c r="B43" s="226" t="s">
        <v>102</v>
      </c>
      <c r="C43" s="226"/>
      <c r="D43" s="226"/>
      <c r="E43" s="226"/>
      <c r="F43" s="226"/>
      <c r="G43" s="41">
        <f>ROUND(G15+G28+G36+G41,4)</f>
        <v>0.50080000000000002</v>
      </c>
      <c r="H43" s="42">
        <f>H15+H28+H36+H41</f>
        <v>8742.6299999999992</v>
      </c>
    </row>
    <row r="44" spans="2:10" ht="24.95" customHeight="1" x14ac:dyDescent="0.25">
      <c r="B44" s="241" t="s">
        <v>103</v>
      </c>
      <c r="C44" s="241"/>
      <c r="D44" s="241"/>
      <c r="E44" s="242" t="s">
        <v>104</v>
      </c>
      <c r="F44" s="242"/>
      <c r="G44" s="242"/>
      <c r="H44" s="242"/>
    </row>
    <row r="45" spans="2:10" ht="24.95" customHeight="1" x14ac:dyDescent="0.25">
      <c r="B45" s="241" t="s">
        <v>105</v>
      </c>
      <c r="C45" s="241"/>
      <c r="D45" s="241"/>
      <c r="E45" s="242" t="s">
        <v>106</v>
      </c>
      <c r="F45" s="242"/>
      <c r="G45" s="242"/>
      <c r="H45" s="242"/>
    </row>
    <row r="46" spans="2:10" ht="17.25" customHeight="1" x14ac:dyDescent="0.25">
      <c r="B46" s="243" t="s">
        <v>107</v>
      </c>
      <c r="C46" s="243"/>
      <c r="D46" s="243"/>
      <c r="E46" s="243"/>
      <c r="F46" s="243"/>
      <c r="G46" s="243"/>
      <c r="H46" s="243"/>
      <c r="J46" s="43"/>
    </row>
    <row r="47" spans="2:10" ht="15" customHeight="1" x14ac:dyDescent="0.25">
      <c r="B47" s="239" t="s">
        <v>108</v>
      </c>
      <c r="C47" s="239"/>
      <c r="D47" s="239"/>
      <c r="E47" s="239"/>
      <c r="F47" s="239"/>
      <c r="G47" s="239"/>
      <c r="H47" s="239"/>
      <c r="J47" s="44"/>
    </row>
    <row r="48" spans="2:10" ht="27.75" customHeight="1" x14ac:dyDescent="0.25">
      <c r="B48" s="240" t="s">
        <v>109</v>
      </c>
      <c r="C48" s="240"/>
      <c r="D48" s="240"/>
      <c r="E48" s="240"/>
      <c r="F48" s="240"/>
      <c r="G48" s="240"/>
      <c r="H48" s="240"/>
    </row>
    <row r="49" ht="8.25" customHeight="1" x14ac:dyDescent="0.25"/>
  </sheetData>
  <mergeCells count="48">
    <mergeCell ref="B47:H47"/>
    <mergeCell ref="B48:H48"/>
    <mergeCell ref="B44:D44"/>
    <mergeCell ref="E44:H44"/>
    <mergeCell ref="B45:D45"/>
    <mergeCell ref="E45:H45"/>
    <mergeCell ref="B46:H46"/>
    <mergeCell ref="C39:F39"/>
    <mergeCell ref="C40:F40"/>
    <mergeCell ref="B41:F41"/>
    <mergeCell ref="B42:H42"/>
    <mergeCell ref="B43:F43"/>
    <mergeCell ref="C32:F32"/>
    <mergeCell ref="C33:F33"/>
    <mergeCell ref="B36:F36"/>
    <mergeCell ref="B37:H37"/>
    <mergeCell ref="C38:H38"/>
    <mergeCell ref="C34:F34"/>
    <mergeCell ref="C35:F35"/>
    <mergeCell ref="C18:F18"/>
    <mergeCell ref="B28:F28"/>
    <mergeCell ref="C29:H29"/>
    <mergeCell ref="C30:H30"/>
    <mergeCell ref="C31:F31"/>
    <mergeCell ref="C19:F19"/>
    <mergeCell ref="C20:F20"/>
    <mergeCell ref="C21:F21"/>
    <mergeCell ref="C22:F22"/>
    <mergeCell ref="C23:F23"/>
    <mergeCell ref="C24:F24"/>
    <mergeCell ref="C25:F25"/>
    <mergeCell ref="C26:F26"/>
    <mergeCell ref="C27:F27"/>
    <mergeCell ref="C13:F13"/>
    <mergeCell ref="C14:F14"/>
    <mergeCell ref="B15:F15"/>
    <mergeCell ref="B16:G16"/>
    <mergeCell ref="C17:H17"/>
    <mergeCell ref="C8:F8"/>
    <mergeCell ref="C9:F9"/>
    <mergeCell ref="C10:F10"/>
    <mergeCell ref="C11:F11"/>
    <mergeCell ref="C12:F12"/>
    <mergeCell ref="B2:H3"/>
    <mergeCell ref="B4:F5"/>
    <mergeCell ref="G4:H4"/>
    <mergeCell ref="C6:H6"/>
    <mergeCell ref="C7:F7"/>
  </mergeCells>
  <printOptions horizontalCentered="1"/>
  <pageMargins left="0.78749999999999998" right="0.59027777777777801" top="0.78749999999999998" bottom="0.59027777777777801" header="0.51180555555555496" footer="0.51180555555555496"/>
  <pageSetup paperSize="9" scale="96" firstPageNumber="0" orientation="portrait" verticalDpi="599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W47"/>
  <sheetViews>
    <sheetView tabSelected="1" view="pageBreakPreview" zoomScaleSheetLayoutView="100" workbookViewId="0">
      <selection activeCell="D42" sqref="D42"/>
    </sheetView>
  </sheetViews>
  <sheetFormatPr defaultRowHeight="15.75" x14ac:dyDescent="0.25"/>
  <cols>
    <col min="1" max="1" width="1.7109375" style="45"/>
    <col min="2" max="2" width="8.28515625" style="45"/>
    <col min="3" max="3" width="60.140625" style="45"/>
    <col min="4" max="4" width="21.85546875" style="45"/>
    <col min="5" max="5" width="1.140625" style="45" customWidth="1"/>
    <col min="6" max="257" width="12.85546875" style="45"/>
  </cols>
  <sheetData>
    <row r="2" spans="2:6" s="46" customFormat="1" ht="22.5" customHeight="1" x14ac:dyDescent="0.25">
      <c r="B2" s="244" t="s">
        <v>39</v>
      </c>
      <c r="C2" s="244"/>
      <c r="D2" s="244"/>
    </row>
    <row r="3" spans="2:6" x14ac:dyDescent="0.25">
      <c r="B3" s="245" t="s">
        <v>110</v>
      </c>
      <c r="C3" s="245"/>
      <c r="D3" s="245"/>
    </row>
    <row r="4" spans="2:6" ht="31.5" customHeight="1" x14ac:dyDescent="0.25">
      <c r="B4" s="246" t="s">
        <v>266</v>
      </c>
      <c r="C4" s="246"/>
      <c r="D4" s="246"/>
    </row>
    <row r="5" spans="2:6" x14ac:dyDescent="0.25">
      <c r="B5" s="47" t="s">
        <v>67</v>
      </c>
      <c r="C5" s="247" t="s">
        <v>111</v>
      </c>
      <c r="D5" s="247"/>
    </row>
    <row r="6" spans="2:6" x14ac:dyDescent="0.25">
      <c r="B6" s="47" t="s">
        <v>112</v>
      </c>
      <c r="C6" s="48" t="s">
        <v>113</v>
      </c>
      <c r="D6" s="49">
        <v>32836</v>
      </c>
      <c r="F6" s="45" t="s">
        <v>229</v>
      </c>
    </row>
    <row r="7" spans="2:6" x14ac:dyDescent="0.25">
      <c r="B7" s="47" t="s">
        <v>69</v>
      </c>
      <c r="C7" s="48" t="s">
        <v>114</v>
      </c>
      <c r="D7" s="50">
        <v>36</v>
      </c>
    </row>
    <row r="8" spans="2:6" x14ac:dyDescent="0.25">
      <c r="B8" s="47" t="s">
        <v>71</v>
      </c>
      <c r="C8" s="48" t="s">
        <v>115</v>
      </c>
      <c r="D8" s="51">
        <v>0.4</v>
      </c>
    </row>
    <row r="9" spans="2:6" x14ac:dyDescent="0.25">
      <c r="B9" s="47" t="s">
        <v>73</v>
      </c>
      <c r="C9" s="48" t="s">
        <v>116</v>
      </c>
      <c r="D9" s="50">
        <f>(D6-(D8*D6))/D7</f>
        <v>547.27</v>
      </c>
    </row>
    <row r="10" spans="2:6" x14ac:dyDescent="0.25">
      <c r="B10" s="52" t="s">
        <v>86</v>
      </c>
      <c r="C10" s="247" t="s">
        <v>117</v>
      </c>
      <c r="D10" s="247"/>
    </row>
    <row r="11" spans="2:6" x14ac:dyDescent="0.25">
      <c r="B11" s="47" t="s">
        <v>88</v>
      </c>
      <c r="C11" s="48" t="s">
        <v>118</v>
      </c>
      <c r="D11" s="51">
        <v>0.05</v>
      </c>
    </row>
    <row r="12" spans="2:6" x14ac:dyDescent="0.25">
      <c r="B12" s="47" t="s">
        <v>119</v>
      </c>
      <c r="C12" s="53" t="s">
        <v>120</v>
      </c>
      <c r="D12" s="50">
        <f>D11*D9</f>
        <v>27.36</v>
      </c>
    </row>
    <row r="13" spans="2:6" x14ac:dyDescent="0.25">
      <c r="B13" s="52" t="s">
        <v>91</v>
      </c>
      <c r="C13" s="247" t="s">
        <v>121</v>
      </c>
      <c r="D13" s="247"/>
    </row>
    <row r="14" spans="2:6" x14ac:dyDescent="0.25">
      <c r="B14" s="47" t="s">
        <v>93</v>
      </c>
      <c r="C14" s="48" t="s">
        <v>122</v>
      </c>
      <c r="D14" s="51">
        <v>1</v>
      </c>
    </row>
    <row r="15" spans="2:6" x14ac:dyDescent="0.25">
      <c r="B15" s="47" t="s">
        <v>94</v>
      </c>
      <c r="C15" s="48" t="s">
        <v>123</v>
      </c>
      <c r="D15" s="50">
        <f>D14*D9</f>
        <v>547.27</v>
      </c>
    </row>
    <row r="16" spans="2:6" x14ac:dyDescent="0.25">
      <c r="B16" s="52" t="s">
        <v>97</v>
      </c>
      <c r="C16" s="247" t="s">
        <v>124</v>
      </c>
      <c r="D16" s="247"/>
    </row>
    <row r="17" spans="2:7" x14ac:dyDescent="0.25">
      <c r="B17" s="47" t="s">
        <v>99</v>
      </c>
      <c r="C17" s="48" t="s">
        <v>125</v>
      </c>
      <c r="D17" s="50">
        <v>3000</v>
      </c>
    </row>
    <row r="18" spans="2:7" x14ac:dyDescent="0.25">
      <c r="B18" s="47" t="s">
        <v>100</v>
      </c>
      <c r="C18" s="48" t="s">
        <v>126</v>
      </c>
      <c r="D18" s="190">
        <v>3.59</v>
      </c>
      <c r="F18" s="45" t="s">
        <v>274</v>
      </c>
      <c r="G18" s="45">
        <v>3.44</v>
      </c>
    </row>
    <row r="19" spans="2:7" x14ac:dyDescent="0.25">
      <c r="B19" s="47" t="s">
        <v>127</v>
      </c>
      <c r="C19" s="48" t="s">
        <v>128</v>
      </c>
      <c r="D19" s="50">
        <v>10</v>
      </c>
    </row>
    <row r="20" spans="2:7" x14ac:dyDescent="0.25">
      <c r="B20" s="47" t="s">
        <v>129</v>
      </c>
      <c r="C20" s="48" t="s">
        <v>130</v>
      </c>
      <c r="D20" s="50">
        <f>(D17/D19)*D18</f>
        <v>1077</v>
      </c>
    </row>
    <row r="21" spans="2:7" x14ac:dyDescent="0.25">
      <c r="B21" s="52" t="s">
        <v>131</v>
      </c>
      <c r="C21" s="247" t="s">
        <v>132</v>
      </c>
      <c r="D21" s="247"/>
    </row>
    <row r="22" spans="2:7" x14ac:dyDescent="0.25">
      <c r="B22" s="47" t="s">
        <v>133</v>
      </c>
      <c r="C22" s="48" t="s">
        <v>134</v>
      </c>
      <c r="D22" s="50">
        <f>D17*12</f>
        <v>36000</v>
      </c>
    </row>
    <row r="23" spans="2:7" x14ac:dyDescent="0.25">
      <c r="B23" s="47" t="s">
        <v>135</v>
      </c>
      <c r="C23" s="48" t="s">
        <v>136</v>
      </c>
      <c r="D23" s="50">
        <v>5000</v>
      </c>
    </row>
    <row r="24" spans="2:7" x14ac:dyDescent="0.25">
      <c r="B24" s="47" t="s">
        <v>137</v>
      </c>
      <c r="C24" s="48" t="s">
        <v>138</v>
      </c>
      <c r="D24" s="50">
        <v>24.53</v>
      </c>
    </row>
    <row r="25" spans="2:7" x14ac:dyDescent="0.25">
      <c r="B25" s="47" t="s">
        <v>139</v>
      </c>
      <c r="C25" s="48" t="s">
        <v>140</v>
      </c>
      <c r="D25" s="50">
        <v>3.5</v>
      </c>
    </row>
    <row r="26" spans="2:7" x14ac:dyDescent="0.25">
      <c r="B26" s="47" t="s">
        <v>141</v>
      </c>
      <c r="C26" s="48" t="s">
        <v>142</v>
      </c>
      <c r="D26" s="50">
        <v>365</v>
      </c>
    </row>
    <row r="27" spans="2:7" x14ac:dyDescent="0.25">
      <c r="B27" s="47" t="s">
        <v>143</v>
      </c>
      <c r="C27" s="48" t="s">
        <v>144</v>
      </c>
      <c r="D27" s="54">
        <f>(D22*D24*D25*30)/(D23*D26)</f>
        <v>50.81</v>
      </c>
    </row>
    <row r="28" spans="2:7" x14ac:dyDescent="0.25">
      <c r="B28" s="52" t="s">
        <v>145</v>
      </c>
      <c r="C28" s="247" t="s">
        <v>146</v>
      </c>
      <c r="D28" s="247"/>
    </row>
    <row r="29" spans="2:7" x14ac:dyDescent="0.25">
      <c r="B29" s="47" t="s">
        <v>147</v>
      </c>
      <c r="C29" s="48" t="s">
        <v>134</v>
      </c>
      <c r="D29" s="50">
        <f>D17*12</f>
        <v>36000</v>
      </c>
    </row>
    <row r="30" spans="2:7" x14ac:dyDescent="0.25">
      <c r="B30" s="47" t="s">
        <v>148</v>
      </c>
      <c r="C30" s="48" t="s">
        <v>149</v>
      </c>
      <c r="D30" s="50">
        <v>45000</v>
      </c>
    </row>
    <row r="31" spans="2:7" x14ac:dyDescent="0.25">
      <c r="B31" s="47" t="s">
        <v>150</v>
      </c>
      <c r="C31" s="48" t="s">
        <v>151</v>
      </c>
      <c r="D31" s="50">
        <v>5</v>
      </c>
    </row>
    <row r="32" spans="2:7" x14ac:dyDescent="0.25">
      <c r="B32" s="47" t="s">
        <v>152</v>
      </c>
      <c r="C32" s="48" t="s">
        <v>153</v>
      </c>
      <c r="D32" s="49">
        <v>230.3</v>
      </c>
    </row>
    <row r="33" spans="2:12" x14ac:dyDescent="0.25">
      <c r="B33" s="47" t="s">
        <v>154</v>
      </c>
      <c r="C33" s="48" t="s">
        <v>155</v>
      </c>
      <c r="D33" s="50">
        <v>365</v>
      </c>
    </row>
    <row r="34" spans="2:12" x14ac:dyDescent="0.25">
      <c r="B34" s="47" t="s">
        <v>156</v>
      </c>
      <c r="C34" s="48" t="s">
        <v>157</v>
      </c>
      <c r="D34" s="50">
        <f>(D29*D31*D32*30)/(D30*D33)</f>
        <v>75.72</v>
      </c>
    </row>
    <row r="35" spans="2:12" x14ac:dyDescent="0.25">
      <c r="B35" s="52" t="s">
        <v>158</v>
      </c>
      <c r="C35" s="247" t="s">
        <v>159</v>
      </c>
      <c r="D35" s="247"/>
    </row>
    <row r="36" spans="2:12" x14ac:dyDescent="0.25">
      <c r="B36" s="47" t="s">
        <v>160</v>
      </c>
      <c r="C36" s="48" t="s">
        <v>267</v>
      </c>
      <c r="D36" s="190">
        <f>L36*2.5008</f>
        <v>15.83</v>
      </c>
      <c r="F36" s="45" t="s">
        <v>230</v>
      </c>
      <c r="I36" s="45">
        <f>20.53/2.2638</f>
        <v>9.0688223341284608</v>
      </c>
      <c r="K36" s="45">
        <v>18.34</v>
      </c>
      <c r="L36" s="45">
        <f>K36/2.8975</f>
        <v>6.3295944779982696</v>
      </c>
    </row>
    <row r="37" spans="2:12" x14ac:dyDescent="0.25">
      <c r="B37" s="47"/>
      <c r="C37" s="48"/>
      <c r="D37" s="50"/>
      <c r="I37" s="45">
        <f>I36*2.2418</f>
        <v>20.330485908649202</v>
      </c>
      <c r="K37" s="45">
        <f>K36/2</f>
        <v>9.17</v>
      </c>
      <c r="L37" s="45">
        <f>L36*2.5008</f>
        <v>15.8290498705781</v>
      </c>
    </row>
    <row r="38" spans="2:12" x14ac:dyDescent="0.25">
      <c r="B38" s="52" t="s">
        <v>161</v>
      </c>
      <c r="C38" s="247" t="s">
        <v>162</v>
      </c>
      <c r="D38" s="247"/>
    </row>
    <row r="39" spans="2:12" x14ac:dyDescent="0.25">
      <c r="B39" s="47"/>
      <c r="C39" s="53" t="s">
        <v>163</v>
      </c>
      <c r="D39" s="55">
        <f>D9+D12+D15+D20+D27+D34</f>
        <v>2325.4299999999998</v>
      </c>
    </row>
    <row r="40" spans="2:12" ht="16.5" thickBot="1" x14ac:dyDescent="0.3">
      <c r="B40" s="47"/>
      <c r="C40" s="53" t="s">
        <v>164</v>
      </c>
      <c r="D40" s="54">
        <f>D9+D12+D15+D20+D27+D34+D36</f>
        <v>2341.2600000000002</v>
      </c>
    </row>
    <row r="41" spans="2:12" ht="16.5" thickBot="1" x14ac:dyDescent="0.3">
      <c r="B41" s="52" t="s">
        <v>165</v>
      </c>
      <c r="C41" s="247" t="s">
        <v>166</v>
      </c>
      <c r="D41" s="247"/>
    </row>
    <row r="42" spans="2:12" x14ac:dyDescent="0.25">
      <c r="B42" s="47"/>
      <c r="C42" s="53" t="s">
        <v>163</v>
      </c>
      <c r="D42" s="54">
        <f>D39/D17</f>
        <v>0.78</v>
      </c>
    </row>
    <row r="43" spans="2:12" ht="16.5" thickBot="1" x14ac:dyDescent="0.3">
      <c r="B43" s="47"/>
      <c r="C43" s="53" t="s">
        <v>164</v>
      </c>
      <c r="D43" s="54">
        <f>D40/D17</f>
        <v>0.78</v>
      </c>
    </row>
    <row r="44" spans="2:12" ht="16.5" thickBot="1" x14ac:dyDescent="0.3">
      <c r="B44" s="56" t="s">
        <v>167</v>
      </c>
      <c r="C44" s="247" t="s">
        <v>168</v>
      </c>
      <c r="D44" s="247"/>
    </row>
    <row r="45" spans="2:12" x14ac:dyDescent="0.25">
      <c r="B45" s="57" t="s">
        <v>169</v>
      </c>
      <c r="C45" s="58" t="s">
        <v>163</v>
      </c>
      <c r="D45" s="59">
        <f>D39*1.2</f>
        <v>2790.52</v>
      </c>
      <c r="F45" s="45">
        <f>D45/D39</f>
        <v>1.2000017201119799</v>
      </c>
    </row>
    <row r="46" spans="2:12" x14ac:dyDescent="0.25">
      <c r="B46" s="57" t="s">
        <v>170</v>
      </c>
      <c r="C46" s="58" t="s">
        <v>164</v>
      </c>
      <c r="D46" s="59">
        <f>D40*1.2</f>
        <v>2809.51</v>
      </c>
    </row>
    <row r="47" spans="2:12" x14ac:dyDescent="0.25">
      <c r="B47" s="60"/>
      <c r="C47" s="61"/>
      <c r="D47" s="62"/>
    </row>
  </sheetData>
  <mergeCells count="13">
    <mergeCell ref="C38:D38"/>
    <mergeCell ref="C41:D41"/>
    <mergeCell ref="C44:D44"/>
    <mergeCell ref="C13:D13"/>
    <mergeCell ref="C16:D16"/>
    <mergeCell ref="C21:D21"/>
    <mergeCell ref="C28:D28"/>
    <mergeCell ref="C35:D35"/>
    <mergeCell ref="B2:D2"/>
    <mergeCell ref="B3:D3"/>
    <mergeCell ref="B4:D4"/>
    <mergeCell ref="C5:D5"/>
    <mergeCell ref="C10:D10"/>
  </mergeCells>
  <pageMargins left="0.51180555555555496" right="0.51180555555555496" top="0.59027777777777801" bottom="0.59027777777777801" header="0.51180555555555496" footer="0.51180555555555496"/>
  <pageSetup paperSize="9" scale="99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W27"/>
  <sheetViews>
    <sheetView view="pageBreakPreview" zoomScaleSheetLayoutView="100" workbookViewId="0">
      <selection activeCell="B9" sqref="B9:G10"/>
    </sheetView>
  </sheetViews>
  <sheetFormatPr defaultRowHeight="15.75" x14ac:dyDescent="0.25"/>
  <cols>
    <col min="1" max="1" width="3.140625" style="63"/>
    <col min="2" max="2" width="6.85546875" style="63" customWidth="1"/>
    <col min="3" max="3" width="52.28515625" style="63"/>
    <col min="4" max="4" width="10.5703125" style="63" customWidth="1"/>
    <col min="5" max="5" width="8.7109375" style="63" customWidth="1"/>
    <col min="6" max="6" width="11.7109375" style="63" customWidth="1"/>
    <col min="7" max="7" width="15.7109375" style="63" customWidth="1"/>
    <col min="8" max="8" width="3.85546875" style="63"/>
    <col min="9" max="257" width="8.85546875" style="63"/>
  </cols>
  <sheetData>
    <row r="2" spans="2:10" ht="15" customHeight="1" x14ac:dyDescent="0.25">
      <c r="B2" s="251"/>
      <c r="C2" s="251"/>
      <c r="D2" s="251"/>
      <c r="E2" s="251"/>
      <c r="F2" s="251"/>
      <c r="G2" s="251"/>
      <c r="H2" s="64"/>
      <c r="I2" s="65"/>
      <c r="J2" s="65"/>
    </row>
    <row r="3" spans="2:10" ht="19.5" customHeight="1" x14ac:dyDescent="0.25">
      <c r="B3" s="251"/>
      <c r="C3" s="251"/>
      <c r="D3" s="251"/>
      <c r="E3" s="251"/>
      <c r="F3" s="251"/>
      <c r="G3" s="251"/>
      <c r="H3" s="66"/>
      <c r="I3" s="66"/>
      <c r="J3" s="66"/>
    </row>
    <row r="4" spans="2:10" x14ac:dyDescent="0.25">
      <c r="B4" s="251"/>
      <c r="C4" s="251"/>
      <c r="D4" s="251"/>
      <c r="E4" s="251"/>
      <c r="F4" s="251"/>
      <c r="G4" s="251"/>
      <c r="H4" s="66"/>
      <c r="I4" s="66"/>
      <c r="J4" s="66"/>
    </row>
    <row r="5" spans="2:10" x14ac:dyDescent="0.25">
      <c r="B5" s="251"/>
      <c r="C5" s="251"/>
      <c r="D5" s="251"/>
      <c r="E5" s="251"/>
      <c r="F5" s="251"/>
      <c r="G5" s="251"/>
      <c r="H5" s="66"/>
      <c r="I5" s="66"/>
      <c r="J5" s="66"/>
    </row>
    <row r="6" spans="2:10" x14ac:dyDescent="0.25">
      <c r="B6" s="251"/>
      <c r="C6" s="251"/>
      <c r="D6" s="251"/>
      <c r="E6" s="251"/>
      <c r="F6" s="251"/>
      <c r="G6" s="251"/>
      <c r="H6" s="64"/>
      <c r="I6" s="65"/>
      <c r="J6" s="65"/>
    </row>
    <row r="7" spans="2:10" ht="15" customHeight="1" x14ac:dyDescent="0.25">
      <c r="B7" s="252" t="s">
        <v>171</v>
      </c>
      <c r="C7" s="252"/>
      <c r="D7" s="252"/>
      <c r="E7" s="252"/>
      <c r="F7" s="252"/>
      <c r="G7" s="252"/>
      <c r="H7" s="64"/>
      <c r="I7" s="65"/>
      <c r="J7" s="65"/>
    </row>
    <row r="8" spans="2:10" x14ac:dyDescent="0.25">
      <c r="B8" s="252"/>
      <c r="C8" s="252"/>
      <c r="D8" s="252"/>
      <c r="E8" s="252"/>
      <c r="F8" s="252"/>
      <c r="G8" s="252"/>
      <c r="H8" s="67"/>
      <c r="I8" s="67"/>
      <c r="J8" s="67"/>
    </row>
    <row r="9" spans="2:10" ht="15" customHeight="1" x14ac:dyDescent="0.25">
      <c r="B9" s="253" t="s">
        <v>172</v>
      </c>
      <c r="C9" s="253"/>
      <c r="D9" s="253"/>
      <c r="E9" s="253"/>
      <c r="F9" s="253"/>
      <c r="G9" s="253"/>
      <c r="H9" s="67"/>
      <c r="I9" s="67"/>
      <c r="J9" s="67"/>
    </row>
    <row r="10" spans="2:10" ht="40.5" customHeight="1" x14ac:dyDescent="0.25">
      <c r="B10" s="253"/>
      <c r="C10" s="253"/>
      <c r="D10" s="253"/>
      <c r="E10" s="253"/>
      <c r="F10" s="253"/>
      <c r="G10" s="253"/>
      <c r="H10" s="66"/>
      <c r="I10" s="66"/>
      <c r="J10" s="66"/>
    </row>
    <row r="11" spans="2:10" ht="15" customHeight="1" x14ac:dyDescent="0.25">
      <c r="B11" s="253" t="s">
        <v>173</v>
      </c>
      <c r="C11" s="253"/>
      <c r="D11" s="253"/>
      <c r="E11" s="253"/>
      <c r="F11" s="253"/>
      <c r="G11" s="253"/>
      <c r="H11" s="68"/>
      <c r="I11" s="68"/>
      <c r="J11" s="68"/>
    </row>
    <row r="12" spans="2:10" ht="40.5" customHeight="1" x14ac:dyDescent="0.25">
      <c r="B12" s="253"/>
      <c r="C12" s="253"/>
      <c r="D12" s="253"/>
      <c r="E12" s="253"/>
      <c r="F12" s="253"/>
      <c r="G12" s="253"/>
      <c r="H12" s="68"/>
      <c r="I12" s="68"/>
      <c r="J12" s="68"/>
    </row>
    <row r="13" spans="2:10" ht="6" customHeight="1" x14ac:dyDescent="0.25">
      <c r="B13" s="69"/>
      <c r="C13" s="70"/>
      <c r="D13" s="70"/>
      <c r="E13" s="70"/>
      <c r="F13" s="70"/>
      <c r="G13" s="71"/>
      <c r="H13" s="70"/>
      <c r="I13" s="70"/>
      <c r="J13" s="70"/>
    </row>
    <row r="14" spans="2:10" ht="41.25" customHeight="1" x14ac:dyDescent="0.25">
      <c r="B14" s="72" t="s">
        <v>57</v>
      </c>
      <c r="C14" s="73" t="s">
        <v>58</v>
      </c>
      <c r="D14" s="73" t="s">
        <v>174</v>
      </c>
      <c r="E14" s="74" t="s">
        <v>175</v>
      </c>
      <c r="F14" s="74" t="s">
        <v>176</v>
      </c>
      <c r="G14" s="75" t="s">
        <v>177</v>
      </c>
    </row>
    <row r="15" spans="2:10" ht="41.25" customHeight="1" x14ac:dyDescent="0.25">
      <c r="B15" s="76">
        <v>1</v>
      </c>
      <c r="C15" s="77" t="s">
        <v>178</v>
      </c>
      <c r="D15" s="78" t="s">
        <v>38</v>
      </c>
      <c r="E15" s="169">
        <v>1</v>
      </c>
      <c r="F15" s="197">
        <f>'COMPOSIÇÕES UNITARIAS'!I31</f>
        <v>943.2</v>
      </c>
      <c r="G15" s="81">
        <f>E15*F15</f>
        <v>943.2</v>
      </c>
    </row>
    <row r="16" spans="2:10" ht="47.25" x14ac:dyDescent="0.25">
      <c r="B16" s="82">
        <v>2</v>
      </c>
      <c r="C16" s="83" t="s">
        <v>179</v>
      </c>
      <c r="D16" s="84" t="s">
        <v>180</v>
      </c>
      <c r="E16" s="170">
        <v>150</v>
      </c>
      <c r="F16" s="198">
        <f>Composição!G40</f>
        <v>2082.46</v>
      </c>
      <c r="G16" s="86">
        <f>E16*F16</f>
        <v>312369</v>
      </c>
    </row>
    <row r="17" spans="2:8" ht="41.25" customHeight="1" x14ac:dyDescent="0.25">
      <c r="B17" s="82">
        <v>3</v>
      </c>
      <c r="C17" s="87" t="s">
        <v>181</v>
      </c>
      <c r="D17" s="88" t="s">
        <v>38</v>
      </c>
      <c r="E17" s="171">
        <v>1</v>
      </c>
      <c r="F17" s="171">
        <f>'COMPOSIÇÕES UNITARIAS'!I59</f>
        <v>943.2</v>
      </c>
      <c r="G17" s="86">
        <f>E17*F17</f>
        <v>943.2</v>
      </c>
    </row>
    <row r="18" spans="2:8" ht="51.75" customHeight="1" x14ac:dyDescent="0.25">
      <c r="B18" s="254" t="s">
        <v>182</v>
      </c>
      <c r="C18" s="254"/>
      <c r="D18" s="254"/>
      <c r="E18" s="254"/>
      <c r="F18" s="254"/>
      <c r="G18" s="199">
        <f>SUM(G15:G17)</f>
        <v>314255.40000000002</v>
      </c>
    </row>
    <row r="19" spans="2:8" ht="32.25" customHeight="1" x14ac:dyDescent="0.25">
      <c r="B19" s="248" t="s">
        <v>273</v>
      </c>
      <c r="C19" s="248"/>
      <c r="D19" s="248"/>
      <c r="E19" s="248"/>
      <c r="F19" s="248"/>
      <c r="G19" s="248"/>
    </row>
    <row r="20" spans="2:8" s="90" customFormat="1" x14ac:dyDescent="0.25"/>
    <row r="21" spans="2:8" s="90" customFormat="1" x14ac:dyDescent="0.25">
      <c r="B21" s="249"/>
      <c r="C21" s="249"/>
      <c r="D21" s="249"/>
      <c r="E21" s="249"/>
      <c r="F21" s="249"/>
      <c r="G21" s="249"/>
    </row>
    <row r="22" spans="2:8" s="90" customFormat="1" x14ac:dyDescent="0.25">
      <c r="B22" s="91"/>
      <c r="C22" s="91"/>
      <c r="D22" s="91"/>
      <c r="E22" s="92"/>
      <c r="F22" s="91"/>
      <c r="G22" s="91"/>
    </row>
    <row r="23" spans="2:8" s="90" customFormat="1" x14ac:dyDescent="0.25">
      <c r="B23" s="93"/>
      <c r="C23" s="94"/>
      <c r="D23" s="94"/>
      <c r="E23" s="95"/>
      <c r="F23" s="96"/>
      <c r="G23" s="96"/>
    </row>
    <row r="24" spans="2:8" s="90" customFormat="1" x14ac:dyDescent="0.25">
      <c r="B24" s="93"/>
      <c r="C24" s="94"/>
      <c r="D24" s="94"/>
      <c r="E24" s="97"/>
      <c r="F24" s="98"/>
      <c r="G24" s="96"/>
    </row>
    <row r="25" spans="2:8" s="90" customFormat="1" x14ac:dyDescent="0.25">
      <c r="B25" s="99"/>
      <c r="C25" s="100"/>
      <c r="D25" s="100"/>
      <c r="E25" s="99"/>
      <c r="F25" s="101"/>
      <c r="G25" s="101"/>
    </row>
    <row r="26" spans="2:8" s="90" customFormat="1" x14ac:dyDescent="0.25">
      <c r="B26" s="99"/>
      <c r="C26" s="102"/>
      <c r="D26" s="102"/>
      <c r="E26" s="99"/>
      <c r="F26" s="101"/>
      <c r="G26" s="101"/>
    </row>
    <row r="27" spans="2:8" s="90" customFormat="1" x14ac:dyDescent="0.25">
      <c r="B27" s="250"/>
      <c r="C27" s="250"/>
      <c r="D27" s="250"/>
      <c r="E27" s="250"/>
      <c r="F27" s="250"/>
      <c r="G27" s="103"/>
      <c r="H27" s="104"/>
    </row>
  </sheetData>
  <mergeCells count="8">
    <mergeCell ref="B19:G19"/>
    <mergeCell ref="B21:G21"/>
    <mergeCell ref="B27:F27"/>
    <mergeCell ref="B2:G6"/>
    <mergeCell ref="B7:G8"/>
    <mergeCell ref="B9:G10"/>
    <mergeCell ref="B11:G12"/>
    <mergeCell ref="B18:F18"/>
  </mergeCells>
  <pageMargins left="0.51180555555555496" right="0.51180555555555496" top="0.78749999999999998" bottom="0.78749999999999998" header="0.51180555555555496" footer="0.51180555555555496"/>
  <pageSetup paperSize="9" scale="81" firstPageNumber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W59"/>
  <sheetViews>
    <sheetView view="pageBreakPreview" topLeftCell="A58" zoomScale="90" zoomScaleNormal="80" zoomScaleSheetLayoutView="90" workbookViewId="0">
      <selection activeCell="I59" sqref="I59"/>
    </sheetView>
  </sheetViews>
  <sheetFormatPr defaultRowHeight="15" x14ac:dyDescent="0.25"/>
  <cols>
    <col min="1" max="1" width="1.7109375" style="105"/>
    <col min="2" max="2" width="55.140625" style="105"/>
    <col min="3" max="3" width="14.28515625" style="106"/>
    <col min="4" max="4" width="12.42578125" style="107"/>
    <col min="5" max="5" width="7.85546875" style="105"/>
    <col min="6" max="6" width="9.28515625" style="105"/>
    <col min="7" max="7" width="11.5703125" style="105"/>
    <col min="8" max="8" width="10.42578125" style="105"/>
    <col min="9" max="9" width="11.5703125" style="108"/>
    <col min="10" max="10" width="1.85546875" style="109" customWidth="1"/>
    <col min="11" max="11" width="15.28515625" style="105"/>
    <col min="12" max="12" width="12.42578125" style="105"/>
    <col min="13" max="13" width="11.42578125" style="105"/>
    <col min="14" max="257" width="9.140625" style="105"/>
  </cols>
  <sheetData>
    <row r="2" spans="2:12" s="110" customFormat="1" ht="12.75" x14ac:dyDescent="0.25">
      <c r="B2" s="255"/>
      <c r="C2" s="255"/>
      <c r="D2" s="255"/>
      <c r="E2" s="255"/>
      <c r="F2" s="255"/>
      <c r="G2" s="255"/>
      <c r="H2" s="255"/>
      <c r="I2" s="255"/>
    </row>
    <row r="3" spans="2:12" s="110" customFormat="1" ht="12.75" x14ac:dyDescent="0.25">
      <c r="B3" s="255"/>
      <c r="C3" s="255"/>
      <c r="D3" s="255"/>
      <c r="E3" s="255"/>
      <c r="F3" s="255"/>
      <c r="G3" s="255"/>
      <c r="H3" s="255"/>
      <c r="I3" s="255"/>
    </row>
    <row r="4" spans="2:12" s="110" customFormat="1" ht="12.75" x14ac:dyDescent="0.25">
      <c r="B4" s="255"/>
      <c r="C4" s="255"/>
      <c r="D4" s="255"/>
      <c r="E4" s="255"/>
      <c r="F4" s="255"/>
      <c r="G4" s="255"/>
      <c r="H4" s="255"/>
      <c r="I4" s="255"/>
    </row>
    <row r="5" spans="2:12" s="110" customFormat="1" ht="35.25" customHeight="1" x14ac:dyDescent="0.25">
      <c r="B5" s="255"/>
      <c r="C5" s="255"/>
      <c r="D5" s="255"/>
      <c r="E5" s="255"/>
      <c r="F5" s="255"/>
      <c r="G5" s="255"/>
      <c r="H5" s="255"/>
      <c r="I5" s="255"/>
    </row>
    <row r="6" spans="2:12" ht="30" customHeight="1" x14ac:dyDescent="0.25">
      <c r="B6" s="111" t="s">
        <v>39</v>
      </c>
      <c r="C6" s="111" t="s">
        <v>183</v>
      </c>
      <c r="D6" s="256" t="s">
        <v>184</v>
      </c>
      <c r="E6" s="256"/>
      <c r="F6" s="256"/>
      <c r="G6" s="256"/>
      <c r="H6" s="256"/>
      <c r="I6" s="256"/>
      <c r="J6" s="112"/>
    </row>
    <row r="7" spans="2:12" ht="30.75" customHeight="1" x14ac:dyDescent="0.25">
      <c r="B7" s="257" t="s">
        <v>185</v>
      </c>
      <c r="C7" s="257"/>
      <c r="D7" s="257"/>
      <c r="E7" s="257"/>
      <c r="F7" s="257"/>
      <c r="G7" s="257"/>
      <c r="H7" s="258" t="s">
        <v>263</v>
      </c>
      <c r="I7" s="258"/>
      <c r="J7" s="113"/>
    </row>
    <row r="8" spans="2:12" s="114" customFormat="1" ht="30" customHeight="1" x14ac:dyDescent="0.25">
      <c r="B8" s="259" t="s">
        <v>186</v>
      </c>
      <c r="C8" s="259"/>
      <c r="D8" s="259"/>
      <c r="E8" s="259"/>
      <c r="F8" s="259"/>
      <c r="G8" s="259"/>
      <c r="H8" s="115" t="s">
        <v>187</v>
      </c>
      <c r="I8" s="116" t="s">
        <v>188</v>
      </c>
      <c r="J8" s="113"/>
    </row>
    <row r="9" spans="2:12" s="114" customFormat="1" ht="30" customHeight="1" x14ac:dyDescent="0.25">
      <c r="B9" s="260" t="s">
        <v>189</v>
      </c>
      <c r="C9" s="260"/>
      <c r="D9" s="260"/>
      <c r="E9" s="260"/>
      <c r="F9" s="260"/>
      <c r="G9" s="260"/>
      <c r="H9" s="260"/>
      <c r="I9" s="260"/>
      <c r="J9" s="117"/>
    </row>
    <row r="10" spans="2:12" s="118" customFormat="1" ht="30" customHeight="1" x14ac:dyDescent="0.25">
      <c r="B10" s="119" t="s">
        <v>190</v>
      </c>
      <c r="C10" s="120" t="s">
        <v>191</v>
      </c>
      <c r="D10" s="121" t="s">
        <v>5</v>
      </c>
      <c r="E10" s="121" t="s">
        <v>192</v>
      </c>
      <c r="F10" s="121" t="s">
        <v>193</v>
      </c>
      <c r="G10" s="122" t="s">
        <v>194</v>
      </c>
      <c r="H10" s="123" t="s">
        <v>195</v>
      </c>
      <c r="I10" s="124" t="s">
        <v>196</v>
      </c>
      <c r="J10" s="125"/>
    </row>
    <row r="11" spans="2:12" s="114" customFormat="1" ht="30" customHeight="1" x14ac:dyDescent="0.25">
      <c r="B11" s="126"/>
      <c r="C11" s="127"/>
      <c r="D11" s="128"/>
      <c r="E11" s="129"/>
      <c r="F11" s="130"/>
      <c r="G11" s="128"/>
      <c r="H11" s="128"/>
      <c r="I11" s="116">
        <f>G11*D11</f>
        <v>0</v>
      </c>
      <c r="J11" s="113"/>
    </row>
    <row r="12" spans="2:12" s="114" customFormat="1" ht="30" customHeight="1" x14ac:dyDescent="0.25">
      <c r="B12" s="261" t="s">
        <v>197</v>
      </c>
      <c r="C12" s="261"/>
      <c r="D12" s="261"/>
      <c r="E12" s="261"/>
      <c r="F12" s="261"/>
      <c r="G12" s="261"/>
      <c r="H12" s="261"/>
      <c r="I12" s="116">
        <f>SUM(I11:I11)</f>
        <v>0</v>
      </c>
      <c r="J12" s="113"/>
    </row>
    <row r="13" spans="2:12" s="114" customFormat="1" ht="30" customHeight="1" x14ac:dyDescent="0.25">
      <c r="B13" s="260" t="s">
        <v>198</v>
      </c>
      <c r="C13" s="260"/>
      <c r="D13" s="260"/>
      <c r="E13" s="260"/>
      <c r="F13" s="260"/>
      <c r="G13" s="260"/>
      <c r="H13" s="260"/>
      <c r="I13" s="260"/>
      <c r="J13" s="117"/>
    </row>
    <row r="14" spans="2:12" s="114" customFormat="1" ht="30" customHeight="1" x14ac:dyDescent="0.25">
      <c r="B14" s="131" t="s">
        <v>190</v>
      </c>
      <c r="C14" s="127" t="s">
        <v>191</v>
      </c>
      <c r="D14" s="130" t="s">
        <v>5</v>
      </c>
      <c r="E14" s="132"/>
      <c r="F14" s="132"/>
      <c r="G14" s="132"/>
      <c r="H14" s="133" t="s">
        <v>199</v>
      </c>
      <c r="I14" s="116" t="s">
        <v>196</v>
      </c>
      <c r="J14" s="113"/>
    </row>
    <row r="15" spans="2:12" s="114" customFormat="1" ht="30" customHeight="1" x14ac:dyDescent="0.25">
      <c r="B15" s="134" t="s">
        <v>200</v>
      </c>
      <c r="C15" s="127" t="s">
        <v>188</v>
      </c>
      <c r="D15" s="128">
        <v>6</v>
      </c>
      <c r="E15" s="132"/>
      <c r="F15" s="132"/>
      <c r="G15" s="132"/>
      <c r="H15" s="175">
        <v>131</v>
      </c>
      <c r="I15" s="116">
        <f>D15*H15</f>
        <v>786</v>
      </c>
      <c r="J15" s="113"/>
      <c r="K15" s="150" t="s">
        <v>233</v>
      </c>
      <c r="L15" s="150" t="s">
        <v>264</v>
      </c>
    </row>
    <row r="16" spans="2:12" s="114" customFormat="1" ht="30" customHeight="1" x14ac:dyDescent="0.25">
      <c r="B16" s="134"/>
      <c r="C16" s="127"/>
      <c r="D16" s="128"/>
      <c r="E16" s="132"/>
      <c r="F16" s="132"/>
      <c r="G16" s="132"/>
      <c r="H16" s="127"/>
      <c r="I16" s="116">
        <f>D16*H16</f>
        <v>0</v>
      </c>
      <c r="J16" s="113"/>
    </row>
    <row r="17" spans="2:10" s="114" customFormat="1" ht="30" customHeight="1" x14ac:dyDescent="0.25">
      <c r="B17" s="261" t="s">
        <v>197</v>
      </c>
      <c r="C17" s="261"/>
      <c r="D17" s="261"/>
      <c r="E17" s="261"/>
      <c r="F17" s="261"/>
      <c r="G17" s="261"/>
      <c r="H17" s="261"/>
      <c r="I17" s="116">
        <f>SUM(I15:I16)</f>
        <v>786</v>
      </c>
      <c r="J17" s="113"/>
    </row>
    <row r="18" spans="2:10" s="114" customFormat="1" ht="30" customHeight="1" x14ac:dyDescent="0.25">
      <c r="B18" s="260" t="s">
        <v>201</v>
      </c>
      <c r="C18" s="260"/>
      <c r="D18" s="260"/>
      <c r="E18" s="260"/>
      <c r="F18" s="260"/>
      <c r="G18" s="260"/>
      <c r="H18" s="260"/>
      <c r="I18" s="260"/>
      <c r="J18" s="117"/>
    </row>
    <row r="19" spans="2:10" s="114" customFormat="1" ht="30" customHeight="1" x14ac:dyDescent="0.25">
      <c r="B19" s="131" t="s">
        <v>190</v>
      </c>
      <c r="C19" s="135" t="s">
        <v>191</v>
      </c>
      <c r="D19" s="133" t="s">
        <v>5</v>
      </c>
      <c r="E19" s="136"/>
      <c r="F19" s="136"/>
      <c r="G19" s="136"/>
      <c r="H19" s="133" t="s">
        <v>199</v>
      </c>
      <c r="I19" s="116" t="s">
        <v>196</v>
      </c>
      <c r="J19" s="113"/>
    </row>
    <row r="20" spans="2:10" s="114" customFormat="1" ht="30" customHeight="1" x14ac:dyDescent="0.25">
      <c r="B20" s="137"/>
      <c r="C20" s="127"/>
      <c r="D20" s="138"/>
      <c r="E20" s="136"/>
      <c r="F20" s="136"/>
      <c r="G20" s="136"/>
      <c r="H20" s="127"/>
      <c r="I20" s="116">
        <f>D20*H20</f>
        <v>0</v>
      </c>
      <c r="J20" s="113"/>
    </row>
    <row r="21" spans="2:10" s="114" customFormat="1" ht="30" customHeight="1" x14ac:dyDescent="0.25">
      <c r="B21" s="261" t="s">
        <v>197</v>
      </c>
      <c r="C21" s="261"/>
      <c r="D21" s="261"/>
      <c r="E21" s="261"/>
      <c r="F21" s="261"/>
      <c r="G21" s="261"/>
      <c r="H21" s="261"/>
      <c r="I21" s="116">
        <f>SUM(I20:I20)</f>
        <v>0</v>
      </c>
      <c r="J21" s="113"/>
    </row>
    <row r="22" spans="2:10" s="114" customFormat="1" ht="30" customHeight="1" x14ac:dyDescent="0.25">
      <c r="B22" s="260" t="s">
        <v>202</v>
      </c>
      <c r="C22" s="260"/>
      <c r="D22" s="260"/>
      <c r="E22" s="260"/>
      <c r="F22" s="260"/>
      <c r="G22" s="260"/>
      <c r="H22" s="260"/>
      <c r="I22" s="260"/>
      <c r="J22" s="117"/>
    </row>
    <row r="23" spans="2:10" s="114" customFormat="1" ht="30" customHeight="1" x14ac:dyDescent="0.25">
      <c r="B23" s="131" t="s">
        <v>190</v>
      </c>
      <c r="C23" s="127" t="s">
        <v>191</v>
      </c>
      <c r="D23" s="130" t="s">
        <v>5</v>
      </c>
      <c r="E23" s="132"/>
      <c r="F23" s="132"/>
      <c r="G23" s="132"/>
      <c r="H23" s="133" t="s">
        <v>199</v>
      </c>
      <c r="I23" s="116" t="s">
        <v>196</v>
      </c>
      <c r="J23" s="113"/>
    </row>
    <row r="24" spans="2:10" s="114" customFormat="1" ht="30" customHeight="1" x14ac:dyDescent="0.25">
      <c r="B24" s="134"/>
      <c r="C24" s="127"/>
      <c r="D24" s="129"/>
      <c r="E24" s="132"/>
      <c r="F24" s="132"/>
      <c r="G24" s="132"/>
      <c r="H24" s="127"/>
      <c r="I24" s="116">
        <f>D24*H24</f>
        <v>0</v>
      </c>
      <c r="J24" s="113"/>
    </row>
    <row r="25" spans="2:10" s="114" customFormat="1" ht="30" customHeight="1" x14ac:dyDescent="0.25">
      <c r="B25" s="134"/>
      <c r="C25" s="127"/>
      <c r="D25" s="129"/>
      <c r="E25" s="132"/>
      <c r="F25" s="132"/>
      <c r="G25" s="132"/>
      <c r="H25" s="127"/>
      <c r="I25" s="116">
        <f>D25*H25</f>
        <v>0</v>
      </c>
      <c r="J25" s="113"/>
    </row>
    <row r="26" spans="2:10" s="114" customFormat="1" ht="30" customHeight="1" x14ac:dyDescent="0.25">
      <c r="B26" s="262" t="s">
        <v>305</v>
      </c>
      <c r="C26" s="262"/>
      <c r="D26" s="262"/>
      <c r="E26" s="262"/>
      <c r="F26" s="262"/>
      <c r="G26" s="262"/>
      <c r="H26" s="262"/>
      <c r="I26" s="116">
        <f>SUM(I24:I25)*1.2796</f>
        <v>0</v>
      </c>
      <c r="J26" s="113"/>
    </row>
    <row r="27" spans="2:10" s="114" customFormat="1" ht="30" customHeight="1" x14ac:dyDescent="0.25">
      <c r="B27" s="263" t="s">
        <v>197</v>
      </c>
      <c r="C27" s="263"/>
      <c r="D27" s="263"/>
      <c r="E27" s="263"/>
      <c r="F27" s="263"/>
      <c r="G27" s="263"/>
      <c r="H27" s="263"/>
      <c r="I27" s="139">
        <f>SUM(I24:I26)</f>
        <v>0</v>
      </c>
      <c r="J27" s="140"/>
    </row>
    <row r="28" spans="2:10" s="114" customFormat="1" ht="30" customHeight="1" x14ac:dyDescent="0.25">
      <c r="B28" s="141" t="s">
        <v>203</v>
      </c>
      <c r="C28" s="142">
        <v>1</v>
      </c>
      <c r="D28" s="264" t="s">
        <v>204</v>
      </c>
      <c r="E28" s="264"/>
      <c r="F28" s="264"/>
      <c r="G28" s="264"/>
      <c r="H28" s="264"/>
      <c r="I28" s="139">
        <f>I27+I21+I17+I12</f>
        <v>786</v>
      </c>
      <c r="J28" s="140"/>
    </row>
    <row r="29" spans="2:10" s="114" customFormat="1" ht="30" customHeight="1" x14ac:dyDescent="0.25">
      <c r="B29" s="265" t="s">
        <v>205</v>
      </c>
      <c r="C29" s="265"/>
      <c r="D29" s="265"/>
      <c r="E29" s="265"/>
      <c r="F29" s="265"/>
      <c r="G29" s="265"/>
      <c r="H29" s="265"/>
      <c r="I29" s="143">
        <f>I28/C28</f>
        <v>786</v>
      </c>
      <c r="J29" s="140"/>
    </row>
    <row r="30" spans="2:10" s="114" customFormat="1" ht="30" customHeight="1" x14ac:dyDescent="0.25">
      <c r="B30" s="144" t="s">
        <v>206</v>
      </c>
      <c r="C30" s="331">
        <f>BDI!F31</f>
        <v>0.2</v>
      </c>
      <c r="D30" s="266"/>
      <c r="E30" s="266"/>
      <c r="F30" s="266"/>
      <c r="G30" s="266"/>
      <c r="H30" s="266"/>
      <c r="I30" s="145">
        <f>I29*C30</f>
        <v>157.19999999999999</v>
      </c>
      <c r="J30" s="140"/>
    </row>
    <row r="31" spans="2:10" s="114" customFormat="1" ht="30" customHeight="1" x14ac:dyDescent="0.25">
      <c r="B31" s="267" t="s">
        <v>207</v>
      </c>
      <c r="C31" s="267"/>
      <c r="D31" s="267"/>
      <c r="E31" s="267"/>
      <c r="F31" s="267"/>
      <c r="G31" s="267"/>
      <c r="H31" s="267"/>
      <c r="I31" s="146">
        <f>I30+I29</f>
        <v>943.2</v>
      </c>
      <c r="J31" s="113"/>
    </row>
    <row r="32" spans="2:10" s="147" customFormat="1" ht="12.75" x14ac:dyDescent="0.2">
      <c r="B32" s="148"/>
      <c r="C32" s="148"/>
      <c r="D32" s="149"/>
      <c r="E32" s="148"/>
      <c r="F32" s="148"/>
      <c r="G32" s="148"/>
      <c r="H32" s="148"/>
      <c r="I32" s="113"/>
      <c r="J32" s="113"/>
    </row>
    <row r="33" spans="2:12" s="147" customFormat="1" ht="12.75" x14ac:dyDescent="0.2">
      <c r="B33" s="148"/>
      <c r="C33" s="148"/>
      <c r="D33" s="149"/>
      <c r="E33" s="148"/>
      <c r="F33" s="148"/>
      <c r="G33" s="148"/>
      <c r="H33" s="148"/>
      <c r="I33" s="113"/>
      <c r="J33" s="113"/>
    </row>
    <row r="34" spans="2:12" ht="30" customHeight="1" x14ac:dyDescent="0.25">
      <c r="B34" s="111" t="s">
        <v>39</v>
      </c>
      <c r="C34" s="111" t="s">
        <v>208</v>
      </c>
      <c r="D34" s="256" t="s">
        <v>184</v>
      </c>
      <c r="E34" s="256"/>
      <c r="F34" s="256"/>
      <c r="G34" s="256"/>
      <c r="H34" s="256"/>
      <c r="I34" s="256"/>
      <c r="J34" s="112"/>
    </row>
    <row r="35" spans="2:12" ht="30" customHeight="1" x14ac:dyDescent="0.25">
      <c r="B35" s="257" t="s">
        <v>185</v>
      </c>
      <c r="C35" s="257"/>
      <c r="D35" s="257"/>
      <c r="E35" s="257"/>
      <c r="F35" s="257"/>
      <c r="G35" s="257"/>
      <c r="H35" s="268" t="s">
        <v>228</v>
      </c>
      <c r="I35" s="268"/>
      <c r="J35" s="113"/>
    </row>
    <row r="36" spans="2:12" ht="30" customHeight="1" x14ac:dyDescent="0.25">
      <c r="B36" s="259" t="s">
        <v>209</v>
      </c>
      <c r="C36" s="259"/>
      <c r="D36" s="259"/>
      <c r="E36" s="259"/>
      <c r="F36" s="259"/>
      <c r="G36" s="259"/>
      <c r="H36" s="115" t="s">
        <v>187</v>
      </c>
      <c r="I36" s="116" t="s">
        <v>188</v>
      </c>
      <c r="J36" s="113"/>
    </row>
    <row r="37" spans="2:12" s="114" customFormat="1" ht="30" customHeight="1" x14ac:dyDescent="0.25">
      <c r="B37" s="260" t="s">
        <v>189</v>
      </c>
      <c r="C37" s="260"/>
      <c r="D37" s="260"/>
      <c r="E37" s="260"/>
      <c r="F37" s="260"/>
      <c r="G37" s="260"/>
      <c r="H37" s="260"/>
      <c r="I37" s="260"/>
      <c r="J37" s="117"/>
    </row>
    <row r="38" spans="2:12" s="114" customFormat="1" ht="30" customHeight="1" x14ac:dyDescent="0.25">
      <c r="B38" s="119" t="s">
        <v>190</v>
      </c>
      <c r="C38" s="120" t="s">
        <v>191</v>
      </c>
      <c r="D38" s="121" t="s">
        <v>5</v>
      </c>
      <c r="E38" s="121" t="s">
        <v>192</v>
      </c>
      <c r="F38" s="121" t="s">
        <v>193</v>
      </c>
      <c r="G38" s="122" t="s">
        <v>194</v>
      </c>
      <c r="H38" s="123" t="s">
        <v>195</v>
      </c>
      <c r="I38" s="124" t="s">
        <v>196</v>
      </c>
      <c r="J38" s="125"/>
    </row>
    <row r="39" spans="2:12" s="114" customFormat="1" ht="30" customHeight="1" x14ac:dyDescent="0.25">
      <c r="B39" s="126"/>
      <c r="C39" s="127"/>
      <c r="D39" s="128"/>
      <c r="E39" s="129"/>
      <c r="F39" s="130"/>
      <c r="G39" s="128"/>
      <c r="H39" s="128"/>
      <c r="I39" s="116">
        <f>G39*D39</f>
        <v>0</v>
      </c>
      <c r="J39" s="113"/>
    </row>
    <row r="40" spans="2:12" s="114" customFormat="1" ht="30" customHeight="1" x14ac:dyDescent="0.25">
      <c r="B40" s="261" t="s">
        <v>197</v>
      </c>
      <c r="C40" s="261"/>
      <c r="D40" s="261"/>
      <c r="E40" s="261"/>
      <c r="F40" s="261"/>
      <c r="G40" s="261"/>
      <c r="H40" s="261"/>
      <c r="I40" s="116">
        <f>SUM(I39:I39)</f>
        <v>0</v>
      </c>
      <c r="J40" s="113"/>
    </row>
    <row r="41" spans="2:12" s="114" customFormat="1" ht="30" customHeight="1" x14ac:dyDescent="0.25">
      <c r="B41" s="260" t="s">
        <v>198</v>
      </c>
      <c r="C41" s="260"/>
      <c r="D41" s="260"/>
      <c r="E41" s="260"/>
      <c r="F41" s="260"/>
      <c r="G41" s="260"/>
      <c r="H41" s="260"/>
      <c r="I41" s="260"/>
      <c r="J41" s="117"/>
    </row>
    <row r="42" spans="2:12" s="114" customFormat="1" ht="30" customHeight="1" x14ac:dyDescent="0.25">
      <c r="B42" s="131" t="s">
        <v>190</v>
      </c>
      <c r="C42" s="127" t="s">
        <v>191</v>
      </c>
      <c r="D42" s="130" t="s">
        <v>5</v>
      </c>
      <c r="E42" s="132"/>
      <c r="F42" s="132"/>
      <c r="G42" s="132"/>
      <c r="H42" s="133" t="s">
        <v>199</v>
      </c>
      <c r="I42" s="116" t="s">
        <v>196</v>
      </c>
      <c r="J42" s="113"/>
    </row>
    <row r="43" spans="2:12" s="114" customFormat="1" ht="30" customHeight="1" x14ac:dyDescent="0.25">
      <c r="B43" s="134" t="s">
        <v>210</v>
      </c>
      <c r="C43" s="127" t="s">
        <v>188</v>
      </c>
      <c r="D43" s="128">
        <v>6</v>
      </c>
      <c r="E43" s="132"/>
      <c r="F43" s="132"/>
      <c r="G43" s="132"/>
      <c r="H43" s="175">
        <v>131</v>
      </c>
      <c r="I43" s="116">
        <f>D43*H43</f>
        <v>786</v>
      </c>
      <c r="J43" s="113"/>
      <c r="K43" s="150" t="s">
        <v>234</v>
      </c>
      <c r="L43" s="150" t="s">
        <v>264</v>
      </c>
    </row>
    <row r="44" spans="2:12" s="114" customFormat="1" ht="30" customHeight="1" x14ac:dyDescent="0.25">
      <c r="B44" s="134"/>
      <c r="C44" s="127"/>
      <c r="D44" s="128"/>
      <c r="E44" s="132"/>
      <c r="F44" s="132"/>
      <c r="G44" s="132"/>
      <c r="H44" s="127"/>
      <c r="I44" s="116">
        <f>D44*H44</f>
        <v>0</v>
      </c>
      <c r="J44" s="113"/>
    </row>
    <row r="45" spans="2:12" s="114" customFormat="1" ht="30" customHeight="1" x14ac:dyDescent="0.25">
      <c r="B45" s="261" t="s">
        <v>197</v>
      </c>
      <c r="C45" s="261"/>
      <c r="D45" s="261"/>
      <c r="E45" s="261"/>
      <c r="F45" s="261"/>
      <c r="G45" s="261"/>
      <c r="H45" s="261"/>
      <c r="I45" s="116">
        <f>SUM(I43:I44)</f>
        <v>786</v>
      </c>
      <c r="J45" s="113"/>
    </row>
    <row r="46" spans="2:12" s="114" customFormat="1" ht="30" customHeight="1" x14ac:dyDescent="0.25">
      <c r="B46" s="260" t="s">
        <v>201</v>
      </c>
      <c r="C46" s="260"/>
      <c r="D46" s="260"/>
      <c r="E46" s="260"/>
      <c r="F46" s="260"/>
      <c r="G46" s="260"/>
      <c r="H46" s="260"/>
      <c r="I46" s="260"/>
      <c r="J46" s="117"/>
    </row>
    <row r="47" spans="2:12" s="114" customFormat="1" ht="30" customHeight="1" x14ac:dyDescent="0.25">
      <c r="B47" s="131" t="s">
        <v>190</v>
      </c>
      <c r="C47" s="127" t="s">
        <v>191</v>
      </c>
      <c r="D47" s="133" t="s">
        <v>5</v>
      </c>
      <c r="E47" s="136"/>
      <c r="F47" s="136"/>
      <c r="G47" s="136"/>
      <c r="H47" s="133" t="s">
        <v>199</v>
      </c>
      <c r="I47" s="116" t="s">
        <v>196</v>
      </c>
      <c r="J47" s="113"/>
    </row>
    <row r="48" spans="2:12" s="114" customFormat="1" ht="30" customHeight="1" x14ac:dyDescent="0.25">
      <c r="B48" s="137"/>
      <c r="C48" s="127"/>
      <c r="D48" s="138"/>
      <c r="E48" s="136"/>
      <c r="F48" s="136"/>
      <c r="G48" s="136"/>
      <c r="H48" s="127"/>
      <c r="I48" s="116">
        <f>D48*H48</f>
        <v>0</v>
      </c>
      <c r="J48" s="113"/>
    </row>
    <row r="49" spans="2:10" s="114" customFormat="1" ht="30" customHeight="1" x14ac:dyDescent="0.25">
      <c r="B49" s="261" t="s">
        <v>197</v>
      </c>
      <c r="C49" s="261"/>
      <c r="D49" s="261"/>
      <c r="E49" s="261"/>
      <c r="F49" s="261"/>
      <c r="G49" s="261"/>
      <c r="H49" s="261"/>
      <c r="I49" s="116">
        <f>SUM(I48:I48)</f>
        <v>0</v>
      </c>
      <c r="J49" s="113"/>
    </row>
    <row r="50" spans="2:10" s="114" customFormat="1" ht="30" customHeight="1" x14ac:dyDescent="0.25">
      <c r="B50" s="260" t="s">
        <v>202</v>
      </c>
      <c r="C50" s="260"/>
      <c r="D50" s="260"/>
      <c r="E50" s="260"/>
      <c r="F50" s="260"/>
      <c r="G50" s="260"/>
      <c r="H50" s="260"/>
      <c r="I50" s="260"/>
      <c r="J50" s="117"/>
    </row>
    <row r="51" spans="2:10" s="114" customFormat="1" ht="30" customHeight="1" x14ac:dyDescent="0.25">
      <c r="B51" s="131" t="s">
        <v>190</v>
      </c>
      <c r="C51" s="127" t="s">
        <v>191</v>
      </c>
      <c r="D51" s="130" t="s">
        <v>5</v>
      </c>
      <c r="E51" s="132"/>
      <c r="F51" s="132"/>
      <c r="G51" s="132"/>
      <c r="H51" s="133" t="s">
        <v>199</v>
      </c>
      <c r="I51" s="116" t="s">
        <v>196</v>
      </c>
      <c r="J51" s="113"/>
    </row>
    <row r="52" spans="2:10" s="114" customFormat="1" ht="30" customHeight="1" x14ac:dyDescent="0.25">
      <c r="B52" s="134"/>
      <c r="C52" s="127"/>
      <c r="D52" s="129"/>
      <c r="E52" s="132"/>
      <c r="F52" s="132"/>
      <c r="G52" s="132"/>
      <c r="H52" s="127"/>
      <c r="I52" s="116">
        <f>D52*H52</f>
        <v>0</v>
      </c>
      <c r="J52" s="113"/>
    </row>
    <row r="53" spans="2:10" s="114" customFormat="1" ht="30" customHeight="1" x14ac:dyDescent="0.25">
      <c r="B53" s="134"/>
      <c r="C53" s="127"/>
      <c r="D53" s="129"/>
      <c r="E53" s="132"/>
      <c r="F53" s="132"/>
      <c r="G53" s="132"/>
      <c r="H53" s="127"/>
      <c r="I53" s="116">
        <f>D53*H53</f>
        <v>0</v>
      </c>
      <c r="J53" s="113"/>
    </row>
    <row r="54" spans="2:10" s="114" customFormat="1" ht="30" customHeight="1" x14ac:dyDescent="0.25">
      <c r="B54" s="262" t="s">
        <v>305</v>
      </c>
      <c r="C54" s="262"/>
      <c r="D54" s="262"/>
      <c r="E54" s="262"/>
      <c r="F54" s="262"/>
      <c r="G54" s="262"/>
      <c r="H54" s="262"/>
      <c r="I54" s="116">
        <f>SUM(I52:I53)*1.2796</f>
        <v>0</v>
      </c>
      <c r="J54" s="113"/>
    </row>
    <row r="55" spans="2:10" s="114" customFormat="1" ht="30" customHeight="1" x14ac:dyDescent="0.25">
      <c r="B55" s="263" t="s">
        <v>197</v>
      </c>
      <c r="C55" s="263"/>
      <c r="D55" s="263"/>
      <c r="E55" s="263"/>
      <c r="F55" s="263"/>
      <c r="G55" s="263"/>
      <c r="H55" s="263"/>
      <c r="I55" s="139">
        <f>SUM(I52:I54)</f>
        <v>0</v>
      </c>
      <c r="J55" s="140"/>
    </row>
    <row r="56" spans="2:10" s="114" customFormat="1" ht="30" customHeight="1" x14ac:dyDescent="0.25">
      <c r="B56" s="141" t="s">
        <v>203</v>
      </c>
      <c r="C56" s="142">
        <v>1</v>
      </c>
      <c r="D56" s="264" t="s">
        <v>204</v>
      </c>
      <c r="E56" s="264"/>
      <c r="F56" s="264"/>
      <c r="G56" s="264"/>
      <c r="H56" s="264"/>
      <c r="I56" s="139">
        <f>I55+I49+I45+I40</f>
        <v>786</v>
      </c>
      <c r="J56" s="140"/>
    </row>
    <row r="57" spans="2:10" s="114" customFormat="1" ht="30" customHeight="1" x14ac:dyDescent="0.25">
      <c r="B57" s="265" t="s">
        <v>205</v>
      </c>
      <c r="C57" s="265"/>
      <c r="D57" s="265"/>
      <c r="E57" s="265"/>
      <c r="F57" s="265"/>
      <c r="G57" s="265"/>
      <c r="H57" s="265"/>
      <c r="I57" s="143">
        <f>I56/C56</f>
        <v>786</v>
      </c>
      <c r="J57" s="140"/>
    </row>
    <row r="58" spans="2:10" s="114" customFormat="1" ht="30" customHeight="1" x14ac:dyDescent="0.25">
      <c r="B58" s="144" t="s">
        <v>206</v>
      </c>
      <c r="C58" s="331">
        <f>BDI!F31</f>
        <v>0.2</v>
      </c>
      <c r="D58" s="266"/>
      <c r="E58" s="266"/>
      <c r="F58" s="266"/>
      <c r="G58" s="266"/>
      <c r="H58" s="266"/>
      <c r="I58" s="145">
        <f>I57*C58</f>
        <v>157.19999999999999</v>
      </c>
      <c r="J58" s="140"/>
    </row>
    <row r="59" spans="2:10" s="150" customFormat="1" ht="30" customHeight="1" x14ac:dyDescent="0.25">
      <c r="B59" s="267" t="s">
        <v>207</v>
      </c>
      <c r="C59" s="267"/>
      <c r="D59" s="267"/>
      <c r="E59" s="267"/>
      <c r="F59" s="267"/>
      <c r="G59" s="267"/>
      <c r="H59" s="267"/>
      <c r="I59" s="146">
        <f>I58+I57</f>
        <v>943.2</v>
      </c>
      <c r="J59" s="113"/>
    </row>
  </sheetData>
  <mergeCells count="35">
    <mergeCell ref="D56:H56"/>
    <mergeCell ref="B57:H57"/>
    <mergeCell ref="D58:H58"/>
    <mergeCell ref="B59:H59"/>
    <mergeCell ref="B46:I46"/>
    <mergeCell ref="B49:H49"/>
    <mergeCell ref="B50:I50"/>
    <mergeCell ref="B54:H54"/>
    <mergeCell ref="B55:H55"/>
    <mergeCell ref="B36:G36"/>
    <mergeCell ref="B37:I37"/>
    <mergeCell ref="B40:H40"/>
    <mergeCell ref="B41:I41"/>
    <mergeCell ref="B45:H45"/>
    <mergeCell ref="B29:H29"/>
    <mergeCell ref="D30:H30"/>
    <mergeCell ref="B31:H31"/>
    <mergeCell ref="D34:I34"/>
    <mergeCell ref="B35:G35"/>
    <mergeCell ref="H35:I35"/>
    <mergeCell ref="B21:H21"/>
    <mergeCell ref="B22:I22"/>
    <mergeCell ref="B26:H26"/>
    <mergeCell ref="B27:H27"/>
    <mergeCell ref="D28:H28"/>
    <mergeCell ref="B9:I9"/>
    <mergeCell ref="B12:H12"/>
    <mergeCell ref="B13:I13"/>
    <mergeCell ref="B17:H17"/>
    <mergeCell ref="B18:I18"/>
    <mergeCell ref="B2:I5"/>
    <mergeCell ref="D6:I6"/>
    <mergeCell ref="B7:G7"/>
    <mergeCell ref="H7:I7"/>
    <mergeCell ref="B8:G8"/>
  </mergeCells>
  <pageMargins left="0.51180555555555496" right="0.51180555555555496" top="0.78749999999999998" bottom="0.78749999999999998" header="0.51180555555555496" footer="0.51180555555555496"/>
  <pageSetup paperSize="9" scale="68" firstPageNumber="0" orientation="portrait" verticalDpi="599" r:id="rId1"/>
  <rowBreaks count="1" manualBreakCount="1">
    <brk id="33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W29"/>
  <sheetViews>
    <sheetView view="pageBreakPreview" topLeftCell="A10" zoomScale="90" zoomScaleSheetLayoutView="90" workbookViewId="0">
      <selection activeCell="F16" sqref="F16"/>
    </sheetView>
  </sheetViews>
  <sheetFormatPr defaultRowHeight="15.75" x14ac:dyDescent="0.25"/>
  <cols>
    <col min="1" max="1" width="3.140625" style="63"/>
    <col min="2" max="2" width="8.85546875" style="63"/>
    <col min="3" max="3" width="52.28515625" style="63"/>
    <col min="4" max="4" width="11.42578125" style="63"/>
    <col min="5" max="5" width="9.7109375" style="63"/>
    <col min="6" max="6" width="10.85546875" style="63"/>
    <col min="7" max="7" width="14.85546875" style="63"/>
    <col min="8" max="8" width="4.28515625" style="63"/>
    <col min="9" max="257" width="8.85546875" style="63"/>
  </cols>
  <sheetData>
    <row r="2" spans="2:10" ht="3.75" customHeight="1" x14ac:dyDescent="0.25"/>
    <row r="3" spans="2:10" ht="30.75" customHeight="1" x14ac:dyDescent="0.25">
      <c r="B3" s="269" t="s">
        <v>211</v>
      </c>
      <c r="C3" s="269"/>
      <c r="D3" s="269"/>
      <c r="E3" s="269"/>
      <c r="F3" s="269"/>
      <c r="G3" s="269"/>
    </row>
    <row r="4" spans="2:10" ht="15" customHeight="1" x14ac:dyDescent="0.25">
      <c r="B4" s="251"/>
      <c r="C4" s="251"/>
      <c r="D4" s="251"/>
      <c r="E4" s="251"/>
      <c r="F4" s="251"/>
      <c r="G4" s="251"/>
      <c r="H4" s="64"/>
      <c r="I4" s="65"/>
      <c r="J4" s="65"/>
    </row>
    <row r="5" spans="2:10" ht="19.5" customHeight="1" x14ac:dyDescent="0.25">
      <c r="B5" s="251"/>
      <c r="C5" s="251"/>
      <c r="D5" s="251"/>
      <c r="E5" s="251"/>
      <c r="F5" s="251"/>
      <c r="G5" s="251"/>
      <c r="H5" s="66"/>
      <c r="I5" s="66"/>
      <c r="J5" s="66"/>
    </row>
    <row r="6" spans="2:10" x14ac:dyDescent="0.25">
      <c r="B6" s="251"/>
      <c r="C6" s="251"/>
      <c r="D6" s="251"/>
      <c r="E6" s="251"/>
      <c r="F6" s="251"/>
      <c r="G6" s="251"/>
      <c r="H6" s="66"/>
      <c r="I6" s="66"/>
      <c r="J6" s="66"/>
    </row>
    <row r="7" spans="2:10" x14ac:dyDescent="0.25">
      <c r="B7" s="251"/>
      <c r="C7" s="251"/>
      <c r="D7" s="251"/>
      <c r="E7" s="251"/>
      <c r="F7" s="251"/>
      <c r="G7" s="251"/>
      <c r="H7" s="66"/>
      <c r="I7" s="66"/>
      <c r="J7" s="66"/>
    </row>
    <row r="8" spans="2:10" x14ac:dyDescent="0.25">
      <c r="B8" s="251"/>
      <c r="C8" s="251"/>
      <c r="D8" s="251"/>
      <c r="E8" s="251"/>
      <c r="F8" s="251"/>
      <c r="G8" s="251"/>
      <c r="H8" s="64"/>
      <c r="I8" s="65"/>
      <c r="J8" s="65"/>
    </row>
    <row r="9" spans="2:10" ht="15" customHeight="1" x14ac:dyDescent="0.25">
      <c r="B9" s="252" t="s">
        <v>171</v>
      </c>
      <c r="C9" s="252"/>
      <c r="D9" s="252"/>
      <c r="E9" s="252"/>
      <c r="F9" s="252"/>
      <c r="G9" s="252"/>
      <c r="H9" s="64"/>
      <c r="I9" s="65"/>
      <c r="J9" s="65"/>
    </row>
    <row r="10" spans="2:10" x14ac:dyDescent="0.25">
      <c r="B10" s="252"/>
      <c r="C10" s="252"/>
      <c r="D10" s="252"/>
      <c r="E10" s="252"/>
      <c r="F10" s="252"/>
      <c r="G10" s="252"/>
      <c r="H10" s="67"/>
      <c r="I10" s="67"/>
      <c r="J10" s="67"/>
    </row>
    <row r="11" spans="2:10" ht="15" customHeight="1" x14ac:dyDescent="0.25">
      <c r="B11" s="253" t="s">
        <v>172</v>
      </c>
      <c r="C11" s="253"/>
      <c r="D11" s="253"/>
      <c r="E11" s="253"/>
      <c r="F11" s="253"/>
      <c r="G11" s="253"/>
      <c r="H11" s="67"/>
      <c r="I11" s="67"/>
      <c r="J11" s="67"/>
    </row>
    <row r="12" spans="2:10" ht="26.25" customHeight="1" x14ac:dyDescent="0.25">
      <c r="B12" s="253"/>
      <c r="C12" s="253"/>
      <c r="D12" s="253"/>
      <c r="E12" s="253"/>
      <c r="F12" s="253"/>
      <c r="G12" s="253"/>
      <c r="H12" s="66"/>
      <c r="I12" s="66"/>
      <c r="J12" s="66"/>
    </row>
    <row r="13" spans="2:10" ht="15" customHeight="1" x14ac:dyDescent="0.25">
      <c r="B13" s="253" t="s">
        <v>173</v>
      </c>
      <c r="C13" s="253"/>
      <c r="D13" s="253"/>
      <c r="E13" s="253"/>
      <c r="F13" s="253"/>
      <c r="G13" s="253"/>
      <c r="H13" s="68"/>
      <c r="I13" s="68"/>
      <c r="J13" s="68"/>
    </row>
    <row r="14" spans="2:10" ht="25.5" customHeight="1" x14ac:dyDescent="0.25">
      <c r="B14" s="253"/>
      <c r="C14" s="253"/>
      <c r="D14" s="253"/>
      <c r="E14" s="253"/>
      <c r="F14" s="253"/>
      <c r="G14" s="253"/>
      <c r="H14" s="68"/>
      <c r="I14" s="68"/>
      <c r="J14" s="68"/>
    </row>
    <row r="15" spans="2:10" x14ac:dyDescent="0.25">
      <c r="B15" s="69"/>
      <c r="C15" s="70"/>
      <c r="D15" s="70"/>
      <c r="E15" s="70"/>
      <c r="F15" s="70"/>
      <c r="G15" s="71"/>
      <c r="H15" s="70"/>
      <c r="I15" s="70"/>
      <c r="J15" s="70"/>
    </row>
    <row r="16" spans="2:10" ht="67.5" customHeight="1" x14ac:dyDescent="0.25">
      <c r="B16" s="151" t="s">
        <v>57</v>
      </c>
      <c r="C16" s="152" t="s">
        <v>58</v>
      </c>
      <c r="D16" s="152" t="s">
        <v>174</v>
      </c>
      <c r="E16" s="153" t="s">
        <v>175</v>
      </c>
      <c r="F16" s="153" t="s">
        <v>176</v>
      </c>
      <c r="G16" s="154" t="s">
        <v>177</v>
      </c>
    </row>
    <row r="17" spans="2:8" ht="39.950000000000003" customHeight="1" x14ac:dyDescent="0.25">
      <c r="B17" s="76">
        <v>1</v>
      </c>
      <c r="C17" s="77" t="s">
        <v>178</v>
      </c>
      <c r="D17" s="78" t="s">
        <v>188</v>
      </c>
      <c r="E17" s="79">
        <v>1</v>
      </c>
      <c r="F17" s="80">
        <v>0</v>
      </c>
      <c r="G17" s="81">
        <f>E17*F17</f>
        <v>0</v>
      </c>
    </row>
    <row r="18" spans="2:8" s="155" customFormat="1" ht="60" customHeight="1" x14ac:dyDescent="0.25">
      <c r="B18" s="82">
        <v>2</v>
      </c>
      <c r="C18" s="83" t="s">
        <v>179</v>
      </c>
      <c r="D18" s="84" t="s">
        <v>180</v>
      </c>
      <c r="E18" s="84">
        <v>150</v>
      </c>
      <c r="F18" s="85">
        <v>0</v>
      </c>
      <c r="G18" s="86">
        <f>E18*F18</f>
        <v>0</v>
      </c>
    </row>
    <row r="19" spans="2:8" ht="39.950000000000003" customHeight="1" x14ac:dyDescent="0.25">
      <c r="B19" s="82">
        <v>3</v>
      </c>
      <c r="C19" s="87" t="s">
        <v>181</v>
      </c>
      <c r="D19" s="88" t="s">
        <v>188</v>
      </c>
      <c r="E19" s="88">
        <v>1</v>
      </c>
      <c r="F19" s="89">
        <v>0</v>
      </c>
      <c r="G19" s="86">
        <f>E19*F19</f>
        <v>0</v>
      </c>
    </row>
    <row r="20" spans="2:8" ht="27" customHeight="1" x14ac:dyDescent="0.25">
      <c r="B20" s="254" t="s">
        <v>182</v>
      </c>
      <c r="C20" s="254"/>
      <c r="D20" s="254"/>
      <c r="E20" s="254"/>
      <c r="F20" s="254"/>
      <c r="G20" s="156">
        <f>SUM(G17:G19)</f>
        <v>0</v>
      </c>
    </row>
    <row r="21" spans="2:8" ht="27" customHeight="1" x14ac:dyDescent="0.25">
      <c r="B21" s="248" t="s">
        <v>273</v>
      </c>
      <c r="C21" s="248"/>
      <c r="D21" s="248"/>
      <c r="E21" s="248"/>
      <c r="F21" s="248"/>
      <c r="G21" s="248"/>
    </row>
    <row r="22" spans="2:8" s="90" customFormat="1" x14ac:dyDescent="0.25"/>
    <row r="23" spans="2:8" s="90" customFormat="1" x14ac:dyDescent="0.25">
      <c r="B23" s="249"/>
      <c r="C23" s="249"/>
      <c r="D23" s="249"/>
      <c r="E23" s="249"/>
      <c r="F23" s="249"/>
      <c r="G23" s="249"/>
    </row>
    <row r="24" spans="2:8" s="90" customFormat="1" x14ac:dyDescent="0.25">
      <c r="B24" s="91"/>
      <c r="C24" s="91"/>
      <c r="D24" s="91"/>
      <c r="E24" s="92"/>
      <c r="F24" s="91"/>
      <c r="G24" s="91"/>
    </row>
    <row r="25" spans="2:8" s="90" customFormat="1" x14ac:dyDescent="0.25">
      <c r="B25" s="93"/>
      <c r="C25" s="94"/>
      <c r="D25" s="94"/>
      <c r="E25" s="95"/>
      <c r="F25" s="96"/>
      <c r="G25" s="96"/>
    </row>
    <row r="26" spans="2:8" s="90" customFormat="1" x14ac:dyDescent="0.25">
      <c r="B26" s="93"/>
      <c r="C26" s="94"/>
      <c r="D26" s="94"/>
      <c r="E26" s="97"/>
      <c r="F26" s="98"/>
      <c r="G26" s="96"/>
    </row>
    <row r="27" spans="2:8" s="90" customFormat="1" x14ac:dyDescent="0.25">
      <c r="B27" s="99"/>
      <c r="C27" s="100"/>
      <c r="D27" s="100"/>
      <c r="E27" s="99"/>
      <c r="F27" s="101"/>
      <c r="G27" s="101"/>
    </row>
    <row r="28" spans="2:8" s="90" customFormat="1" x14ac:dyDescent="0.25">
      <c r="B28" s="99"/>
      <c r="C28" s="102"/>
      <c r="D28" s="102"/>
      <c r="E28" s="99"/>
      <c r="F28" s="101"/>
      <c r="G28" s="101"/>
    </row>
    <row r="29" spans="2:8" s="90" customFormat="1" x14ac:dyDescent="0.25">
      <c r="B29" s="250"/>
      <c r="C29" s="250"/>
      <c r="D29" s="250"/>
      <c r="E29" s="250"/>
      <c r="F29" s="250"/>
      <c r="G29" s="103"/>
      <c r="H29" s="104"/>
    </row>
  </sheetData>
  <mergeCells count="9">
    <mergeCell ref="B20:F20"/>
    <mergeCell ref="B21:G21"/>
    <mergeCell ref="B23:G23"/>
    <mergeCell ref="B29:F29"/>
    <mergeCell ref="B3:G3"/>
    <mergeCell ref="B4:G8"/>
    <mergeCell ref="B9:G10"/>
    <mergeCell ref="B11:G12"/>
    <mergeCell ref="B13:G14"/>
  </mergeCells>
  <pageMargins left="0.51180555555555496" right="0.51180555555555496" top="0.78749999999999998" bottom="0.78749999999999998" header="0.51180555555555496" footer="0.51180555555555496"/>
  <pageSetup paperSize="9" scale="83" firstPageNumber="0" orientation="portrait" verticalDpi="599" r:id="rId1"/>
  <colBreaks count="1" manualBreakCount="1">
    <brk id="7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3"/>
  <sheetViews>
    <sheetView view="pageBreakPreview" topLeftCell="A13" zoomScale="110" zoomScaleSheetLayoutView="110" workbookViewId="0">
      <selection activeCell="A11" sqref="A11:G13"/>
    </sheetView>
  </sheetViews>
  <sheetFormatPr defaultRowHeight="15" x14ac:dyDescent="0.25"/>
  <cols>
    <col min="1" max="1" width="22.85546875" customWidth="1"/>
    <col min="2" max="2" width="13.42578125" customWidth="1"/>
    <col min="4" max="4" width="15.5703125" customWidth="1"/>
    <col min="5" max="5" width="10.85546875" customWidth="1"/>
    <col min="6" max="6" width="13.42578125" customWidth="1"/>
    <col min="7" max="7" width="14" customWidth="1"/>
  </cols>
  <sheetData>
    <row r="2" spans="1:7" ht="15" customHeight="1" x14ac:dyDescent="0.25">
      <c r="A2" s="280" t="s">
        <v>223</v>
      </c>
      <c r="B2" s="281"/>
      <c r="C2" s="281"/>
      <c r="D2" s="281"/>
      <c r="E2" s="281"/>
      <c r="F2" s="281"/>
      <c r="G2" s="282"/>
    </row>
    <row r="3" spans="1:7" x14ac:dyDescent="0.25">
      <c r="A3" s="283"/>
      <c r="B3" s="284"/>
      <c r="C3" s="284"/>
      <c r="D3" s="284"/>
      <c r="E3" s="284"/>
      <c r="F3" s="284"/>
      <c r="G3" s="285"/>
    </row>
    <row r="4" spans="1:7" ht="36" x14ac:dyDescent="0.25">
      <c r="A4" s="6" t="s">
        <v>3</v>
      </c>
      <c r="B4" s="176" t="s">
        <v>224</v>
      </c>
      <c r="C4" s="7" t="s">
        <v>4</v>
      </c>
      <c r="D4" s="7" t="s">
        <v>231</v>
      </c>
      <c r="E4" s="8" t="s">
        <v>6</v>
      </c>
      <c r="F4" s="160" t="s">
        <v>7</v>
      </c>
      <c r="G4" s="161" t="s">
        <v>220</v>
      </c>
    </row>
    <row r="5" spans="1:7" x14ac:dyDescent="0.25">
      <c r="A5" s="20" t="s">
        <v>37</v>
      </c>
      <c r="B5" s="177">
        <v>87125</v>
      </c>
      <c r="C5" s="14" t="s">
        <v>188</v>
      </c>
      <c r="D5" s="14">
        <v>2</v>
      </c>
      <c r="E5" s="14">
        <v>95</v>
      </c>
      <c r="F5" s="186">
        <f t="shared" ref="F5" si="0">D5*E5</f>
        <v>190</v>
      </c>
      <c r="G5" s="159" t="s">
        <v>218</v>
      </c>
    </row>
    <row r="6" spans="1:7" x14ac:dyDescent="0.25">
      <c r="A6" s="20" t="s">
        <v>37</v>
      </c>
      <c r="B6" s="177">
        <v>4895</v>
      </c>
      <c r="C6" s="14" t="s">
        <v>188</v>
      </c>
      <c r="D6" s="14">
        <v>5</v>
      </c>
      <c r="E6" s="14">
        <v>100</v>
      </c>
      <c r="F6" s="186">
        <f t="shared" ref="F6:F8" si="1">D6*E6</f>
        <v>500</v>
      </c>
      <c r="G6" s="159" t="s">
        <v>219</v>
      </c>
    </row>
    <row r="7" spans="1:7" x14ac:dyDescent="0.25">
      <c r="A7" s="20" t="s">
        <v>37</v>
      </c>
      <c r="B7" s="178">
        <v>41053</v>
      </c>
      <c r="C7" s="14" t="s">
        <v>188</v>
      </c>
      <c r="D7" s="14">
        <v>3</v>
      </c>
      <c r="E7" s="14">
        <v>95</v>
      </c>
      <c r="F7" s="186">
        <f t="shared" si="1"/>
        <v>285</v>
      </c>
      <c r="G7" s="159" t="s">
        <v>221</v>
      </c>
    </row>
    <row r="8" spans="1:7" x14ac:dyDescent="0.25">
      <c r="A8" s="20" t="s">
        <v>37</v>
      </c>
      <c r="B8" s="177">
        <v>2277</v>
      </c>
      <c r="C8" s="14" t="s">
        <v>188</v>
      </c>
      <c r="D8" s="14">
        <v>4</v>
      </c>
      <c r="E8" s="14">
        <v>95</v>
      </c>
      <c r="F8" s="186">
        <f t="shared" si="1"/>
        <v>380</v>
      </c>
      <c r="G8" s="159" t="s">
        <v>221</v>
      </c>
    </row>
    <row r="9" spans="1:7" x14ac:dyDescent="0.25">
      <c r="A9" s="163" t="s">
        <v>197</v>
      </c>
      <c r="B9" s="164"/>
      <c r="C9" s="164"/>
      <c r="D9" s="188">
        <f>SUM(D5:D8)</f>
        <v>14</v>
      </c>
      <c r="E9" s="187">
        <f>F9/D9</f>
        <v>96.79</v>
      </c>
      <c r="F9" s="188">
        <f>SUM(F5:F8)</f>
        <v>1355</v>
      </c>
      <c r="G9" s="164"/>
    </row>
    <row r="10" spans="1:7" x14ac:dyDescent="0.25">
      <c r="A10" s="274" t="s">
        <v>225</v>
      </c>
      <c r="B10" s="275"/>
      <c r="C10" s="275"/>
      <c r="D10" s="276"/>
      <c r="E10" s="184">
        <v>3</v>
      </c>
      <c r="F10" s="181">
        <f>E9/E10</f>
        <v>32.26</v>
      </c>
      <c r="G10" s="162"/>
    </row>
    <row r="11" spans="1:7" x14ac:dyDescent="0.25">
      <c r="A11" s="286" t="s">
        <v>222</v>
      </c>
      <c r="B11" s="287"/>
      <c r="C11" s="287"/>
      <c r="D11" s="287"/>
      <c r="E11" s="287"/>
      <c r="F11" s="287"/>
      <c r="G11" s="288"/>
    </row>
    <row r="12" spans="1:7" x14ac:dyDescent="0.25">
      <c r="A12" s="289"/>
      <c r="B12" s="290"/>
      <c r="C12" s="290"/>
      <c r="D12" s="290"/>
      <c r="E12" s="290"/>
      <c r="F12" s="290"/>
      <c r="G12" s="291"/>
    </row>
    <row r="13" spans="1:7" x14ac:dyDescent="0.25">
      <c r="A13" s="292"/>
      <c r="B13" s="293"/>
      <c r="C13" s="293"/>
      <c r="D13" s="293"/>
      <c r="E13" s="293"/>
      <c r="F13" s="293"/>
      <c r="G13" s="294"/>
    </row>
    <row r="14" spans="1:7" ht="36" x14ac:dyDescent="0.25">
      <c r="A14" s="6" t="s">
        <v>3</v>
      </c>
      <c r="B14" s="176" t="s">
        <v>224</v>
      </c>
      <c r="C14" s="7" t="s">
        <v>4</v>
      </c>
      <c r="D14" s="7" t="s">
        <v>5</v>
      </c>
      <c r="E14" s="8" t="s">
        <v>6</v>
      </c>
      <c r="F14" s="160" t="s">
        <v>7</v>
      </c>
      <c r="G14" s="161" t="s">
        <v>220</v>
      </c>
    </row>
    <row r="15" spans="1:7" x14ac:dyDescent="0.25">
      <c r="A15" s="20" t="s">
        <v>215</v>
      </c>
      <c r="B15" s="179">
        <v>65</v>
      </c>
      <c r="C15" s="14" t="s">
        <v>188</v>
      </c>
      <c r="D15" s="14">
        <v>3</v>
      </c>
      <c r="E15" s="14">
        <v>15</v>
      </c>
      <c r="F15" s="186">
        <f t="shared" ref="F15" si="2">D15*E15</f>
        <v>45</v>
      </c>
      <c r="G15" s="159" t="s">
        <v>221</v>
      </c>
    </row>
    <row r="16" spans="1:7" x14ac:dyDescent="0.25">
      <c r="A16" s="20" t="s">
        <v>215</v>
      </c>
      <c r="B16" s="179" t="s">
        <v>216</v>
      </c>
      <c r="C16" s="14" t="s">
        <v>188</v>
      </c>
      <c r="D16" s="14">
        <v>2</v>
      </c>
      <c r="E16" s="14">
        <v>15</v>
      </c>
      <c r="F16" s="186">
        <f t="shared" ref="F16" si="3">D16*E16</f>
        <v>30</v>
      </c>
      <c r="G16" s="159" t="s">
        <v>219</v>
      </c>
    </row>
    <row r="17" spans="1:7" x14ac:dyDescent="0.25">
      <c r="A17" s="159" t="s">
        <v>215</v>
      </c>
      <c r="B17" s="180" t="s">
        <v>217</v>
      </c>
      <c r="C17" s="14" t="s">
        <v>188</v>
      </c>
      <c r="D17" s="14">
        <v>3</v>
      </c>
      <c r="E17" s="14">
        <v>13</v>
      </c>
      <c r="F17" s="186">
        <f t="shared" ref="F17" si="4">D17*E17</f>
        <v>39</v>
      </c>
      <c r="G17" s="159" t="s">
        <v>218</v>
      </c>
    </row>
    <row r="18" spans="1:7" x14ac:dyDescent="0.25">
      <c r="A18" s="159" t="s">
        <v>215</v>
      </c>
      <c r="B18" s="180">
        <v>14656</v>
      </c>
      <c r="C18" s="14" t="s">
        <v>188</v>
      </c>
      <c r="D18" s="14">
        <v>3</v>
      </c>
      <c r="E18" s="14">
        <v>15</v>
      </c>
      <c r="F18" s="186">
        <f t="shared" ref="F18" si="5">D18*E18</f>
        <v>45</v>
      </c>
      <c r="G18" s="159" t="s">
        <v>265</v>
      </c>
    </row>
    <row r="19" spans="1:7" x14ac:dyDescent="0.25">
      <c r="A19" s="163" t="s">
        <v>197</v>
      </c>
      <c r="B19" s="164"/>
      <c r="C19" s="164"/>
      <c r="D19" s="188">
        <f>SUM(D15:D18)</f>
        <v>11</v>
      </c>
      <c r="E19" s="187">
        <f>F19/D19</f>
        <v>14.45</v>
      </c>
      <c r="F19" s="188">
        <f>SUM(F15:F18)</f>
        <v>159</v>
      </c>
      <c r="G19" s="164"/>
    </row>
    <row r="20" spans="1:7" x14ac:dyDescent="0.25">
      <c r="A20" s="273" t="s">
        <v>226</v>
      </c>
      <c r="B20" s="273"/>
      <c r="C20" s="273"/>
      <c r="D20" s="273"/>
      <c r="E20" s="183">
        <v>3</v>
      </c>
      <c r="F20" s="182">
        <f>E19*E20</f>
        <v>43.35</v>
      </c>
      <c r="G20" s="162"/>
    </row>
    <row r="21" spans="1:7" x14ac:dyDescent="0.25">
      <c r="A21" s="270"/>
      <c r="B21" s="271"/>
      <c r="C21" s="271"/>
      <c r="D21" s="271"/>
      <c r="E21" s="271"/>
      <c r="F21" s="271"/>
      <c r="G21" s="272"/>
    </row>
    <row r="22" spans="1:7" x14ac:dyDescent="0.25">
      <c r="A22" s="277" t="s">
        <v>232</v>
      </c>
      <c r="B22" s="278"/>
      <c r="C22" s="278"/>
      <c r="D22" s="279"/>
      <c r="E22" s="185">
        <f>E9+E19</f>
        <v>111.24</v>
      </c>
      <c r="F22" s="189">
        <f>E22*D15</f>
        <v>333.72</v>
      </c>
      <c r="G22" s="165"/>
    </row>
    <row r="23" spans="1:7" x14ac:dyDescent="0.25">
      <c r="E23" s="158"/>
    </row>
  </sheetData>
  <mergeCells count="6">
    <mergeCell ref="A21:G21"/>
    <mergeCell ref="A20:D20"/>
    <mergeCell ref="A10:D10"/>
    <mergeCell ref="A22:D22"/>
    <mergeCell ref="A2:G3"/>
    <mergeCell ref="A11:G13"/>
  </mergeCells>
  <pageMargins left="0.511811024" right="0.511811024" top="0.78740157499999996" bottom="0.78740157499999996" header="0.31496062000000002" footer="0.31496062000000002"/>
  <pageSetup scale="95" orientation="portrait" horizontalDpi="4294967293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13</vt:i4>
      </vt:variant>
    </vt:vector>
  </HeadingPairs>
  <TitlesOfParts>
    <vt:vector size="21" baseType="lpstr">
      <vt:lpstr>Composição</vt:lpstr>
      <vt:lpstr>BDI</vt:lpstr>
      <vt:lpstr>Enc Sociais</vt:lpstr>
      <vt:lpstr>VEICULOS</vt:lpstr>
      <vt:lpstr>ORÇAMENTO</vt:lpstr>
      <vt:lpstr>COMPOSIÇÕES UNITARIAS</vt:lpstr>
      <vt:lpstr>PO-I</vt:lpstr>
      <vt:lpstr>DIÁRIA ESTADIA</vt:lpstr>
      <vt:lpstr>BDI!Area_de_impressao</vt:lpstr>
      <vt:lpstr>Composição!Area_de_impressao</vt:lpstr>
      <vt:lpstr>'COMPOSIÇÕES UNITARIAS'!Area_de_impressao</vt:lpstr>
      <vt:lpstr>'Enc Sociais'!Area_de_impressao</vt:lpstr>
      <vt:lpstr>'PO-I'!Area_de_impressao</vt:lpstr>
      <vt:lpstr>VEICULOS!Area_de_impressao</vt:lpstr>
      <vt:lpstr>Area_de_impressao</vt:lpstr>
      <vt:lpstr>Print_Area_1</vt:lpstr>
      <vt:lpstr>Print_Area_2</vt:lpstr>
      <vt:lpstr>Print_Area_3</vt:lpstr>
      <vt:lpstr>Print_Area_4</vt:lpstr>
      <vt:lpstr>Print_Area_5</vt:lpstr>
      <vt:lpstr>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 Engenheiros</dc:creator>
  <cp:lastModifiedBy>Alessandra Cristina Rossin</cp:lastModifiedBy>
  <cp:revision>0</cp:revision>
  <cp:lastPrinted>2015-10-06T20:33:11Z</cp:lastPrinted>
  <dcterms:created xsi:type="dcterms:W3CDTF">2011-11-29T19:20:57Z</dcterms:created>
  <dcterms:modified xsi:type="dcterms:W3CDTF">2015-10-06T20:33:56Z</dcterms:modified>
</cp:coreProperties>
</file>