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/>
  <bookViews>
    <workbookView xWindow="-255" yWindow="825" windowWidth="15480" windowHeight="7545" tabRatio="919"/>
  </bookViews>
  <sheets>
    <sheet name="Planilha Orçamentária" sheetId="20" r:id="rId1"/>
    <sheet name="Insumos" sheetId="27" state="hidden" r:id="rId2"/>
    <sheet name="VEÍCULO" sheetId="33" state="hidden" r:id="rId3"/>
    <sheet name="Leis Sociais" sheetId="35" state="hidden" r:id="rId4"/>
    <sheet name="Adutora Bruta de Recalque" sheetId="29" state="hidden" r:id="rId5"/>
    <sheet name="Rede de Distribuição" sheetId="30" state="hidden" r:id="rId6"/>
    <sheet name="Mem. Cálc. Escavações" sheetId="31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_aga14" localSheetId="3">[1]Insumos!#REF!</definedName>
    <definedName name="_aga14" localSheetId="0">#REF!</definedName>
    <definedName name="_aga14">#REF!</definedName>
    <definedName name="_aga16" localSheetId="3">[1]Insumos!#REF!</definedName>
    <definedName name="_aga16" localSheetId="0">#REF!</definedName>
    <definedName name="_aga16">#REF!</definedName>
    <definedName name="_asc321" localSheetId="3">[1]Insumos!#REF!</definedName>
    <definedName name="_asc321" localSheetId="0">#REF!</definedName>
    <definedName name="_asc321">#REF!</definedName>
    <definedName name="_bur3220" localSheetId="3">[1]Insumos!#REF!</definedName>
    <definedName name="_bur3220" localSheetId="0">#REF!</definedName>
    <definedName name="_bur3220">#REF!</definedName>
    <definedName name="_cap20" localSheetId="3">[1]Insumos!#REF!</definedName>
    <definedName name="_cap20" localSheetId="0">#REF!</definedName>
    <definedName name="_cap20">#REF!</definedName>
    <definedName name="_ccr12" localSheetId="3">[1]Insumos!#REF!</definedName>
    <definedName name="_ccr12" localSheetId="0">#REF!</definedName>
    <definedName name="_ccr12">#REF!</definedName>
    <definedName name="_cva32" localSheetId="3">[1]Insumos!#REF!</definedName>
    <definedName name="_cva32" localSheetId="0">#REF!</definedName>
    <definedName name="_cva32">#REF!</definedName>
    <definedName name="_cva50" localSheetId="3">[1]Insumos!#REF!</definedName>
    <definedName name="_cva50" localSheetId="0">#REF!</definedName>
    <definedName name="_cva50">#REF!</definedName>
    <definedName name="_cva60" localSheetId="3">[1]Insumos!#REF!</definedName>
    <definedName name="_cva60" localSheetId="0">#REF!</definedName>
    <definedName name="_cva60">#REF!</definedName>
    <definedName name="_cve45100" localSheetId="3">[1]Insumos!#REF!</definedName>
    <definedName name="_cve45100" localSheetId="0">#REF!</definedName>
    <definedName name="_cve45100">#REF!</definedName>
    <definedName name="_cve90100" localSheetId="3">[1]Insumos!#REF!</definedName>
    <definedName name="_cve90100" localSheetId="0">#REF!</definedName>
    <definedName name="_cve90100">#REF!</definedName>
    <definedName name="_cve9040" localSheetId="3">[1]Insumos!#REF!</definedName>
    <definedName name="_cve9040" localSheetId="0">#REF!</definedName>
    <definedName name="_cve9040">#REF!</definedName>
    <definedName name="_djm10" localSheetId="3">[1]Insumos!#REF!</definedName>
    <definedName name="_djm10" localSheetId="0">#REF!</definedName>
    <definedName name="_djm10">#REF!</definedName>
    <definedName name="_djm15" localSheetId="3">[1]Insumos!#REF!</definedName>
    <definedName name="_djm15" localSheetId="0">#REF!</definedName>
    <definedName name="_djm15">#REF!</definedName>
    <definedName name="_epl2" localSheetId="3">[1]Insumos!#REF!</definedName>
    <definedName name="_epl2" localSheetId="0">#REF!</definedName>
    <definedName name="_epl2">#REF!</definedName>
    <definedName name="_epl5" localSheetId="3">[1]Insumos!#REF!</definedName>
    <definedName name="_epl5" localSheetId="0">#REF!</definedName>
    <definedName name="_epl5">#REF!</definedName>
    <definedName name="_est15" localSheetId="3">[1]Insumos!#REF!</definedName>
    <definedName name="_est15" localSheetId="0">#REF!</definedName>
    <definedName name="_est15">#REF!</definedName>
    <definedName name="_fil1" localSheetId="3">[1]Insumos!#REF!</definedName>
    <definedName name="_fil1" localSheetId="0">#REF!</definedName>
    <definedName name="_fil1">#REF!</definedName>
    <definedName name="_fil2" localSheetId="3">[1]Insumos!#REF!</definedName>
    <definedName name="_fil2" localSheetId="0">#REF!</definedName>
    <definedName name="_fil2">#REF!</definedName>
    <definedName name="_xlnm._FilterDatabase" localSheetId="1" hidden="1">Insumos!$A$11:$F$287</definedName>
    <definedName name="_fio12" localSheetId="3">[1]Insumos!#REF!</definedName>
    <definedName name="_fio12" localSheetId="0">#REF!</definedName>
    <definedName name="_fio12">#REF!</definedName>
    <definedName name="_fis5" localSheetId="3">[1]Insumos!#REF!</definedName>
    <definedName name="_fis5" localSheetId="0">#REF!</definedName>
    <definedName name="_fis5">#REF!</definedName>
    <definedName name="_flf50" localSheetId="3">[1]Insumos!#REF!</definedName>
    <definedName name="_flf50" localSheetId="0">#REF!</definedName>
    <definedName name="_flf50">#REF!</definedName>
    <definedName name="_flf60" localSheetId="3">[1]Insumos!#REF!</definedName>
    <definedName name="_flf60" localSheetId="0">#REF!</definedName>
    <definedName name="_flf60">#REF!</definedName>
    <definedName name="_fpd12" localSheetId="3">[1]Insumos!#REF!</definedName>
    <definedName name="_fpd12" localSheetId="0">#REF!</definedName>
    <definedName name="_fpd12">#REF!</definedName>
    <definedName name="_fvr10" localSheetId="3">[1]Insumos!#REF!</definedName>
    <definedName name="_fvr10" localSheetId="0">#REF!</definedName>
    <definedName name="_fvr10">#REF!</definedName>
    <definedName name="_itu1" localSheetId="3">[1]Insumos!#REF!</definedName>
    <definedName name="_itu1" localSheetId="0">#REF!</definedName>
    <definedName name="_itu1">#REF!</definedName>
    <definedName name="_jla20" localSheetId="3">[1]Insumos!#REF!</definedName>
    <definedName name="_jla20" localSheetId="0">#REF!</definedName>
    <definedName name="_jla20">#REF!</definedName>
    <definedName name="_jla32" localSheetId="3">[1]Insumos!#REF!</definedName>
    <definedName name="_jla32" localSheetId="0">#REF!</definedName>
    <definedName name="_jla32">#REF!</definedName>
    <definedName name="_lpi100" localSheetId="3">[1]Insumos!#REF!</definedName>
    <definedName name="_lpi100" localSheetId="0">#REF!</definedName>
    <definedName name="_lpi100">#REF!</definedName>
    <definedName name="_lvg10060" localSheetId="3">[1]Insumos!#REF!</definedName>
    <definedName name="_lvg10060" localSheetId="0">#REF!</definedName>
    <definedName name="_lvg10060">#REF!</definedName>
    <definedName name="_lvp32" localSheetId="3">[1]Insumos!#REF!</definedName>
    <definedName name="_lvp32" localSheetId="0">#REF!</definedName>
    <definedName name="_lvp32">#REF!</definedName>
    <definedName name="_lxa1">#REF!</definedName>
    <definedName name="_man50" localSheetId="3">[1]Insumos!#REF!</definedName>
    <definedName name="_man50" localSheetId="0">#REF!</definedName>
    <definedName name="_man50">#REF!</definedName>
    <definedName name="_ope1" localSheetId="3">[1]Insumos!#REF!</definedName>
    <definedName name="_ope1" localSheetId="0">#REF!</definedName>
    <definedName name="_ope1">#REF!</definedName>
    <definedName name="_ope2" localSheetId="3">[1]Insumos!#REF!</definedName>
    <definedName name="_ope2" localSheetId="0">#REF!</definedName>
    <definedName name="_ope2">#REF!</definedName>
    <definedName name="_ope3" localSheetId="3">[1]Insumos!#REF!</definedName>
    <definedName name="_ope3" localSheetId="0">#REF!</definedName>
    <definedName name="_ope3">#REF!</definedName>
    <definedName name="_pne1" localSheetId="3">[1]Insumos!#REF!</definedName>
    <definedName name="_pne1" localSheetId="0">#REF!</definedName>
    <definedName name="_pne1">#REF!</definedName>
    <definedName name="_pne2" localSheetId="3">[1]Insumos!#REF!</definedName>
    <definedName name="_pne2" localSheetId="0">#REF!</definedName>
    <definedName name="_pne2">#REF!</definedName>
    <definedName name="_prg1515" localSheetId="3">[1]Insumos!#REF!</definedName>
    <definedName name="_prg1515" localSheetId="0">#REF!</definedName>
    <definedName name="_prg1515">#REF!</definedName>
    <definedName name="_prg1827" localSheetId="3">[1]Insumos!#REF!</definedName>
    <definedName name="_prg1827" localSheetId="0">#REF!</definedName>
    <definedName name="_prg1827">#REF!</definedName>
    <definedName name="_ptc7">#REF!</definedName>
    <definedName name="_ptm6" localSheetId="3">[1]Insumos!#REF!</definedName>
    <definedName name="_ptm6" localSheetId="0">#REF!</definedName>
    <definedName name="_ptm6">#REF!</definedName>
    <definedName name="_qdm3" localSheetId="3">[1]Insumos!#REF!</definedName>
    <definedName name="_qdm3" localSheetId="0">#REF!</definedName>
    <definedName name="_qdm3">#REF!</definedName>
    <definedName name="_rcm10" localSheetId="3">[1]Insumos!#REF!</definedName>
    <definedName name="_rcm10" localSheetId="0">#REF!</definedName>
    <definedName name="_rcm10">#REF!</definedName>
    <definedName name="_rcm15" localSheetId="3">[1]Insumos!#REF!</definedName>
    <definedName name="_rcm15" localSheetId="0">#REF!</definedName>
    <definedName name="_rcm15">#REF!</definedName>
    <definedName name="_rcm20" localSheetId="3">[1]Insumos!#REF!</definedName>
    <definedName name="_rcm20" localSheetId="0">#REF!</definedName>
    <definedName name="_rcm20">#REF!</definedName>
    <definedName name="_rcm5" localSheetId="3">[1]Insumos!#REF!</definedName>
    <definedName name="_rcm5" localSheetId="0">#REF!</definedName>
    <definedName name="_rcm5">#REF!</definedName>
    <definedName name="_res10" localSheetId="3">[1]Insumos!#REF!</definedName>
    <definedName name="_res10" localSheetId="0">#REF!</definedName>
    <definedName name="_res10">#REF!</definedName>
    <definedName name="_res15" localSheetId="3">[1]Insumos!#REF!</definedName>
    <definedName name="_res15" localSheetId="0">#REF!</definedName>
    <definedName name="_res15">#REF!</definedName>
    <definedName name="_res5" localSheetId="3">[1]Insumos!#REF!</definedName>
    <definedName name="_res5" localSheetId="0">#REF!</definedName>
    <definedName name="_res5">#REF!</definedName>
    <definedName name="_rge32" localSheetId="3">[1]Insumos!#REF!</definedName>
    <definedName name="_rge32" localSheetId="0">#REF!</definedName>
    <definedName name="_rge32">#REF!</definedName>
    <definedName name="_rgf60" localSheetId="3">[1]Insumos!#REF!</definedName>
    <definedName name="_rgf60" localSheetId="0">#REF!</definedName>
    <definedName name="_rgf60">#REF!</definedName>
    <definedName name="_rgp1" localSheetId="3">[1]Insumos!#REF!</definedName>
    <definedName name="_rgp1" localSheetId="0">#REF!</definedName>
    <definedName name="_rgp1">#REF!</definedName>
    <definedName name="_tap100" localSheetId="3">[1]Insumos!#REF!</definedName>
    <definedName name="_tap100" localSheetId="0">#REF!</definedName>
    <definedName name="_tap100">#REF!</definedName>
    <definedName name="_tb112" localSheetId="3">[1]Insumos!#REF!</definedName>
    <definedName name="_tb112" localSheetId="0">#REF!</definedName>
    <definedName name="_tb112">#REF!</definedName>
    <definedName name="_tb16" localSheetId="3">[1]Insumos!#REF!</definedName>
    <definedName name="_tb16" localSheetId="0">#REF!</definedName>
    <definedName name="_tb16">#REF!</definedName>
    <definedName name="_tb19" localSheetId="3">[1]Insumos!#REF!</definedName>
    <definedName name="_tb19" localSheetId="0">#REF!</definedName>
    <definedName name="_tb19">#REF!</definedName>
    <definedName name="_tba20" localSheetId="3">[1]Insumos!#REF!</definedName>
    <definedName name="_tba20" localSheetId="0">#REF!</definedName>
    <definedName name="_tba20">#REF!</definedName>
    <definedName name="_tba32" localSheetId="3">[1]Insumos!#REF!</definedName>
    <definedName name="_tba32" localSheetId="0">#REF!</definedName>
    <definedName name="_tba32">#REF!</definedName>
    <definedName name="_tba50" localSheetId="3">[1]Insumos!#REF!</definedName>
    <definedName name="_tba50" localSheetId="0">#REF!</definedName>
    <definedName name="_tba50">#REF!</definedName>
    <definedName name="_tba60" localSheetId="3">[1]Insumos!#REF!</definedName>
    <definedName name="_tba60" localSheetId="0">#REF!</definedName>
    <definedName name="_tba60">#REF!</definedName>
    <definedName name="_tbe100" localSheetId="3">[1]Insumos!#REF!</definedName>
    <definedName name="_tbe100" localSheetId="0">#REF!</definedName>
    <definedName name="_tbe100">#REF!</definedName>
    <definedName name="_tbe40" localSheetId="3">[1]Insumos!#REF!</definedName>
    <definedName name="_tbe40" localSheetId="0">#REF!</definedName>
    <definedName name="_tbe40">#REF!</definedName>
    <definedName name="_tbe50" localSheetId="3">[1]Insumos!#REF!</definedName>
    <definedName name="_tbe50" localSheetId="0">#REF!</definedName>
    <definedName name="_tbe50">#REF!</definedName>
    <definedName name="_tca80" localSheetId="3">[1]Insumos!#REF!</definedName>
    <definedName name="_tca80" localSheetId="0">#REF!</definedName>
    <definedName name="_tca80">#REF!</definedName>
    <definedName name="_tea32" localSheetId="3">[1]Insumos!#REF!</definedName>
    <definedName name="_tea32" localSheetId="0">#REF!</definedName>
    <definedName name="_tea32">#REF!</definedName>
    <definedName name="_tea4560" localSheetId="3">[1]Insumos!#REF!</definedName>
    <definedName name="_tea4560" localSheetId="0">#REF!</definedName>
    <definedName name="_tea4560">#REF!</definedName>
    <definedName name="_tee100" localSheetId="3">[1]Insumos!#REF!</definedName>
    <definedName name="_tee100" localSheetId="0">#REF!</definedName>
    <definedName name="_tee100">#REF!</definedName>
    <definedName name="_ter10050" localSheetId="3">[1]Insumos!#REF!</definedName>
    <definedName name="_ter10050" localSheetId="0">#REF!</definedName>
    <definedName name="_ter10050">#REF!</definedName>
    <definedName name="_tfg50" localSheetId="3">[1]Insumos!#REF!</definedName>
    <definedName name="_tfg50" localSheetId="0">#REF!</definedName>
    <definedName name="_tfg50">#REF!</definedName>
    <definedName name="_tlf6" localSheetId="3">[1]Insumos!#REF!</definedName>
    <definedName name="_tlf6" localSheetId="0">#REF!</definedName>
    <definedName name="_tlf6">#REF!</definedName>
    <definedName name="_tub10012" localSheetId="3">[1]Insumos!#REF!</definedName>
    <definedName name="_tub10012" localSheetId="0">#REF!</definedName>
    <definedName name="_tub10012">#REF!</definedName>
    <definedName name="_tub10015" localSheetId="3">[1]Insumos!#REF!</definedName>
    <definedName name="_tub10015" localSheetId="0">#REF!</definedName>
    <definedName name="_tub10015">#REF!</definedName>
    <definedName name="_tub10020" localSheetId="3">[1]Insumos!#REF!</definedName>
    <definedName name="_tub10020" localSheetId="0">#REF!</definedName>
    <definedName name="_tub10020">#REF!</definedName>
    <definedName name="_tub15012" localSheetId="3">[1]Insumos!#REF!</definedName>
    <definedName name="_tub15012" localSheetId="0">#REF!</definedName>
    <definedName name="_tub15012">#REF!</definedName>
    <definedName name="_tub4012" localSheetId="3">[1]Insumos!#REF!</definedName>
    <definedName name="_tub4012" localSheetId="0">#REF!</definedName>
    <definedName name="_tub4012">#REF!</definedName>
    <definedName name="_tub4015" localSheetId="3">[1]Insumos!#REF!</definedName>
    <definedName name="_tub4015" localSheetId="0">#REF!</definedName>
    <definedName name="_tub4015">#REF!</definedName>
    <definedName name="_tub4020" localSheetId="3">[1]Insumos!#REF!</definedName>
    <definedName name="_tub4020" localSheetId="0">#REF!</definedName>
    <definedName name="_tub4020">#REF!</definedName>
    <definedName name="_tub5012" localSheetId="3">[1]Insumos!#REF!</definedName>
    <definedName name="_tub5012" localSheetId="0">#REF!</definedName>
    <definedName name="_tub5012">#REF!</definedName>
    <definedName name="_tub5015" localSheetId="3">[1]Insumos!#REF!</definedName>
    <definedName name="_tub5015" localSheetId="0">#REF!</definedName>
    <definedName name="_tub5015">#REF!</definedName>
    <definedName name="_tub5020" localSheetId="3">[1]Insumos!#REF!</definedName>
    <definedName name="_tub5020" localSheetId="0">#REF!</definedName>
    <definedName name="_tub5020">#REF!</definedName>
    <definedName name="_tub7512" localSheetId="3">[1]Insumos!#REF!</definedName>
    <definedName name="_tub7512" localSheetId="0">#REF!</definedName>
    <definedName name="_tub7512">#REF!</definedName>
    <definedName name="_tub7515" localSheetId="3">[1]Insumos!#REF!</definedName>
    <definedName name="_tub7515" localSheetId="0">#REF!</definedName>
    <definedName name="_tub7515">#REF!</definedName>
    <definedName name="_tub7520" localSheetId="3">[1]Insumos!#REF!</definedName>
    <definedName name="_tub7520" localSheetId="0">#REF!</definedName>
    <definedName name="_tub7520">#REF!</definedName>
    <definedName name="acl" localSheetId="3">[1]Insumos!#REF!</definedName>
    <definedName name="acl" localSheetId="0">#REF!</definedName>
    <definedName name="acl">#REF!</definedName>
    <definedName name="aço">#REF!</definedName>
    <definedName name="ade" localSheetId="3">[1]Insumos!#REF!</definedName>
    <definedName name="ade" localSheetId="0">#REF!</definedName>
    <definedName name="ade">#REF!</definedName>
    <definedName name="adtimp" localSheetId="3">[1]Insumos!#REF!</definedName>
    <definedName name="adtimp" localSheetId="0">#REF!</definedName>
    <definedName name="adtimp">#REF!</definedName>
    <definedName name="afi" localSheetId="3">[1]Insumos!#REF!</definedName>
    <definedName name="afi" localSheetId="0">#REF!</definedName>
    <definedName name="afi">#REF!</definedName>
    <definedName name="afp" localSheetId="3">[1]Insumos!#REF!</definedName>
    <definedName name="afp" localSheetId="0">#REF!</definedName>
    <definedName name="afp">#REF!</definedName>
    <definedName name="agr" localSheetId="3">[1]Insumos!#REF!</definedName>
    <definedName name="agr" localSheetId="0">#REF!</definedName>
    <definedName name="agr">#REF!</definedName>
    <definedName name="amc" localSheetId="3">[1]Insumos!#REF!</definedName>
    <definedName name="amc" localSheetId="0">#REF!</definedName>
    <definedName name="amc">#REF!</definedName>
    <definedName name="amd" localSheetId="3">[1]Insumos!#REF!</definedName>
    <definedName name="amd" localSheetId="0">#REF!</definedName>
    <definedName name="amd">#REF!</definedName>
    <definedName name="ame" localSheetId="3">[1]Insumos!#REF!</definedName>
    <definedName name="ame" localSheetId="0">#REF!</definedName>
    <definedName name="ame">#REF!</definedName>
    <definedName name="amm" localSheetId="3">[1]Insumos!#REF!</definedName>
    <definedName name="amm" localSheetId="0">#REF!</definedName>
    <definedName name="amm">#REF!</definedName>
    <definedName name="anb" localSheetId="3">[1]Insumos!#REF!</definedName>
    <definedName name="anb" localSheetId="0">#REF!</definedName>
    <definedName name="anb">#REF!</definedName>
    <definedName name="apc">#REF!</definedName>
    <definedName name="apmfs" localSheetId="3">[1]Insumos!#REF!</definedName>
    <definedName name="apmfs" localSheetId="0">#REF!</definedName>
    <definedName name="apmfs">#REF!</definedName>
    <definedName name="are" localSheetId="3">[1]Insumos!#REF!</definedName>
    <definedName name="are" localSheetId="0">#REF!</definedName>
    <definedName name="are">#REF!</definedName>
    <definedName name="_xlnm.Print_Area" localSheetId="4">'Adutora Bruta de Recalque'!$A$1:$G$86</definedName>
    <definedName name="_xlnm.Print_Area" localSheetId="1">Insumos!$A$1:$G$287</definedName>
    <definedName name="_xlnm.Print_Area" localSheetId="6">'Mem. Cálc. Escavações'!$A$1:$O$50</definedName>
    <definedName name="_xlnm.Print_Area" localSheetId="0">'Planilha Orçamentária'!$B$1:$I$50</definedName>
    <definedName name="_xlnm.Print_Area" localSheetId="5">'Rede de Distribuição'!$A$1:$Q$90</definedName>
    <definedName name="_xlnm.Print_Area" localSheetId="2">VEÍCULO!$A$1:$D$45</definedName>
    <definedName name="B320I">#REF!</definedName>
    <definedName name="B320P">#REF!</definedName>
    <definedName name="B500I">#REF!</definedName>
    <definedName name="B500P">#REF!</definedName>
    <definedName name="bcc10.10" localSheetId="3">[1]Insumos!#REF!</definedName>
    <definedName name="bcc10.10" localSheetId="0">#REF!</definedName>
    <definedName name="bcc10.10">#REF!</definedName>
    <definedName name="bcc10.20" localSheetId="3">[1]Insumos!#REF!</definedName>
    <definedName name="bcc10.20" localSheetId="0">#REF!</definedName>
    <definedName name="bcc10.20">#REF!</definedName>
    <definedName name="bcc4.5" localSheetId="3">[1]Insumos!#REF!</definedName>
    <definedName name="bcc4.5" localSheetId="0">#REF!</definedName>
    <definedName name="bcc4.5">#REF!</definedName>
    <definedName name="bcc5.10" localSheetId="3">[1]Insumos!#REF!</definedName>
    <definedName name="bcc5.10" localSheetId="0">#REF!</definedName>
    <definedName name="bcc5.10">#REF!</definedName>
    <definedName name="bcc5.15" localSheetId="3">[1]Insumos!#REF!</definedName>
    <definedName name="bcc5.15" localSheetId="0">#REF!</definedName>
    <definedName name="bcc5.15">#REF!</definedName>
    <definedName name="bcc5.20" localSheetId="3">[1]Insumos!#REF!</definedName>
    <definedName name="bcc5.20" localSheetId="0">#REF!</definedName>
    <definedName name="bcc5.20">#REF!</definedName>
    <definedName name="bcc5.5" localSheetId="3">[1]Insumos!#REF!</definedName>
    <definedName name="bcc5.5" localSheetId="0">#REF!</definedName>
    <definedName name="bcc5.5">#REF!</definedName>
    <definedName name="bcc6.10" localSheetId="3">[1]Insumos!#REF!</definedName>
    <definedName name="bcc6.10" localSheetId="0">#REF!</definedName>
    <definedName name="bcc6.10">#REF!</definedName>
    <definedName name="bcc6.15" localSheetId="3">[1]Insumos!#REF!</definedName>
    <definedName name="bcc6.15" localSheetId="0">#REF!</definedName>
    <definedName name="bcc6.15">#REF!</definedName>
    <definedName name="bcc6.20" localSheetId="3">[1]Insumos!#REF!</definedName>
    <definedName name="bcc6.20" localSheetId="0">#REF!</definedName>
    <definedName name="bcc6.20">#REF!</definedName>
    <definedName name="bcc6.5" localSheetId="3">[1]Insumos!#REF!</definedName>
    <definedName name="bcc6.5" localSheetId="0">#REF!</definedName>
    <definedName name="bcc6.5">#REF!</definedName>
    <definedName name="bcc8.10" localSheetId="3">[1]Insumos!#REF!</definedName>
    <definedName name="bcc8.10" localSheetId="0">#REF!</definedName>
    <definedName name="bcc8.10">#REF!</definedName>
    <definedName name="bcc8.15" localSheetId="3">[1]Insumos!#REF!</definedName>
    <definedName name="bcc8.15" localSheetId="0">#REF!</definedName>
    <definedName name="bcc8.15">#REF!</definedName>
    <definedName name="bcc8.20" localSheetId="3">[1]Insumos!#REF!</definedName>
    <definedName name="bcc8.20" localSheetId="0">#REF!</definedName>
    <definedName name="bcc8.20">#REF!</definedName>
    <definedName name="bcc8.5" localSheetId="3">[1]Insumos!#REF!</definedName>
    <definedName name="bcc8.5" localSheetId="0">#REF!</definedName>
    <definedName name="bcc8.5">#REF!</definedName>
    <definedName name="bcf" localSheetId="3">[1]Insumos!#REF!</definedName>
    <definedName name="bcf" localSheetId="0">#REF!</definedName>
    <definedName name="bcf">#REF!</definedName>
    <definedName name="bcp" localSheetId="3">[1]Insumos!#REF!</definedName>
    <definedName name="bcp" localSheetId="0">#REF!</definedName>
    <definedName name="bcp">#REF!</definedName>
    <definedName name="BDI">#REF!</definedName>
    <definedName name="BDIE">[2]Insumos!$D$5</definedName>
    <definedName name="bet" localSheetId="3">[1]Insumos!#REF!</definedName>
    <definedName name="bet" localSheetId="0">#REF!</definedName>
    <definedName name="bet">#REF!</definedName>
    <definedName name="bomp2" localSheetId="3">[1]Insumos!#REF!</definedName>
    <definedName name="bomp2" localSheetId="0">#REF!</definedName>
    <definedName name="bomp2">#REF!</definedName>
    <definedName name="BPF">#REF!</definedName>
    <definedName name="CA">'[3]Composição auxiliar'!$A:$M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3">[1]Insumos!#REF!</definedName>
    <definedName name="cal" localSheetId="0">#REF!</definedName>
    <definedName name="cal">#REF!</definedName>
    <definedName name="calpi" localSheetId="3">[1]Insumos!#REF!</definedName>
    <definedName name="calpi" localSheetId="0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3">[1]Insumos!#REF!</definedName>
    <definedName name="cbas" localSheetId="0">#REF!</definedName>
    <definedName name="cbas">#REF!</definedName>
    <definedName name="ccp" localSheetId="3">[1]Insumos!#REF!</definedName>
    <definedName name="ccp" localSheetId="0">#REF!</definedName>
    <definedName name="ccp">#REF!</definedName>
    <definedName name="cds" localSheetId="3">[1]Insumos!#REF!</definedName>
    <definedName name="cds" localSheetId="0">#REF!</definedName>
    <definedName name="cds">#REF!</definedName>
    <definedName name="cec20x20" localSheetId="3">[1]Insumos!#REF!</definedName>
    <definedName name="cec20x20" localSheetId="0">#REF!</definedName>
    <definedName name="cec20x20">#REF!</definedName>
    <definedName name="cer1_2" localSheetId="3">[1]Insumos!#REF!</definedName>
    <definedName name="cer1_2" localSheetId="0">#REF!</definedName>
    <definedName name="cer1_2">#REF!</definedName>
    <definedName name="chaf" localSheetId="3">[1]Insumos!#REF!</definedName>
    <definedName name="chaf" localSheetId="0">#REF!</definedName>
    <definedName name="chaf">#REF!</definedName>
    <definedName name="cib" localSheetId="3">[1]Insumos!#REF!</definedName>
    <definedName name="cib" localSheetId="0">#REF!</definedName>
    <definedName name="cib">#REF!</definedName>
    <definedName name="cim" localSheetId="3">[1]Insumos!#REF!</definedName>
    <definedName name="cim" localSheetId="0">#REF!</definedName>
    <definedName name="cim">#REF!</definedName>
    <definedName name="cim_5">#REF!</definedName>
    <definedName name="clp" localSheetId="3">[1]Insumos!#REF!</definedName>
    <definedName name="clp" localSheetId="0">#REF!</definedName>
    <definedName name="clp">#REF!</definedName>
    <definedName name="clr1_2" localSheetId="3">[1]Insumos!#REF!</definedName>
    <definedName name="clr1_2" localSheetId="0">#REF!</definedName>
    <definedName name="clr1_2">#REF!</definedName>
    <definedName name="CM9I">#REF!</definedName>
    <definedName name="CM9P">#REF!</definedName>
    <definedName name="comp" localSheetId="3">[1]Insumos!#REF!</definedName>
    <definedName name="comp" localSheetId="0">#REF!</definedName>
    <definedName name="comp">#REF!</definedName>
    <definedName name="CPA">#REF!</definedName>
    <definedName name="CPAF">#REF!</definedName>
    <definedName name="ctfa4" localSheetId="3">[1]Insumos!#REF!</definedName>
    <definedName name="ctfa4" localSheetId="0">#REF!</definedName>
    <definedName name="ctfa4">#REF!</definedName>
    <definedName name="ctpvc" localSheetId="3">[1]Insumos!#REF!</definedName>
    <definedName name="ctpvc" localSheetId="0">#REF!</definedName>
    <definedName name="ctpvc">#REF!</definedName>
    <definedName name="cumeeira" localSheetId="3">[1]Insumos!#REF!</definedName>
    <definedName name="cumeeira" localSheetId="0">#REF!</definedName>
    <definedName name="cumeeira">#REF!</definedName>
    <definedName name="cumeira" localSheetId="3">[1]Insumos!#REF!</definedName>
    <definedName name="cumeira" localSheetId="0">#REF!</definedName>
    <definedName name="cumeira">#REF!</definedName>
    <definedName name="cxp4x2" localSheetId="3">[1]Insumos!#REF!</definedName>
    <definedName name="cxp4x2" localSheetId="0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3">[1]Insumos!#REF!</definedName>
    <definedName name="desm" localSheetId="0">#REF!</definedName>
    <definedName name="desm">#REF!</definedName>
    <definedName name="DIE">#REF!</definedName>
    <definedName name="DIF">#REF!</definedName>
    <definedName name="DIF_2">#REF!</definedName>
    <definedName name="DKM">#REF!</definedName>
    <definedName name="E" localSheetId="3">[1]Insumos!#REF!</definedName>
    <definedName name="E" localSheetId="0">#REF!</definedName>
    <definedName name="E">#REF!</definedName>
    <definedName name="ecm" localSheetId="3">[1]Insumos!#REF!</definedName>
    <definedName name="ecm" localSheetId="0">#REF!</definedName>
    <definedName name="ecm">#REF!</definedName>
    <definedName name="ele" localSheetId="3">[1]Insumos!#REF!</definedName>
    <definedName name="ele" localSheetId="0">#REF!</definedName>
    <definedName name="ele">#REF!</definedName>
    <definedName name="elr1_2" localSheetId="3">[1]Insumos!#REF!</definedName>
    <definedName name="elr1_2" localSheetId="0">#REF!</definedName>
    <definedName name="elr1_2">#REF!</definedName>
    <definedName name="elv50x40" localSheetId="3">[1]Insumos!#REF!</definedName>
    <definedName name="elv50x40" localSheetId="0">#REF!</definedName>
    <definedName name="elv50x40">#REF!</definedName>
    <definedName name="enc" localSheetId="3">[1]Insumos!#REF!</definedName>
    <definedName name="enc" localSheetId="0">#REF!</definedName>
    <definedName name="enc">#REF!</definedName>
    <definedName name="ENC_5">#REF!</definedName>
    <definedName name="ENE">#REF!</definedName>
    <definedName name="epm2.5" localSheetId="3">[1]Insumos!#REF!</definedName>
    <definedName name="epm2.5" localSheetId="0">#REF!</definedName>
    <definedName name="epm2.5">#REF!</definedName>
    <definedName name="EQ">'[3]CUSTOS UNITÁRIOS'!$C$373:$I$540</definedName>
    <definedName name="esm" localSheetId="3">[1]Insumos!#REF!</definedName>
    <definedName name="esm" localSheetId="0">#REF!</definedName>
    <definedName name="esm">#REF!</definedName>
    <definedName name="est" localSheetId="3">[1]Insumos!#REF!</definedName>
    <definedName name="est" localSheetId="0">#REF!</definedName>
    <definedName name="est">#REF!</definedName>
    <definedName name="est1.5_15" localSheetId="3">[1]Insumos!#REF!</definedName>
    <definedName name="est1.5_15" localSheetId="0">#REF!</definedName>
    <definedName name="est1.5_15">#REF!</definedName>
    <definedName name="Excel_BuiltIn__FilterDatabase_4" localSheetId="0">'Planilha Orçamentária'!#REF!</definedName>
    <definedName name="Excel_BuiltIn__FilterDatabase_4">#REF!</definedName>
    <definedName name="Excel_BuiltIn_Print_Area_3">#REF!</definedName>
    <definedName name="Excel_BuiltIn_Print_Area_5" localSheetId="3">'[1]CPU Aldeia Poço da Pedra'!#REF!</definedName>
    <definedName name="Excel_BuiltIn_Print_Area_5" localSheetId="0">#REF!</definedName>
    <definedName name="Excel_BuiltIn_Print_Area_5">#REF!</definedName>
    <definedName name="Excel_BuiltIn_Print_Area_8">#REF!</definedName>
    <definedName name="Excel_BuiltIn_Print_Titles_3">#REF!</definedName>
    <definedName name="Excel_BuiltIn_Print_Titles_4">'[4]Resumo São Francisco e Araripe'!#REF!</definedName>
    <definedName name="Excel_BuiltIn_Print_Titles_8">#REF!</definedName>
    <definedName name="fcm" localSheetId="3">[1]Insumos!#REF!</definedName>
    <definedName name="fcm" localSheetId="0">#REF!</definedName>
    <definedName name="fcm">#REF!</definedName>
    <definedName name="fer" localSheetId="3">[1]Insumos!#REF!</definedName>
    <definedName name="fer" localSheetId="0">#REF!</definedName>
    <definedName name="fer">#REF!</definedName>
    <definedName name="fossa" localSheetId="3">[1]Insumos!#REF!</definedName>
    <definedName name="fossa" localSheetId="0">#REF!</definedName>
    <definedName name="fossa">#REF!</definedName>
    <definedName name="FT">#REF!</definedName>
    <definedName name="GAS">#REF!</definedName>
    <definedName name="gdc" localSheetId="3">[1]Insumos!#REF!</definedName>
    <definedName name="gdc" localSheetId="0">#REF!</definedName>
    <definedName name="gdc">#REF!</definedName>
    <definedName name="gfg" localSheetId="3">[1]Insumos!#REF!</definedName>
    <definedName name="gfg" localSheetId="0">#REF!</definedName>
    <definedName name="gfg">#REF!</definedName>
    <definedName name="ggm" localSheetId="3">[1]Insumos!#REF!</definedName>
    <definedName name="ggm" localSheetId="0">#REF!</definedName>
    <definedName name="ggm">#REF!</definedName>
    <definedName name="graf">#REF!</definedName>
    <definedName name="GRI">#REF!</definedName>
    <definedName name="GRP">#REF!</definedName>
    <definedName name="grx" localSheetId="3">[1]Insumos!#REF!</definedName>
    <definedName name="grx" localSheetId="0">#REF!</definedName>
    <definedName name="grx">#REF!</definedName>
    <definedName name="hid1_2" localSheetId="3">[1]Insumos!#REF!</definedName>
    <definedName name="hid1_2" localSheetId="0">#REF!</definedName>
    <definedName name="hid1_2">#REF!</definedName>
    <definedName name="ipf" localSheetId="3">[1]Insumos!#REF!</definedName>
    <definedName name="ipf" localSheetId="0">#REF!</definedName>
    <definedName name="ipf">#REF!</definedName>
    <definedName name="itus1" localSheetId="3">[1]Insumos!#REF!</definedName>
    <definedName name="itus1" localSheetId="0">#REF!</definedName>
    <definedName name="itus1">#REF!</definedName>
    <definedName name="jla1_220" localSheetId="3">[1]Insumos!#REF!</definedName>
    <definedName name="jla1_220" localSheetId="0">#REF!</definedName>
    <definedName name="jla1_220">#REF!</definedName>
    <definedName name="JRS">#REF!</definedName>
    <definedName name="lm6_3" localSheetId="3">[1]Insumos!#REF!</definedName>
    <definedName name="lm6_3" localSheetId="0">#REF!</definedName>
    <definedName name="lm6_3">#REF!</definedName>
    <definedName name="lnm" localSheetId="3">[1]Insumos!#REF!</definedName>
    <definedName name="lnm" localSheetId="0">#REF!</definedName>
    <definedName name="lnm">#REF!</definedName>
    <definedName name="lpb" localSheetId="3">[1]Insumos!#REF!</definedName>
    <definedName name="lpb" localSheetId="0">#REF!</definedName>
    <definedName name="lpb">#REF!</definedName>
    <definedName name="LSO" localSheetId="3">[1]Insumos!#REF!</definedName>
    <definedName name="LSO" localSheetId="0">#REF!</definedName>
    <definedName name="LSO">#REF!</definedName>
    <definedName name="lub" localSheetId="3">[1]Insumos!#REF!</definedName>
    <definedName name="lub" localSheetId="0">#REF!</definedName>
    <definedName name="lub">#REF!</definedName>
    <definedName name="lvg12050_1" localSheetId="3">[1]Insumos!#REF!</definedName>
    <definedName name="lvg12050_1" localSheetId="0">#REF!</definedName>
    <definedName name="lvg12050_1">#REF!</definedName>
    <definedName name="lvp1_2" localSheetId="3">[1]Insumos!#REF!</definedName>
    <definedName name="lvp1_2" localSheetId="0">#REF!</definedName>
    <definedName name="lvp1_2">#REF!</definedName>
    <definedName name="lvr" localSheetId="3">[1]Insumos!#REF!</definedName>
    <definedName name="lvr" localSheetId="0">#REF!</definedName>
    <definedName name="lvr">#REF!</definedName>
    <definedName name="lxa" localSheetId="3">[1]Insumos!#REF!</definedName>
    <definedName name="lxa" localSheetId="0">#REF!</definedName>
    <definedName name="lxa">#REF!</definedName>
    <definedName name="lxaf" localSheetId="3">[1]Insumos!#REF!</definedName>
    <definedName name="lxaf" localSheetId="0">#REF!</definedName>
    <definedName name="lxaf">#REF!</definedName>
    <definedName name="mad" localSheetId="3">[1]Insumos!#REF!</definedName>
    <definedName name="mad" localSheetId="0">#REF!</definedName>
    <definedName name="mad">#REF!</definedName>
    <definedName name="map" localSheetId="3">[1]Insumos!#REF!</definedName>
    <definedName name="map" localSheetId="0">#REF!</definedName>
    <definedName name="map">#REF!</definedName>
    <definedName name="mdn" localSheetId="3">[1]Insumos!#REF!</definedName>
    <definedName name="mdn" localSheetId="0">#REF!</definedName>
    <definedName name="mdn">#REF!</definedName>
    <definedName name="MNI">#REF!</definedName>
    <definedName name="MNP">#REF!</definedName>
    <definedName name="MO">'[3]CUSTOS UNITÁRIOS'!$C$316:$I$371</definedName>
    <definedName name="mour">#REF!</definedName>
    <definedName name="mpm2.5" localSheetId="3">[1]Insumos!#REF!</definedName>
    <definedName name="mpm2.5" localSheetId="0">#REF!</definedName>
    <definedName name="mpm2.5">#REF!</definedName>
    <definedName name="msv" localSheetId="3">[1]Insumos!#REF!</definedName>
    <definedName name="msv" localSheetId="0">#REF!</definedName>
    <definedName name="msv">#REF!</definedName>
    <definedName name="MT">'[3]CUSTOS UNITÁRIOS'!$C$4:$G$315</definedName>
    <definedName name="niv" localSheetId="3">[1]Insumos!#REF!</definedName>
    <definedName name="niv" localSheetId="0">#REF!</definedName>
    <definedName name="niv">#REF!</definedName>
    <definedName name="nome">NA()</definedName>
    <definedName name="nome_2">NA()</definedName>
    <definedName name="odi" localSheetId="3">[1]Insumos!#REF!</definedName>
    <definedName name="odi" localSheetId="0">#REF!</definedName>
    <definedName name="odi">#REF!</definedName>
    <definedName name="ofc">NA()</definedName>
    <definedName name="ofi" localSheetId="3">[1]Insumos!#REF!</definedName>
    <definedName name="ofi" localSheetId="0">#REF!</definedName>
    <definedName name="ofi">#REF!</definedName>
    <definedName name="OGU">#REF!</definedName>
    <definedName name="oli" localSheetId="3">[1]Insumos!#REF!</definedName>
    <definedName name="oli" localSheetId="0">#REF!</definedName>
    <definedName name="oli">#REF!</definedName>
    <definedName name="pcf60x210" localSheetId="3">[1]Insumos!#REF!</definedName>
    <definedName name="pcf60x210" localSheetId="0">#REF!</definedName>
    <definedName name="pcf60x210">#REF!</definedName>
    <definedName name="pcf80x200" localSheetId="3">[1]Insumos!#REF!</definedName>
    <definedName name="pcf80x200" localSheetId="0">#REF!</definedName>
    <definedName name="pcf80x200">#REF!</definedName>
    <definedName name="pcf80x210" localSheetId="3">[1]Insumos!#REF!</definedName>
    <definedName name="pcf80x210" localSheetId="0">#REF!</definedName>
    <definedName name="pcf80x210">#REF!</definedName>
    <definedName name="pcfc" localSheetId="3">[1]Insumos!#REF!</definedName>
    <definedName name="pcfc" localSheetId="0">#REF!</definedName>
    <definedName name="pcfc">#REF!</definedName>
    <definedName name="pdm" localSheetId="3">[1]Insumos!#REF!</definedName>
    <definedName name="pdm" localSheetId="0">#REF!</definedName>
    <definedName name="pdm">#REF!</definedName>
    <definedName name="pdm_5">#REF!</definedName>
    <definedName name="pes" localSheetId="3">[1]Insumos!#REF!</definedName>
    <definedName name="pes" localSheetId="0">#REF!</definedName>
    <definedName name="pes">#REF!</definedName>
    <definedName name="pig" localSheetId="3">[1]Insumos!#REF!</definedName>
    <definedName name="pig" localSheetId="0">#REF!</definedName>
    <definedName name="pig">#REF!</definedName>
    <definedName name="PII">#REF!</definedName>
    <definedName name="PIP">#REF!</definedName>
    <definedName name="plc" localSheetId="3">[1]Insumos!#REF!</definedName>
    <definedName name="plc" localSheetId="0">#REF!</definedName>
    <definedName name="plc">#REF!</definedName>
    <definedName name="plc2.5" localSheetId="3">[1]Insumos!#REF!</definedName>
    <definedName name="plc2.5" localSheetId="0">#REF!</definedName>
    <definedName name="plc2.5">#REF!</definedName>
    <definedName name="PMS">#REF!</definedName>
    <definedName name="pont" localSheetId="3">[1]Insumos!#REF!</definedName>
    <definedName name="pont" localSheetId="0">#REF!</definedName>
    <definedName name="pont">#REF!</definedName>
    <definedName name="pref">NA()</definedName>
    <definedName name="pref_2">NA()</definedName>
    <definedName name="prf" localSheetId="3">[1]Insumos!#REF!</definedName>
    <definedName name="prf" localSheetId="0">#REF!</definedName>
    <definedName name="prf">#REF!</definedName>
    <definedName name="prg" localSheetId="3">[1]Insumos!#REF!</definedName>
    <definedName name="prg" localSheetId="0">#REF!</definedName>
    <definedName name="prg">#REF!</definedName>
    <definedName name="prg_5">#REF!</definedName>
    <definedName name="PROJ">#REF!</definedName>
    <definedName name="prtm" localSheetId="3">[1]Insumos!#REF!</definedName>
    <definedName name="prtm" localSheetId="0">#REF!</definedName>
    <definedName name="prtm">#REF!</definedName>
    <definedName name="ptt3x2" localSheetId="3">[1]Insumos!#REF!</definedName>
    <definedName name="ptt3x2" localSheetId="0">#REF!</definedName>
    <definedName name="ptt3x2">#REF!</definedName>
    <definedName name="qgm" localSheetId="3">[1]Insumos!#REF!</definedName>
    <definedName name="qgm" localSheetId="0">#REF!</definedName>
    <definedName name="qgm">#REF!</definedName>
    <definedName name="rdt13.8" localSheetId="3">[1]Insumos!#REF!</definedName>
    <definedName name="rdt13.8" localSheetId="0">#REF!</definedName>
    <definedName name="rdt13.8">#REF!</definedName>
    <definedName name="rec" localSheetId="3">[1]Insumos!#REF!</definedName>
    <definedName name="rec" localSheetId="0">#REF!</definedName>
    <definedName name="rec">#REF!</definedName>
    <definedName name="RES">#REF!</definedName>
    <definedName name="rgG3_4" localSheetId="3">[1]Insumos!#REF!</definedName>
    <definedName name="rgG3_4" localSheetId="0">#REF!</definedName>
    <definedName name="rgG3_4">#REF!</definedName>
    <definedName name="rgp1_2" localSheetId="3">[1]Insumos!#REF!</definedName>
    <definedName name="rgp1_2" localSheetId="0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 localSheetId="3">[1]Insumos!#REF!</definedName>
    <definedName name="seat15" localSheetId="0">#REF!</definedName>
    <definedName name="seat15">#REF!</definedName>
    <definedName name="sin" localSheetId="3">[1]Insumos!#REF!</definedName>
    <definedName name="sin" localSheetId="0">#REF!</definedName>
    <definedName name="sin">#REF!</definedName>
    <definedName name="sollimp" localSheetId="3">[1]Insumos!#REF!</definedName>
    <definedName name="sollimp" localSheetId="0">#REF!</definedName>
    <definedName name="sollimp">#REF!</definedName>
    <definedName name="srv" localSheetId="3">[1]Insumos!#REF!</definedName>
    <definedName name="srv" localSheetId="0">#REF!</definedName>
    <definedName name="srv">#REF!</definedName>
    <definedName name="sum" localSheetId="3">[1]Insumos!#REF!</definedName>
    <definedName name="sum" localSheetId="0">#REF!</definedName>
    <definedName name="sum">#REF!</definedName>
    <definedName name="svt" localSheetId="3">[1]Insumos!#REF!</definedName>
    <definedName name="svt" localSheetId="0">#REF!</definedName>
    <definedName name="svt">#REF!</definedName>
    <definedName name="sxo" localSheetId="3">[1]Insumos!#REF!</definedName>
    <definedName name="sxo" localSheetId="0">#REF!</definedName>
    <definedName name="sxo">#REF!</definedName>
    <definedName name="tbv" localSheetId="3">[1]Insumos!#REF!</definedName>
    <definedName name="tbv" localSheetId="0">#REF!</definedName>
    <definedName name="tbv">#REF!</definedName>
    <definedName name="tbv_5">#REF!</definedName>
    <definedName name="ted" localSheetId="3">[1]Insumos!#REF!</definedName>
    <definedName name="ted" localSheetId="0">#REF!</definedName>
    <definedName name="ted">#REF!</definedName>
    <definedName name="ter" localSheetId="3">[1]Insumos!#REF!</definedName>
    <definedName name="ter" localSheetId="0">#REF!</definedName>
    <definedName name="ter">#REF!</definedName>
    <definedName name="tes" localSheetId="3">[1]Insumos!#REF!</definedName>
    <definedName name="tes" localSheetId="0">#REF!</definedName>
    <definedName name="tes">#REF!</definedName>
    <definedName name="tic">NA()</definedName>
    <definedName name="TID">#REF!</definedName>
    <definedName name="TID_2">#REF!</definedName>
    <definedName name="_xlnm.Print_Titles" localSheetId="4">'Adutora Bruta de Recalque'!$A:$G,'Adutora Bruta de Recalque'!$1:$7</definedName>
    <definedName name="_xlnm.Print_Titles" localSheetId="1">Insumos!$A:$F,Insumos!$1:$11</definedName>
    <definedName name="_xlnm.Print_Titles" localSheetId="6">'Mem. Cálc. Escavações'!$B:$N,'Mem. Cálc. Escavações'!$2:$4</definedName>
    <definedName name="_xlnm.Print_Titles" localSheetId="0">'Planilha Orçamentária'!$1:$9</definedName>
    <definedName name="_xlnm.Print_Titles" localSheetId="5">'Rede de Distribuição'!$A:$Q,'Rede de Distribuição'!$1:$3</definedName>
    <definedName name="tjc" localSheetId="3">[1]Insumos!#REF!</definedName>
    <definedName name="tjc" localSheetId="0">#REF!</definedName>
    <definedName name="tjc">#REF!</definedName>
    <definedName name="tjf" localSheetId="3">[1]Insumos!#REF!</definedName>
    <definedName name="tjf" localSheetId="0">#REF!</definedName>
    <definedName name="tjf">#REF!</definedName>
    <definedName name="tlc" localSheetId="3">[1]Insumos!#REF!</definedName>
    <definedName name="tlc" localSheetId="0">#REF!</definedName>
    <definedName name="tlc">#REF!</definedName>
    <definedName name="tlf" localSheetId="3">[1]Insumos!#REF!</definedName>
    <definedName name="tlf" localSheetId="0">#REF!</definedName>
    <definedName name="tlf">#REF!</definedName>
    <definedName name="tnp1_2" localSheetId="3">[1]Insumos!#REF!</definedName>
    <definedName name="tnp1_2" localSheetId="0">#REF!</definedName>
    <definedName name="tnp1_2">#REF!</definedName>
    <definedName name="tof" localSheetId="3">[1]Insumos!#REF!</definedName>
    <definedName name="tof" localSheetId="0">#REF!</definedName>
    <definedName name="tof">#REF!</definedName>
    <definedName name="TOT">#REF!</definedName>
    <definedName name="TOT_2">#REF!</definedName>
    <definedName name="tp6_12" localSheetId="3">[1]Insumos!#REF!</definedName>
    <definedName name="tp6_12" localSheetId="0">#REF!</definedName>
    <definedName name="tp6_12">#REF!</definedName>
    <definedName name="tp6_16" localSheetId="3">[1]Insumos!#REF!</definedName>
    <definedName name="tp6_16" localSheetId="0">#REF!</definedName>
    <definedName name="tp6_16">#REF!</definedName>
    <definedName name="TPI">#REF!</definedName>
    <definedName name="tpl1_2" localSheetId="3">[1]Insumos!#REF!</definedName>
    <definedName name="tpl1_2" localSheetId="0">#REF!</definedName>
    <definedName name="tpl1_2">#REF!</definedName>
    <definedName name="tpmfs" localSheetId="3">[1]Insumos!#REF!</definedName>
    <definedName name="tpmfs" localSheetId="0">#REF!</definedName>
    <definedName name="tpmfs">#REF!</definedName>
    <definedName name="TPP">#REF!</definedName>
    <definedName name="trb" localSheetId="3">[1]Insumos!#REF!</definedName>
    <definedName name="trb" localSheetId="0">#REF!</definedName>
    <definedName name="trb">#REF!</definedName>
    <definedName name="tre" localSheetId="3">[1]Insumos!#REF!</definedName>
    <definedName name="tre" localSheetId="0">#REF!</definedName>
    <definedName name="tre">#REF!</definedName>
    <definedName name="ttc" localSheetId="3">[1]Insumos!#REF!</definedName>
    <definedName name="ttc" localSheetId="0">#REF!</definedName>
    <definedName name="ttc">#REF!</definedName>
    <definedName name="tte" localSheetId="3">[1]Insumos!#REF!</definedName>
    <definedName name="tte" localSheetId="0">#REF!</definedName>
    <definedName name="tte">#REF!</definedName>
    <definedName name="tus" localSheetId="3">[1]Insumos!#REF!</definedName>
    <definedName name="tus" localSheetId="0">#REF!</definedName>
    <definedName name="tus">#REF!</definedName>
    <definedName name="tuso" localSheetId="3">[1]Insumos!#REF!</definedName>
    <definedName name="tuso" localSheetId="0">#REF!</definedName>
    <definedName name="tuso">#REF!</definedName>
    <definedName name="USS">#REF!</definedName>
    <definedName name="v60120_" localSheetId="3">[1]Insumos!#REF!</definedName>
    <definedName name="v60120_" localSheetId="0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zar" localSheetId="3">[1]Insumos!#REF!</definedName>
    <definedName name="zar" localSheetId="0">#REF!</definedName>
    <definedName name="zar">#REF!</definedName>
  </definedNames>
  <calcPr calcId="145621" fullPrecision="0"/>
</workbook>
</file>

<file path=xl/calcChain.xml><?xml version="1.0" encoding="utf-8"?>
<calcChain xmlns="http://schemas.openxmlformats.org/spreadsheetml/2006/main">
  <c r="I37" i="20" l="1"/>
  <c r="G40" i="20"/>
  <c r="G39" i="20"/>
  <c r="G19" i="20" l="1"/>
  <c r="G34" i="20"/>
  <c r="G33" i="20"/>
  <c r="G31" i="20"/>
  <c r="G30" i="20"/>
  <c r="G29" i="20"/>
  <c r="G28" i="20"/>
  <c r="G27" i="20"/>
  <c r="G26" i="20"/>
  <c r="G25" i="20"/>
  <c r="G48" i="20"/>
  <c r="G47" i="20"/>
  <c r="G20" i="20" l="1"/>
  <c r="G32" i="20" l="1"/>
  <c r="I18" i="20" l="1"/>
  <c r="C95" i="27" l="1"/>
  <c r="C94" i="27"/>
  <c r="C90" i="27"/>
  <c r="C86" i="27"/>
  <c r="C82" i="27"/>
  <c r="C79" i="27"/>
  <c r="C78" i="27"/>
  <c r="C74" i="27"/>
  <c r="C70" i="27"/>
  <c r="C69" i="27"/>
  <c r="C66" i="27"/>
  <c r="C63" i="27"/>
  <c r="C62" i="27"/>
  <c r="C58" i="27"/>
  <c r="C57" i="27"/>
  <c r="C54" i="27"/>
  <c r="C53" i="27"/>
  <c r="C51" i="27"/>
  <c r="C50" i="27"/>
  <c r="C49" i="27"/>
  <c r="C47" i="27"/>
  <c r="C46" i="27"/>
  <c r="C45" i="27"/>
  <c r="C43" i="27"/>
  <c r="C42" i="27"/>
  <c r="C41" i="27"/>
  <c r="C38" i="27"/>
  <c r="C37" i="27"/>
  <c r="C35" i="27"/>
  <c r="C34" i="27"/>
  <c r="C33" i="27"/>
  <c r="C31" i="27"/>
  <c r="C30" i="27"/>
  <c r="C29" i="27"/>
  <c r="C28" i="27"/>
  <c r="C27" i="27"/>
  <c r="C26" i="27"/>
  <c r="C25" i="27"/>
  <c r="C24" i="27"/>
  <c r="C23" i="27"/>
  <c r="D24" i="33" s="1"/>
  <c r="C22" i="27"/>
  <c r="C21" i="27"/>
  <c r="C20" i="27"/>
  <c r="C19" i="27"/>
  <c r="C18" i="27"/>
  <c r="C17" i="27"/>
  <c r="C16" i="27"/>
  <c r="C15" i="27"/>
  <c r="C14" i="27"/>
  <c r="C13" i="27"/>
  <c r="C12" i="27"/>
  <c r="H12" i="27" s="1"/>
  <c r="C39" i="27"/>
  <c r="C32" i="27"/>
  <c r="C36" i="27"/>
  <c r="C40" i="27"/>
  <c r="C44" i="27"/>
  <c r="C48" i="27"/>
  <c r="C52" i="27"/>
  <c r="C55" i="27"/>
  <c r="C56" i="27"/>
  <c r="C59" i="27"/>
  <c r="C60" i="27"/>
  <c r="C61" i="27"/>
  <c r="C64" i="27"/>
  <c r="C65" i="27"/>
  <c r="C67" i="27"/>
  <c r="C68" i="27"/>
  <c r="C71" i="27"/>
  <c r="C72" i="27"/>
  <c r="C73" i="27"/>
  <c r="C75" i="27"/>
  <c r="C76" i="27"/>
  <c r="C77" i="27"/>
  <c r="C80" i="27"/>
  <c r="C81" i="27"/>
  <c r="C83" i="27"/>
  <c r="C84" i="27"/>
  <c r="C85" i="27"/>
  <c r="C87" i="27"/>
  <c r="C88" i="27"/>
  <c r="C89" i="27"/>
  <c r="C91" i="27"/>
  <c r="C92" i="27"/>
  <c r="C93" i="27"/>
  <c r="C96" i="27"/>
  <c r="C97" i="27"/>
  <c r="C98" i="27"/>
  <c r="C99" i="27"/>
  <c r="C100" i="27"/>
  <c r="C101" i="27"/>
  <c r="C102" i="27"/>
  <c r="C103" i="27"/>
  <c r="C104" i="27"/>
  <c r="C105" i="27"/>
  <c r="C106" i="27"/>
  <c r="C107" i="27"/>
  <c r="C108" i="27"/>
  <c r="C109" i="27"/>
  <c r="C110" i="27"/>
  <c r="C111" i="27"/>
  <c r="C112" i="27"/>
  <c r="C113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154" i="27"/>
  <c r="C155" i="27"/>
  <c r="C156" i="27"/>
  <c r="C157" i="27"/>
  <c r="C158" i="27"/>
  <c r="C159" i="27"/>
  <c r="C160" i="27"/>
  <c r="C161" i="27"/>
  <c r="C162" i="27"/>
  <c r="C163" i="27"/>
  <c r="C164" i="27"/>
  <c r="C165" i="27"/>
  <c r="C166" i="27"/>
  <c r="C167" i="27"/>
  <c r="C168" i="27"/>
  <c r="C169" i="27"/>
  <c r="C170" i="27"/>
  <c r="C171" i="27"/>
  <c r="C172" i="27"/>
  <c r="C173" i="27"/>
  <c r="C174" i="27"/>
  <c r="C175" i="27"/>
  <c r="C176" i="27"/>
  <c r="C177" i="27"/>
  <c r="C178" i="27"/>
  <c r="C179" i="27"/>
  <c r="C180" i="27"/>
  <c r="C181" i="27"/>
  <c r="C182" i="27"/>
  <c r="C183" i="27"/>
  <c r="C184" i="27"/>
  <c r="C185" i="27"/>
  <c r="C186" i="27"/>
  <c r="C187" i="27"/>
  <c r="C188" i="27"/>
  <c r="C189" i="27"/>
  <c r="C190" i="27"/>
  <c r="C191" i="27"/>
  <c r="C192" i="27"/>
  <c r="C193" i="27"/>
  <c r="C194" i="27"/>
  <c r="C195" i="27"/>
  <c r="C196" i="27"/>
  <c r="C197" i="27"/>
  <c r="C198" i="27"/>
  <c r="C199" i="27"/>
  <c r="C204" i="27"/>
  <c r="C205" i="27"/>
  <c r="C208" i="27"/>
  <c r="C212" i="27"/>
  <c r="C214" i="27"/>
  <c r="C217" i="27"/>
  <c r="C221" i="27"/>
  <c r="C222" i="27"/>
  <c r="C223" i="27"/>
  <c r="C225" i="27"/>
  <c r="C226" i="27"/>
  <c r="C227" i="27"/>
  <c r="C230" i="27"/>
  <c r="C234" i="27"/>
  <c r="C236" i="27"/>
  <c r="C237" i="27"/>
  <c r="C238" i="27"/>
  <c r="C239" i="27"/>
  <c r="C240" i="27"/>
  <c r="C241" i="27"/>
  <c r="C242" i="27"/>
  <c r="C243" i="27"/>
  <c r="C244" i="27"/>
  <c r="C245" i="27"/>
  <c r="C246" i="27"/>
  <c r="C247" i="27"/>
  <c r="C248" i="27"/>
  <c r="C249" i="27"/>
  <c r="C250" i="27"/>
  <c r="C251" i="27"/>
  <c r="C252" i="27"/>
  <c r="C253" i="27"/>
  <c r="C254" i="27"/>
  <c r="C255" i="27"/>
  <c r="C256" i="27"/>
  <c r="C257" i="27"/>
  <c r="C258" i="27"/>
  <c r="C259" i="27"/>
  <c r="C260" i="27"/>
  <c r="C261" i="27"/>
  <c r="C262" i="27"/>
  <c r="C263" i="27"/>
  <c r="C264" i="27"/>
  <c r="C265" i="27"/>
  <c r="C268" i="27"/>
  <c r="C269" i="27"/>
  <c r="C270" i="27"/>
  <c r="C272" i="27"/>
  <c r="C273" i="27"/>
  <c r="C275" i="27"/>
  <c r="C276" i="27"/>
  <c r="C277" i="27"/>
  <c r="C278" i="27"/>
  <c r="C279" i="27"/>
  <c r="C280" i="27"/>
  <c r="C281" i="27"/>
  <c r="C282" i="27"/>
  <c r="C284" i="27"/>
  <c r="C285" i="27"/>
  <c r="C286" i="27"/>
  <c r="C287" i="27"/>
  <c r="F287" i="27"/>
  <c r="C34" i="29"/>
  <c r="F276" i="27"/>
  <c r="F277" i="27"/>
  <c r="F278" i="27"/>
  <c r="F275" i="27"/>
  <c r="F274" i="27"/>
  <c r="F273" i="27"/>
  <c r="F35" i="27"/>
  <c r="F21" i="27"/>
  <c r="E231" i="27"/>
  <c r="D231" i="27"/>
  <c r="C231" i="27" s="1"/>
  <c r="D26" i="33"/>
  <c r="D33" i="33" s="1"/>
  <c r="D22" i="33"/>
  <c r="D29" i="33" s="1"/>
  <c r="C21" i="35"/>
  <c r="D21" i="35"/>
  <c r="D44" i="35" s="1"/>
  <c r="D47" i="35" s="1"/>
  <c r="D49" i="35" s="1"/>
  <c r="C23" i="35"/>
  <c r="C34" i="35"/>
  <c r="C44" i="35" s="1"/>
  <c r="C47" i="35" s="1"/>
  <c r="C49" i="35" s="1"/>
  <c r="D34" i="35"/>
  <c r="C42" i="35"/>
  <c r="D42" i="35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6" i="27"/>
  <c r="F107" i="27"/>
  <c r="F108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9" i="27"/>
  <c r="F130" i="27"/>
  <c r="F131" i="27"/>
  <c r="F132" i="27"/>
  <c r="F133" i="27"/>
  <c r="F134" i="27"/>
  <c r="F135" i="27"/>
  <c r="F136" i="27"/>
  <c r="F137" i="27"/>
  <c r="F138" i="27"/>
  <c r="F139" i="27"/>
  <c r="F140" i="27"/>
  <c r="F141" i="27"/>
  <c r="F142" i="27"/>
  <c r="F143" i="27"/>
  <c r="F144" i="27"/>
  <c r="F145" i="27"/>
  <c r="F146" i="27"/>
  <c r="F147" i="27"/>
  <c r="F148" i="27"/>
  <c r="F149" i="27"/>
  <c r="F150" i="27"/>
  <c r="F151" i="27"/>
  <c r="F152" i="27"/>
  <c r="F153" i="27"/>
  <c r="F154" i="27"/>
  <c r="F155" i="27"/>
  <c r="F156" i="27"/>
  <c r="F157" i="27"/>
  <c r="F158" i="27"/>
  <c r="F159" i="27"/>
  <c r="F160" i="27"/>
  <c r="F161" i="27"/>
  <c r="F162" i="27"/>
  <c r="F163" i="27"/>
  <c r="F164" i="27"/>
  <c r="F165" i="27"/>
  <c r="F166" i="27"/>
  <c r="F167" i="27"/>
  <c r="F168" i="27"/>
  <c r="F169" i="27"/>
  <c r="F170" i="27"/>
  <c r="F171" i="27"/>
  <c r="F172" i="27"/>
  <c r="F173" i="27"/>
  <c r="F174" i="27"/>
  <c r="F175" i="27"/>
  <c r="F176" i="27"/>
  <c r="F177" i="27"/>
  <c r="F178" i="27"/>
  <c r="F179" i="27"/>
  <c r="F180" i="27"/>
  <c r="F181" i="27"/>
  <c r="F182" i="27"/>
  <c r="F183" i="27"/>
  <c r="F184" i="27"/>
  <c r="F185" i="27"/>
  <c r="F186" i="27"/>
  <c r="F187" i="27"/>
  <c r="F188" i="27"/>
  <c r="F189" i="27"/>
  <c r="F190" i="27"/>
  <c r="F191" i="27"/>
  <c r="F192" i="27"/>
  <c r="F193" i="27"/>
  <c r="F194" i="27"/>
  <c r="F195" i="27"/>
  <c r="F196" i="27"/>
  <c r="F197" i="27"/>
  <c r="F198" i="27"/>
  <c r="F199" i="27"/>
  <c r="F200" i="27"/>
  <c r="F201" i="27"/>
  <c r="F202" i="27"/>
  <c r="F203" i="27"/>
  <c r="F204" i="27"/>
  <c r="F205" i="27"/>
  <c r="F206" i="27"/>
  <c r="F207" i="27"/>
  <c r="F208" i="27"/>
  <c r="F209" i="27"/>
  <c r="F210" i="27"/>
  <c r="F211" i="27"/>
  <c r="F212" i="27"/>
  <c r="F213" i="27"/>
  <c r="F214" i="27"/>
  <c r="F215" i="27"/>
  <c r="F216" i="27"/>
  <c r="F217" i="27"/>
  <c r="F218" i="27"/>
  <c r="F219" i="27"/>
  <c r="F220" i="27"/>
  <c r="F221" i="27"/>
  <c r="F222" i="27"/>
  <c r="F223" i="27"/>
  <c r="F225" i="27"/>
  <c r="F226" i="27"/>
  <c r="F227" i="27"/>
  <c r="F228" i="27"/>
  <c r="F229" i="27"/>
  <c r="F230" i="27"/>
  <c r="F231" i="27"/>
  <c r="F232" i="27"/>
  <c r="F233" i="27"/>
  <c r="F234" i="27"/>
  <c r="F235" i="27"/>
  <c r="F236" i="27"/>
  <c r="F237" i="27"/>
  <c r="F238" i="27"/>
  <c r="F239" i="27"/>
  <c r="F240" i="27"/>
  <c r="F241" i="27"/>
  <c r="F242" i="27"/>
  <c r="F243" i="27"/>
  <c r="F244" i="27"/>
  <c r="F245" i="27"/>
  <c r="F246" i="27"/>
  <c r="F247" i="27"/>
  <c r="F248" i="27"/>
  <c r="F249" i="27"/>
  <c r="F250" i="27"/>
  <c r="F251" i="27"/>
  <c r="F252" i="27"/>
  <c r="F253" i="27"/>
  <c r="F254" i="27"/>
  <c r="F255" i="27"/>
  <c r="F256" i="27"/>
  <c r="F257" i="27"/>
  <c r="F258" i="27"/>
  <c r="F259" i="27"/>
  <c r="F260" i="27"/>
  <c r="F261" i="27"/>
  <c r="F262" i="27"/>
  <c r="F263" i="27"/>
  <c r="F264" i="27"/>
  <c r="F265" i="27"/>
  <c r="F267" i="27"/>
  <c r="F268" i="27"/>
  <c r="F269" i="27"/>
  <c r="F270" i="27"/>
  <c r="F271" i="27"/>
  <c r="F272" i="27"/>
  <c r="F14" i="27"/>
  <c r="F15" i="27"/>
  <c r="F16" i="27"/>
  <c r="F17" i="27"/>
  <c r="F18" i="27"/>
  <c r="F19" i="27"/>
  <c r="F20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13" i="27"/>
  <c r="J25" i="31"/>
  <c r="J29" i="31" s="1"/>
  <c r="J27" i="31"/>
  <c r="N44" i="30"/>
  <c r="N41" i="30"/>
  <c r="N39" i="30"/>
  <c r="N37" i="30"/>
  <c r="N35" i="30"/>
  <c r="N32" i="30"/>
  <c r="N31" i="30"/>
  <c r="N29" i="30"/>
  <c r="N28" i="30"/>
  <c r="N26" i="30"/>
  <c r="N23" i="30"/>
  <c r="N22" i="30"/>
  <c r="N18" i="30"/>
  <c r="B79" i="30"/>
  <c r="B80" i="30"/>
  <c r="B81" i="30"/>
  <c r="B82" i="30"/>
  <c r="B83" i="30"/>
  <c r="B77" i="30"/>
  <c r="B78" i="30"/>
  <c r="D11" i="30"/>
  <c r="N40" i="30"/>
  <c r="N42" i="30"/>
  <c r="N43" i="30"/>
  <c r="N45" i="30"/>
  <c r="B46" i="30"/>
  <c r="M6" i="30" s="1"/>
  <c r="K30" i="31"/>
  <c r="N38" i="30"/>
  <c r="N36" i="30"/>
  <c r="N34" i="30"/>
  <c r="N33" i="30"/>
  <c r="N30" i="30"/>
  <c r="N27" i="30"/>
  <c r="N25" i="30"/>
  <c r="N24" i="30"/>
  <c r="N21" i="30"/>
  <c r="N20" i="30"/>
  <c r="N19" i="30"/>
  <c r="N17" i="30"/>
  <c r="N16" i="30"/>
  <c r="P15" i="30"/>
  <c r="D9" i="33"/>
  <c r="D12" i="33" s="1"/>
  <c r="F9" i="31"/>
  <c r="F10" i="31" s="1"/>
  <c r="F13" i="31" s="1"/>
  <c r="J13" i="31"/>
  <c r="F15" i="31"/>
  <c r="F17" i="31" s="1"/>
  <c r="F18" i="31" s="1"/>
  <c r="F20" i="31" s="1"/>
  <c r="F21" i="31" s="1"/>
  <c r="F16" i="31"/>
  <c r="E29" i="31"/>
  <c r="F25" i="31"/>
  <c r="F26" i="31"/>
  <c r="F29" i="31" s="1"/>
  <c r="F31" i="31"/>
  <c r="F33" i="31" s="1"/>
  <c r="F34" i="31" s="1"/>
  <c r="F35" i="31" s="1"/>
  <c r="F36" i="31" s="1"/>
  <c r="F32" i="31"/>
  <c r="F39" i="31"/>
  <c r="F41" i="31"/>
  <c r="F45" i="31"/>
  <c r="F47" i="31" s="1"/>
  <c r="F49" i="31"/>
  <c r="F50" i="31" s="1"/>
  <c r="F43" i="31"/>
  <c r="M4" i="30"/>
  <c r="M5" i="30"/>
  <c r="M8" i="30"/>
  <c r="D54" i="29"/>
  <c r="D55" i="29" s="1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75" i="30"/>
  <c r="B76" i="30"/>
  <c r="C12" i="29"/>
  <c r="C14" i="29"/>
  <c r="C15" i="29"/>
  <c r="K34" i="29"/>
  <c r="K35" i="29"/>
  <c r="K36" i="29"/>
  <c r="K38" i="29"/>
  <c r="K39" i="29"/>
  <c r="K40" i="29"/>
  <c r="K42" i="29"/>
  <c r="K43" i="29"/>
  <c r="K44" i="29"/>
  <c r="K46" i="29"/>
  <c r="K47" i="29"/>
  <c r="K48" i="29"/>
  <c r="K49" i="29"/>
  <c r="D53" i="29"/>
  <c r="B43" i="27"/>
  <c r="B44" i="27"/>
  <c r="E62" i="27"/>
  <c r="E63" i="27"/>
  <c r="F11" i="31"/>
  <c r="K14" i="31"/>
  <c r="F88" i="30"/>
  <c r="G89" i="30" s="1"/>
  <c r="D49" i="29"/>
  <c r="E12" i="31"/>
  <c r="E13" i="31"/>
  <c r="E14" i="31" s="1"/>
  <c r="E17" i="31" s="1"/>
  <c r="C13" i="29"/>
  <c r="D17" i="29" s="1"/>
  <c r="F27" i="31"/>
  <c r="E38" i="31"/>
  <c r="E30" i="31"/>
  <c r="E34" i="31" s="1"/>
  <c r="E28" i="31"/>
  <c r="C274" i="27"/>
  <c r="C267" i="27"/>
  <c r="C271" i="27"/>
  <c r="C283" i="27"/>
  <c r="K29" i="30"/>
  <c r="K35" i="30"/>
  <c r="K34" i="30"/>
  <c r="K40" i="30"/>
  <c r="K24" i="30"/>
  <c r="K28" i="30"/>
  <c r="K45" i="30"/>
  <c r="K39" i="30"/>
  <c r="K17" i="30"/>
  <c r="K32" i="30"/>
  <c r="K38" i="30"/>
  <c r="K15" i="30"/>
  <c r="K22" i="30"/>
  <c r="K37" i="30"/>
  <c r="K18" i="30"/>
  <c r="K25" i="30"/>
  <c r="K43" i="30"/>
  <c r="K27" i="30"/>
  <c r="K26" i="30"/>
  <c r="K42" i="30"/>
  <c r="K31" i="30"/>
  <c r="K20" i="30"/>
  <c r="K36" i="30"/>
  <c r="K30" i="30"/>
  <c r="K33" i="30"/>
  <c r="K44" i="30"/>
  <c r="K23" i="30"/>
  <c r="K16" i="30"/>
  <c r="K41" i="30"/>
  <c r="K19" i="30"/>
  <c r="K21" i="30"/>
  <c r="E32" i="31" l="1"/>
  <c r="E39" i="31"/>
  <c r="M26" i="30"/>
  <c r="M35" i="30"/>
  <c r="M17" i="30"/>
  <c r="M45" i="30"/>
  <c r="M25" i="30"/>
  <c r="M41" i="30"/>
  <c r="M39" i="30"/>
  <c r="M33" i="30"/>
  <c r="M40" i="30"/>
  <c r="M30" i="30"/>
  <c r="M19" i="30"/>
  <c r="M42" i="30"/>
  <c r="M23" i="30"/>
  <c r="M24" i="30"/>
  <c r="M43" i="30"/>
  <c r="M15" i="30"/>
  <c r="Q15" i="30" s="1"/>
  <c r="M34" i="30"/>
  <c r="M20" i="30"/>
  <c r="M18" i="30"/>
  <c r="M31" i="30"/>
  <c r="M28" i="30"/>
  <c r="M44" i="30"/>
  <c r="M16" i="30"/>
  <c r="M37" i="30"/>
  <c r="M29" i="30"/>
  <c r="M36" i="30"/>
  <c r="M32" i="30"/>
  <c r="M27" i="30"/>
  <c r="M21" i="30"/>
  <c r="M22" i="30"/>
  <c r="M38" i="30"/>
  <c r="D20" i="29"/>
  <c r="D21" i="29" s="1"/>
  <c r="C24" i="29"/>
  <c r="I21" i="29"/>
  <c r="I23" i="29" s="1"/>
  <c r="C4" i="27"/>
  <c r="P7" i="30"/>
  <c r="P8" i="30" s="1"/>
  <c r="M7" i="30"/>
  <c r="D15" i="33"/>
  <c r="E31" i="31"/>
  <c r="E40" i="31"/>
  <c r="E33" i="31"/>
  <c r="D34" i="33"/>
  <c r="D27" i="33"/>
  <c r="E18" i="31"/>
  <c r="E47" i="31" s="1"/>
  <c r="E15" i="31"/>
  <c r="E16" i="31"/>
  <c r="D18" i="33"/>
  <c r="D20" i="33" s="1"/>
  <c r="E45" i="31" l="1"/>
  <c r="E26" i="30"/>
  <c r="E36" i="30"/>
  <c r="D30" i="30"/>
  <c r="C30" i="30" s="1"/>
  <c r="D44" i="30"/>
  <c r="E16" i="30"/>
  <c r="D29" i="30"/>
  <c r="D42" i="30"/>
  <c r="D33" i="30"/>
  <c r="D25" i="30"/>
  <c r="C25" i="30" s="1"/>
  <c r="E44" i="30"/>
  <c r="E33" i="30"/>
  <c r="E15" i="30"/>
  <c r="E32" i="30"/>
  <c r="D45" i="30"/>
  <c r="C45" i="30" s="1"/>
  <c r="D20" i="30"/>
  <c r="D26" i="30"/>
  <c r="D40" i="30"/>
  <c r="C40" i="30" s="1"/>
  <c r="D39" i="30"/>
  <c r="D31" i="30"/>
  <c r="C31" i="30" s="1"/>
  <c r="D17" i="30"/>
  <c r="C17" i="30" s="1"/>
  <c r="D36" i="30"/>
  <c r="C36" i="30" s="1"/>
  <c r="D18" i="30"/>
  <c r="D22" i="30"/>
  <c r="C22" i="30" s="1"/>
  <c r="D37" i="30"/>
  <c r="E28" i="30"/>
  <c r="D38" i="30"/>
  <c r="C38" i="30" s="1"/>
  <c r="D41" i="30"/>
  <c r="D19" i="30"/>
  <c r="D23" i="30"/>
  <c r="C23" i="30" s="1"/>
  <c r="D43" i="30"/>
  <c r="C43" i="30" s="1"/>
  <c r="D16" i="30"/>
  <c r="E19" i="30"/>
  <c r="E42" i="30"/>
  <c r="E23" i="30"/>
  <c r="E37" i="30"/>
  <c r="E35" i="30"/>
  <c r="E41" i="30"/>
  <c r="D21" i="30"/>
  <c r="C21" i="30" s="1"/>
  <c r="E18" i="30"/>
  <c r="D24" i="30"/>
  <c r="C24" i="30" s="1"/>
  <c r="E39" i="30"/>
  <c r="D34" i="30"/>
  <c r="C34" i="30" s="1"/>
  <c r="E29" i="30"/>
  <c r="D32" i="30"/>
  <c r="D28" i="30"/>
  <c r="C28" i="30" s="1"/>
  <c r="E20" i="30"/>
  <c r="D35" i="30"/>
  <c r="C35" i="30" s="1"/>
  <c r="D15" i="30"/>
  <c r="C15" i="30" s="1"/>
  <c r="D27" i="30"/>
  <c r="C27" i="30" s="1"/>
  <c r="P18" i="30"/>
  <c r="Q18" i="30" s="1"/>
  <c r="P19" i="30" s="1"/>
  <c r="Q19" i="30" s="1"/>
  <c r="P16" i="30"/>
  <c r="Q16" i="30" s="1"/>
  <c r="P17" i="30" s="1"/>
  <c r="Q17" i="30" s="1"/>
  <c r="C25" i="29"/>
  <c r="E41" i="31"/>
  <c r="E35" i="31"/>
  <c r="D38" i="33"/>
  <c r="D39" i="33"/>
  <c r="D42" i="33" s="1"/>
  <c r="E20" i="31"/>
  <c r="E21" i="31" s="1"/>
  <c r="E43" i="31"/>
  <c r="D44" i="33" l="1"/>
  <c r="D41" i="33"/>
  <c r="F29" i="30"/>
  <c r="H29" i="30" s="1"/>
  <c r="C16" i="30"/>
  <c r="C41" i="30"/>
  <c r="F22" i="30"/>
  <c r="H22" i="30" s="1"/>
  <c r="J22" i="30"/>
  <c r="F31" i="30"/>
  <c r="H31" i="30" s="1"/>
  <c r="J31" i="30"/>
  <c r="C20" i="30"/>
  <c r="C42" i="30"/>
  <c r="F30" i="30"/>
  <c r="H30" i="30" s="1"/>
  <c r="J30" i="30" s="1"/>
  <c r="F20" i="30"/>
  <c r="H20" i="30" s="1"/>
  <c r="F34" i="30"/>
  <c r="H34" i="30" s="1"/>
  <c r="J34" i="30"/>
  <c r="F21" i="30"/>
  <c r="H21" i="30" s="1"/>
  <c r="J21" i="30"/>
  <c r="F23" i="30"/>
  <c r="H23" i="30" s="1"/>
  <c r="F43" i="30"/>
  <c r="H43" i="30" s="1"/>
  <c r="J43" i="30" s="1"/>
  <c r="J38" i="30"/>
  <c r="F38" i="30"/>
  <c r="H38" i="30" s="1"/>
  <c r="C18" i="30"/>
  <c r="F18" i="30" s="1"/>
  <c r="H18" i="30" s="1"/>
  <c r="C39" i="30"/>
  <c r="F45" i="30"/>
  <c r="H45" i="30" s="1"/>
  <c r="F44" i="30"/>
  <c r="H44" i="30" s="1"/>
  <c r="C29" i="30"/>
  <c r="F36" i="30"/>
  <c r="H36" i="30" s="1"/>
  <c r="D31" i="29"/>
  <c r="D32" i="29" s="1"/>
  <c r="D36" i="29" s="1"/>
  <c r="C26" i="29"/>
  <c r="P23" i="30"/>
  <c r="Q23" i="30" s="1"/>
  <c r="P20" i="30"/>
  <c r="Q20" i="30" s="1"/>
  <c r="P26" i="30"/>
  <c r="Q26" i="30" s="1"/>
  <c r="F27" i="30"/>
  <c r="H27" i="30" s="1"/>
  <c r="J27" i="30" s="1"/>
  <c r="F39" i="30"/>
  <c r="H39" i="30" s="1"/>
  <c r="F41" i="30"/>
  <c r="H41" i="30" s="1"/>
  <c r="F42" i="30"/>
  <c r="H42" i="30" s="1"/>
  <c r="J23" i="30"/>
  <c r="F28" i="30"/>
  <c r="H28" i="30" s="1"/>
  <c r="J28" i="30" s="1"/>
  <c r="J36" i="30"/>
  <c r="F40" i="30"/>
  <c r="H40" i="30" s="1"/>
  <c r="J40" i="30" s="1"/>
  <c r="F32" i="30"/>
  <c r="H32" i="30" s="1"/>
  <c r="F25" i="30"/>
  <c r="H25" i="30" s="1"/>
  <c r="J25" i="30" s="1"/>
  <c r="F16" i="30"/>
  <c r="H16" i="30" s="1"/>
  <c r="F26" i="30"/>
  <c r="H26" i="30" s="1"/>
  <c r="J15" i="30"/>
  <c r="C32" i="30"/>
  <c r="F24" i="30"/>
  <c r="H24" i="30" s="1"/>
  <c r="J24" i="30"/>
  <c r="F35" i="30"/>
  <c r="H35" i="30" s="1"/>
  <c r="C19" i="30"/>
  <c r="F19" i="30" s="1"/>
  <c r="H19" i="30" s="1"/>
  <c r="C37" i="30"/>
  <c r="F17" i="30"/>
  <c r="H17" i="30" s="1"/>
  <c r="C26" i="30"/>
  <c r="F15" i="30"/>
  <c r="H15" i="30" s="1"/>
  <c r="C33" i="30"/>
  <c r="C44" i="30"/>
  <c r="E36" i="31"/>
  <c r="E49" i="31"/>
  <c r="D45" i="33"/>
  <c r="G57" i="30" l="1"/>
  <c r="I57" i="30"/>
  <c r="E57" i="30"/>
  <c r="C57" i="30"/>
  <c r="D57" i="30"/>
  <c r="F57" i="30"/>
  <c r="H57" i="30"/>
  <c r="F56" i="30"/>
  <c r="C56" i="30"/>
  <c r="G56" i="30"/>
  <c r="D56" i="30"/>
  <c r="E56" i="30"/>
  <c r="H56" i="30"/>
  <c r="I56" i="30"/>
  <c r="G55" i="30"/>
  <c r="I55" i="30"/>
  <c r="E55" i="30"/>
  <c r="D55" i="30"/>
  <c r="C55" i="30"/>
  <c r="H55" i="30"/>
  <c r="F55" i="30"/>
  <c r="I62" i="30"/>
  <c r="C62" i="30"/>
  <c r="D62" i="30"/>
  <c r="G62" i="30"/>
  <c r="F62" i="30"/>
  <c r="H62" i="30"/>
  <c r="E62" i="30"/>
  <c r="H83" i="30"/>
  <c r="C83" i="30"/>
  <c r="G83" i="30"/>
  <c r="D83" i="30"/>
  <c r="I83" i="30"/>
  <c r="F83" i="30"/>
  <c r="E83" i="30"/>
  <c r="J44" i="30"/>
  <c r="J17" i="30"/>
  <c r="J32" i="30"/>
  <c r="E80" i="30"/>
  <c r="H80" i="30"/>
  <c r="F80" i="30"/>
  <c r="C80" i="30"/>
  <c r="G80" i="30"/>
  <c r="D80" i="30"/>
  <c r="I80" i="30"/>
  <c r="P27" i="30"/>
  <c r="Q27" i="30" s="1"/>
  <c r="P28" i="30"/>
  <c r="Q28" i="30" s="1"/>
  <c r="J29" i="30"/>
  <c r="J39" i="30"/>
  <c r="I59" i="30"/>
  <c r="E59" i="30"/>
  <c r="G59" i="30"/>
  <c r="D59" i="30"/>
  <c r="C59" i="30"/>
  <c r="F59" i="30"/>
  <c r="H59" i="30"/>
  <c r="J20" i="30"/>
  <c r="G60" i="30"/>
  <c r="F60" i="30"/>
  <c r="C60" i="30"/>
  <c r="E60" i="30"/>
  <c r="D60" i="30"/>
  <c r="H60" i="30"/>
  <c r="I60" i="30"/>
  <c r="F73" i="30"/>
  <c r="I73" i="30"/>
  <c r="G73" i="30"/>
  <c r="E73" i="30"/>
  <c r="D73" i="30"/>
  <c r="C73" i="30"/>
  <c r="H73" i="30"/>
  <c r="C79" i="30"/>
  <c r="D79" i="30"/>
  <c r="G79" i="30"/>
  <c r="F79" i="30"/>
  <c r="I79" i="30"/>
  <c r="E79" i="30"/>
  <c r="H79" i="30"/>
  <c r="F65" i="30"/>
  <c r="H65" i="30"/>
  <c r="D65" i="30"/>
  <c r="I65" i="30"/>
  <c r="C65" i="30"/>
  <c r="E65" i="30"/>
  <c r="G65" i="30"/>
  <c r="P22" i="30"/>
  <c r="Q22" i="30" s="1"/>
  <c r="P21" i="30"/>
  <c r="Q21" i="30" s="1"/>
  <c r="D82" i="30"/>
  <c r="F82" i="30"/>
  <c r="E82" i="30"/>
  <c r="C82" i="30"/>
  <c r="H82" i="30"/>
  <c r="G82" i="30"/>
  <c r="I82" i="30"/>
  <c r="J18" i="30"/>
  <c r="C81" i="30"/>
  <c r="E81" i="30"/>
  <c r="G81" i="30"/>
  <c r="D81" i="30"/>
  <c r="H81" i="30"/>
  <c r="F81" i="30"/>
  <c r="I81" i="30"/>
  <c r="D68" i="30"/>
  <c r="I68" i="30"/>
  <c r="G68" i="30"/>
  <c r="C68" i="30"/>
  <c r="H68" i="30"/>
  <c r="E68" i="30"/>
  <c r="F68" i="30"/>
  <c r="J41" i="30"/>
  <c r="F67" i="30"/>
  <c r="E67" i="30"/>
  <c r="D67" i="30"/>
  <c r="C67" i="30"/>
  <c r="H67" i="30"/>
  <c r="I67" i="30"/>
  <c r="G67" i="30"/>
  <c r="H53" i="30"/>
  <c r="C53" i="30"/>
  <c r="I53" i="30"/>
  <c r="D53" i="30"/>
  <c r="G53" i="30"/>
  <c r="F53" i="30"/>
  <c r="E53" i="30"/>
  <c r="E64" i="30"/>
  <c r="H64" i="30"/>
  <c r="I64" i="30"/>
  <c r="C64" i="30"/>
  <c r="D64" i="30"/>
  <c r="G64" i="30"/>
  <c r="F64" i="30"/>
  <c r="C70" i="30"/>
  <c r="H70" i="30"/>
  <c r="E70" i="30"/>
  <c r="F70" i="30"/>
  <c r="I70" i="30"/>
  <c r="G70" i="30"/>
  <c r="D70" i="30"/>
  <c r="D66" i="30"/>
  <c r="E66" i="30"/>
  <c r="H66" i="30"/>
  <c r="F66" i="30"/>
  <c r="G66" i="30"/>
  <c r="C66" i="30"/>
  <c r="I66" i="30"/>
  <c r="C77" i="30"/>
  <c r="G77" i="30"/>
  <c r="H77" i="30"/>
  <c r="F77" i="30"/>
  <c r="I77" i="30"/>
  <c r="D77" i="30"/>
  <c r="E77" i="30"/>
  <c r="P25" i="30"/>
  <c r="Q25" i="30" s="1"/>
  <c r="P24" i="30"/>
  <c r="Q24" i="30" s="1"/>
  <c r="D35" i="29"/>
  <c r="D45" i="29" s="1"/>
  <c r="D50" i="29" s="1"/>
  <c r="D58" i="29" s="1"/>
  <c r="D65" i="29" s="1"/>
  <c r="D69" i="29" s="1"/>
  <c r="D73" i="29"/>
  <c r="D39" i="29"/>
  <c r="D42" i="29" s="1"/>
  <c r="J45" i="30"/>
  <c r="F76" i="30"/>
  <c r="E76" i="30"/>
  <c r="G76" i="30"/>
  <c r="H76" i="30"/>
  <c r="I76" i="30"/>
  <c r="C76" i="30"/>
  <c r="D76" i="30"/>
  <c r="I61" i="30"/>
  <c r="F61" i="30"/>
  <c r="H61" i="30"/>
  <c r="C61" i="30"/>
  <c r="D61" i="30"/>
  <c r="G61" i="30"/>
  <c r="E61" i="30"/>
  <c r="D72" i="30"/>
  <c r="G72" i="30"/>
  <c r="C72" i="30"/>
  <c r="H72" i="30"/>
  <c r="F72" i="30"/>
  <c r="I72" i="30"/>
  <c r="E72" i="30"/>
  <c r="J42" i="30"/>
  <c r="C69" i="30"/>
  <c r="I69" i="30"/>
  <c r="G69" i="30"/>
  <c r="H69" i="30"/>
  <c r="D69" i="30"/>
  <c r="F69" i="30"/>
  <c r="E69" i="30"/>
  <c r="J16" i="30"/>
  <c r="J35" i="30"/>
  <c r="C63" i="30"/>
  <c r="I63" i="30"/>
  <c r="F63" i="30"/>
  <c r="D63" i="30"/>
  <c r="H63" i="30"/>
  <c r="G63" i="30"/>
  <c r="E63" i="30"/>
  <c r="J26" i="30"/>
  <c r="J19" i="30"/>
  <c r="H54" i="30"/>
  <c r="D54" i="30"/>
  <c r="G54" i="30"/>
  <c r="E54" i="30"/>
  <c r="F54" i="30"/>
  <c r="C54" i="30"/>
  <c r="I54" i="30"/>
  <c r="D78" i="30"/>
  <c r="H78" i="30"/>
  <c r="C78" i="30"/>
  <c r="F78" i="30"/>
  <c r="I78" i="30"/>
  <c r="E78" i="30"/>
  <c r="G78" i="30"/>
  <c r="H74" i="30"/>
  <c r="C74" i="30"/>
  <c r="G74" i="30"/>
  <c r="D74" i="30"/>
  <c r="E74" i="30"/>
  <c r="I74" i="30"/>
  <c r="F74" i="30"/>
  <c r="E58" i="30"/>
  <c r="I58" i="30"/>
  <c r="H58" i="30"/>
  <c r="D58" i="30"/>
  <c r="C58" i="30"/>
  <c r="F58" i="30"/>
  <c r="G58" i="30"/>
  <c r="F33" i="30"/>
  <c r="H33" i="30" s="1"/>
  <c r="F37" i="30"/>
  <c r="H37" i="30" s="1"/>
  <c r="E50" i="31"/>
  <c r="F71" i="30" l="1"/>
  <c r="E71" i="30"/>
  <c r="E84" i="30" s="1"/>
  <c r="H71" i="30"/>
  <c r="I71" i="30"/>
  <c r="I84" i="30" s="1"/>
  <c r="C71" i="30"/>
  <c r="G71" i="30"/>
  <c r="D71" i="30"/>
  <c r="F84" i="30"/>
  <c r="C84" i="30"/>
  <c r="P29" i="30"/>
  <c r="Q29" i="30" s="1"/>
  <c r="P32" i="30"/>
  <c r="Q32" i="30" s="1"/>
  <c r="J33" i="30"/>
  <c r="G84" i="30"/>
  <c r="D75" i="30"/>
  <c r="E75" i="30"/>
  <c r="G75" i="30"/>
  <c r="I75" i="30"/>
  <c r="C75" i="30"/>
  <c r="H75" i="30"/>
  <c r="H84" i="30" s="1"/>
  <c r="F75" i="30"/>
  <c r="D76" i="29"/>
  <c r="J37" i="30"/>
  <c r="D84" i="30"/>
  <c r="D82" i="29" l="1"/>
  <c r="D86" i="29" s="1"/>
  <c r="E78" i="29"/>
  <c r="D85" i="29" s="1"/>
  <c r="P31" i="30"/>
  <c r="Q31" i="30" s="1"/>
  <c r="P30" i="30"/>
  <c r="Q30" i="30" s="1"/>
  <c r="G85" i="30"/>
  <c r="P39" i="30"/>
  <c r="Q39" i="30" s="1"/>
  <c r="P33" i="30"/>
  <c r="Q33" i="30" s="1"/>
  <c r="I12" i="20" l="1"/>
  <c r="P35" i="30"/>
  <c r="Q35" i="30" s="1"/>
  <c r="P36" i="30" s="1"/>
  <c r="Q36" i="30" s="1"/>
  <c r="P37" i="30" s="1"/>
  <c r="Q37" i="30" s="1"/>
  <c r="P38" i="30" s="1"/>
  <c r="Q38" i="30" s="1"/>
  <c r="P34" i="30"/>
  <c r="Q34" i="30" s="1"/>
  <c r="P41" i="30"/>
  <c r="Q41" i="30" s="1"/>
  <c r="P42" i="30" s="1"/>
  <c r="Q42" i="30" s="1"/>
  <c r="P40" i="30"/>
  <c r="Q40" i="30" s="1"/>
  <c r="P43" i="30" l="1"/>
  <c r="Q43" i="30" s="1"/>
  <c r="P44" i="30"/>
  <c r="Q44" i="30" s="1"/>
  <c r="P45" i="30" s="1"/>
  <c r="Q45" i="30" s="1"/>
  <c r="C5" i="27" l="1"/>
  <c r="I41" i="20" l="1"/>
  <c r="I24" i="20"/>
  <c r="I17" i="20" l="1"/>
  <c r="I49" i="20" s="1"/>
  <c r="I23" i="20"/>
  <c r="H9" i="20" l="1"/>
</calcChain>
</file>

<file path=xl/sharedStrings.xml><?xml version="1.0" encoding="utf-8"?>
<sst xmlns="http://schemas.openxmlformats.org/spreadsheetml/2006/main" count="1451" uniqueCount="749">
  <si>
    <t>3.1</t>
  </si>
  <si>
    <t>3.2</t>
  </si>
  <si>
    <t>3.3</t>
  </si>
  <si>
    <t>QUANT.</t>
  </si>
  <si>
    <t>m</t>
  </si>
  <si>
    <t>m²</t>
  </si>
  <si>
    <t>m³</t>
  </si>
  <si>
    <t>UNID.</t>
  </si>
  <si>
    <t>unid.</t>
  </si>
  <si>
    <t>CODEVASF</t>
  </si>
  <si>
    <t>01-02</t>
  </si>
  <si>
    <t>Marcha</t>
  </si>
  <si>
    <t>DN=</t>
  </si>
  <si>
    <t xml:space="preserve">Diâmetro nominal </t>
  </si>
  <si>
    <t>Comprimento Adutora</t>
  </si>
  <si>
    <t xml:space="preserve">Comprimento da adutora </t>
  </si>
  <si>
    <t>Fictícia</t>
  </si>
  <si>
    <t>L</t>
  </si>
  <si>
    <t>h</t>
  </si>
  <si>
    <t>BDI SERVIÇOS</t>
  </si>
  <si>
    <t>BDI MATERIAIS</t>
  </si>
  <si>
    <t>ENCARGOS SOCIAIS (%)</t>
  </si>
  <si>
    <t>Taxas de leis sociais e riscos do trabalho (%)</t>
  </si>
  <si>
    <t>HORISTA</t>
  </si>
  <si>
    <t>MENSALISTA</t>
  </si>
  <si>
    <t>A1</t>
  </si>
  <si>
    <t>A2</t>
  </si>
  <si>
    <t>Fundo de Garantia por Tempo de Serviço</t>
  </si>
  <si>
    <t>A3</t>
  </si>
  <si>
    <t>Salário Educação</t>
  </si>
  <si>
    <t>A4</t>
  </si>
  <si>
    <t>Serviço Social da Indústira (Sesi)</t>
  </si>
  <si>
    <t>A5</t>
  </si>
  <si>
    <t>Serviço Nacional de Aprendizagem Industrial (Senai)</t>
  </si>
  <si>
    <t>A6</t>
  </si>
  <si>
    <t>Serviço de Apoio a Pequena e Média Empresa (Sebrae)</t>
  </si>
  <si>
    <t>A7</t>
  </si>
  <si>
    <t>Instituto Nacional de Colonização e Reforma Agrária (Incra)</t>
  </si>
  <si>
    <t>A8</t>
  </si>
  <si>
    <t>A9</t>
  </si>
  <si>
    <t>Seconci (Serviço Social da Indústria da Construção e do Mobiliário)</t>
  </si>
  <si>
    <t>A</t>
  </si>
  <si>
    <t>Total dos Encargos Sociais</t>
  </si>
  <si>
    <t>B1</t>
  </si>
  <si>
    <t>-</t>
  </si>
  <si>
    <t>B2</t>
  </si>
  <si>
    <t>B3</t>
  </si>
  <si>
    <t>B4</t>
  </si>
  <si>
    <t>B5</t>
  </si>
  <si>
    <t>B</t>
  </si>
  <si>
    <t>Total dos Encargos Sociais que recebem as incidências de A</t>
  </si>
  <si>
    <t>C1</t>
  </si>
  <si>
    <t>C2</t>
  </si>
  <si>
    <t>C3</t>
  </si>
  <si>
    <t>C</t>
  </si>
  <si>
    <t>Total dos Encargos Sociais que não recebem as incidências de A</t>
  </si>
  <si>
    <t>D1</t>
  </si>
  <si>
    <t>Reincidência de A sobre B</t>
  </si>
  <si>
    <t>D2</t>
  </si>
  <si>
    <t>D</t>
  </si>
  <si>
    <t>MEMÓRIA DE CÁLCULOS PARA ADUTORA DE ÁGUA BRUTA POR PRESSÃO</t>
  </si>
  <si>
    <t>DADOS BÁSICOS</t>
  </si>
  <si>
    <t>Tx perc. Consumo</t>
  </si>
  <si>
    <t>litros/hab/dia</t>
  </si>
  <si>
    <t>População em final de projeto</t>
  </si>
  <si>
    <t>habitantes</t>
  </si>
  <si>
    <t>Coeficiente de cons. Max diário (K1)</t>
  </si>
  <si>
    <t>N° horas funcionamento</t>
  </si>
  <si>
    <t>horas</t>
  </si>
  <si>
    <t>Consumo diário p/ final do plano</t>
  </si>
  <si>
    <t>Cd=</t>
  </si>
  <si>
    <t>litros/dia</t>
  </si>
  <si>
    <t>VD = Cd x K1</t>
  </si>
  <si>
    <t>VD=</t>
  </si>
  <si>
    <t xml:space="preserve">litros </t>
  </si>
  <si>
    <t>VR=</t>
  </si>
  <si>
    <t>VAZÃO MÁXIMA DIÁRIA ( 20 anos)</t>
  </si>
  <si>
    <t xml:space="preserve">Qmd = pop x q x K1/ 3.600 x h </t>
  </si>
  <si>
    <t>l/s</t>
  </si>
  <si>
    <t>m³/s</t>
  </si>
  <si>
    <t>m³/h</t>
  </si>
  <si>
    <t>DIMENSIONAMENTO DO SISTEMA DE RECALQUE</t>
  </si>
  <si>
    <t>Diâmetro econômico ABNT</t>
  </si>
  <si>
    <r>
      <t>d= 1,30 x (h/24)</t>
    </r>
    <r>
      <rPr>
        <vertAlign val="superscript"/>
        <sz val="10"/>
        <rFont val="Arial"/>
        <family val="2"/>
      </rPr>
      <t>0,25</t>
    </r>
    <r>
      <rPr>
        <sz val="10"/>
        <rFont val="Arial"/>
        <family val="2"/>
      </rPr>
      <t xml:space="preserve"> x Q</t>
    </r>
    <r>
      <rPr>
        <vertAlign val="superscript"/>
        <sz val="10"/>
        <rFont val="Arial"/>
        <family val="2"/>
      </rPr>
      <t>0,5</t>
    </r>
  </si>
  <si>
    <t>d=</t>
  </si>
  <si>
    <t>mm</t>
  </si>
  <si>
    <t>DE</t>
  </si>
  <si>
    <t>e</t>
  </si>
  <si>
    <t>DI</t>
  </si>
  <si>
    <t>Diâmetro comercial adotado</t>
  </si>
  <si>
    <t>PVC 12 JEI DN 50</t>
  </si>
  <si>
    <t>Diâmetro da tubulação</t>
  </si>
  <si>
    <t>PVC 12 JEI DN 75</t>
  </si>
  <si>
    <t>Espessura da tubulação</t>
  </si>
  <si>
    <t>e=</t>
  </si>
  <si>
    <t>PVC 12 JEI DN 100</t>
  </si>
  <si>
    <t>Área da secção</t>
  </si>
  <si>
    <t>PVC 15 JEI DN 50</t>
  </si>
  <si>
    <t>S= ╥ x di² / 4</t>
  </si>
  <si>
    <t>S=</t>
  </si>
  <si>
    <t>PVC 15 JEI DN 75</t>
  </si>
  <si>
    <t>PVC 15 JEI DN 100</t>
  </si>
  <si>
    <t>Velocidade</t>
  </si>
  <si>
    <t>V= Q / S</t>
  </si>
  <si>
    <t>V=</t>
  </si>
  <si>
    <t>m/s</t>
  </si>
  <si>
    <t>PVC 20 JEI DN 50</t>
  </si>
  <si>
    <t>PVC 20 JEI DN 75</t>
  </si>
  <si>
    <t>Perda de carga unitária</t>
  </si>
  <si>
    <t>PVC 20 JEI DN 100</t>
  </si>
  <si>
    <r>
      <t>J = 10,643 x Q</t>
    </r>
    <r>
      <rPr>
        <vertAlign val="superscript"/>
        <sz val="10"/>
        <rFont val="Arial"/>
        <family val="2"/>
      </rPr>
      <t>1,852</t>
    </r>
    <r>
      <rPr>
        <sz val="10"/>
        <rFont val="Arial"/>
        <family val="2"/>
      </rPr>
      <t xml:space="preserve"> x C</t>
    </r>
    <r>
      <rPr>
        <vertAlign val="superscript"/>
        <sz val="10"/>
        <rFont val="Arial"/>
        <family val="2"/>
      </rPr>
      <t>-1,852</t>
    </r>
    <r>
      <rPr>
        <sz val="10"/>
        <rFont val="Arial"/>
        <family val="2"/>
      </rPr>
      <t xml:space="preserve"> x D</t>
    </r>
    <r>
      <rPr>
        <vertAlign val="superscript"/>
        <sz val="10"/>
        <rFont val="Arial"/>
        <family val="2"/>
      </rPr>
      <t>-4,87</t>
    </r>
  </si>
  <si>
    <t>J=</t>
  </si>
  <si>
    <t>m/m</t>
  </si>
  <si>
    <t>C = 140 - PVC</t>
  </si>
  <si>
    <t>PVC DEFOFO JE 1 MPA DN 100</t>
  </si>
  <si>
    <t>PVC DEFOFO JE 1 MPA DN 150</t>
  </si>
  <si>
    <t>Perda de carga total</t>
  </si>
  <si>
    <t>PVC DEFOFO JE 1 MPA DN 200</t>
  </si>
  <si>
    <t>PVC DEFOFO JE 1 MPA DN 250</t>
  </si>
  <si>
    <t>Hf = J x L</t>
  </si>
  <si>
    <t>Hf=</t>
  </si>
  <si>
    <t>Desnível do recalque</t>
  </si>
  <si>
    <t xml:space="preserve">Cota do NA máximo do reservatório </t>
  </si>
  <si>
    <t>Desnível Geométrico</t>
  </si>
  <si>
    <t>Hg=</t>
  </si>
  <si>
    <t>Altura Manométrica</t>
  </si>
  <si>
    <t>Hm=</t>
  </si>
  <si>
    <t>m.c.a</t>
  </si>
  <si>
    <t>Hg = desnível geométrico</t>
  </si>
  <si>
    <t>Hf = perda de carga distribuída</t>
  </si>
  <si>
    <t>POTÊNCIA DA BOMBA</t>
  </si>
  <si>
    <t>Pb = Q x Hmt / 75 x n</t>
  </si>
  <si>
    <t>Pb=</t>
  </si>
  <si>
    <t>CV</t>
  </si>
  <si>
    <t>n=50%</t>
  </si>
  <si>
    <t>POTÊNCIA DO MOTOR</t>
  </si>
  <si>
    <t>Pmot = Pb x f</t>
  </si>
  <si>
    <t>Pmot=</t>
  </si>
  <si>
    <t>f=50%</t>
  </si>
  <si>
    <t>GOLPE DE ARÍETE</t>
  </si>
  <si>
    <t>Celeridade de onda de pressão</t>
  </si>
  <si>
    <t>a=</t>
  </si>
  <si>
    <r>
      <t>a = 9900 / (48,3 + k x D/e)</t>
    </r>
    <r>
      <rPr>
        <vertAlign val="superscript"/>
        <sz val="11"/>
        <rFont val="Arial"/>
        <family val="2"/>
      </rPr>
      <t>1/2</t>
    </r>
  </si>
  <si>
    <t>Sobrepressão (parada lenta)</t>
  </si>
  <si>
    <t>p=</t>
  </si>
  <si>
    <t>p = a x V / g</t>
  </si>
  <si>
    <t>Pressão máxima de golpe</t>
  </si>
  <si>
    <t>P máx golpe =</t>
  </si>
  <si>
    <t>P máx golpe = Hg + p</t>
  </si>
  <si>
    <t>Pressão mínima de golpe</t>
  </si>
  <si>
    <t>P mín golpe =</t>
  </si>
  <si>
    <t>P mín golpe = Hg - p</t>
  </si>
  <si>
    <t xml:space="preserve">COTA PIEZOMÉTRICA DA PRESSÃO MÁXIMA = </t>
  </si>
  <si>
    <t xml:space="preserve">COTA PIEZOMÉTRICA DA PRESSÃO MÍNIMA = </t>
  </si>
  <si>
    <t>População futura=</t>
  </si>
  <si>
    <t>hab</t>
  </si>
  <si>
    <t>N° de domicílios</t>
  </si>
  <si>
    <t>Vazão máxima de projeto=</t>
  </si>
  <si>
    <t>N° habt/domicílio</t>
  </si>
  <si>
    <t>Extensão da distribuição em marcha=</t>
  </si>
  <si>
    <t>Vazão por metro linear de rede=</t>
  </si>
  <si>
    <t>l/(m.s)</t>
  </si>
  <si>
    <t>Vazão=</t>
  </si>
  <si>
    <t>Coeficiente de cons. Max horár (K2)</t>
  </si>
  <si>
    <t>Vazão por domicílio=</t>
  </si>
  <si>
    <t>Tx cresciment anual</t>
  </si>
  <si>
    <t>% a.a</t>
  </si>
  <si>
    <t>Período alcance proj.</t>
  </si>
  <si>
    <t>anos</t>
  </si>
  <si>
    <t>Horas de funcionamento por dia=</t>
  </si>
  <si>
    <t>Trecho</t>
  </si>
  <si>
    <t>Extensão</t>
  </si>
  <si>
    <t>Q</t>
  </si>
  <si>
    <t>D (calc)</t>
  </si>
  <si>
    <t>DN</t>
  </si>
  <si>
    <t>V</t>
  </si>
  <si>
    <t>Perda de carga</t>
  </si>
  <si>
    <t>Cotas</t>
  </si>
  <si>
    <t>Pressão à</t>
  </si>
  <si>
    <t>(m)</t>
  </si>
  <si>
    <t>(l/s)</t>
  </si>
  <si>
    <t>(mm)</t>
  </si>
  <si>
    <t>(m/s)</t>
  </si>
  <si>
    <t>unit. J</t>
  </si>
  <si>
    <t>Localiz.</t>
  </si>
  <si>
    <t>total</t>
  </si>
  <si>
    <t>Montante</t>
  </si>
  <si>
    <t>Jusante</t>
  </si>
  <si>
    <t>(m/m)</t>
  </si>
  <si>
    <t>(mH2O)</t>
  </si>
  <si>
    <t>Ext. Total (m)=</t>
  </si>
  <si>
    <t>Trechos</t>
  </si>
  <si>
    <t>25 mm</t>
  </si>
  <si>
    <t>32 mm</t>
  </si>
  <si>
    <t>42 mm</t>
  </si>
  <si>
    <t>50 mm</t>
  </si>
  <si>
    <t>100 mm</t>
  </si>
  <si>
    <t>150 mm</t>
  </si>
  <si>
    <t>Somatório</t>
  </si>
  <si>
    <t>Totais</t>
  </si>
  <si>
    <t xml:space="preserve">Extensão total </t>
  </si>
  <si>
    <t>Diâmetro da tubulação(mm)=</t>
  </si>
  <si>
    <t>Extensão do trecho(m)=</t>
  </si>
  <si>
    <t>Largura da vala(m)=</t>
  </si>
  <si>
    <t>% de material de 1ª categoria=</t>
  </si>
  <si>
    <t>Recobrimento mínimo(m)=</t>
  </si>
  <si>
    <t>Espessura do lastro de areia(m)=</t>
  </si>
  <si>
    <t>% de material de 2ª categoria=</t>
  </si>
  <si>
    <t>Vol do lastro de areia(m³)=</t>
  </si>
  <si>
    <t>Profundidade da vala(m)=</t>
  </si>
  <si>
    <t>% de material de 3ª categoria=</t>
  </si>
  <si>
    <t>&lt;== % A frio</t>
  </si>
  <si>
    <t>Volume de escavação(m³)=</t>
  </si>
  <si>
    <t>&lt;== % A fogo</t>
  </si>
  <si>
    <t>Vol. De escav em mat de 3ª categoria a frio(m³)=</t>
  </si>
  <si>
    <t>Vol. De escav em mat de 3ª categoria a fogo(m³)=</t>
  </si>
  <si>
    <t>Reaterro com material de empréstimo(m³)=</t>
  </si>
  <si>
    <t>Reaterro com aproveitamento do material(m³)=</t>
  </si>
  <si>
    <t>RESUMO DOS QUANTITATIVOS DE SERVIÇOS</t>
  </si>
  <si>
    <t xml:space="preserve"> </t>
  </si>
  <si>
    <t>%</t>
  </si>
  <si>
    <t>SALÁRIO MÍNIMO</t>
  </si>
  <si>
    <t>DESCRIÇÃO DO INSUMO (MÃO-DE-OBRA / MATERIAL)</t>
  </si>
  <si>
    <t>UNIDADE</t>
  </si>
  <si>
    <t>CÓDIGO</t>
  </si>
  <si>
    <t>FONTE</t>
  </si>
  <si>
    <t>MÊS BASE</t>
  </si>
  <si>
    <t>SINAPI</t>
  </si>
  <si>
    <t>09-10</t>
  </si>
  <si>
    <t>Cota Captação</t>
  </si>
  <si>
    <t>VR = 1/3 x Qmd</t>
  </si>
  <si>
    <t>Cota Piezométrica do NA captação</t>
  </si>
  <si>
    <t>75 mm</t>
  </si>
  <si>
    <t>02-03</t>
  </si>
  <si>
    <t>05-06</t>
  </si>
  <si>
    <t>12-13</t>
  </si>
  <si>
    <t>7,00 = perdas de carga localizadas</t>
  </si>
  <si>
    <t>2.1</t>
  </si>
  <si>
    <t>2.2</t>
  </si>
  <si>
    <t>2.3</t>
  </si>
  <si>
    <t>1.1</t>
  </si>
  <si>
    <t>1.2</t>
  </si>
  <si>
    <t>Custo Total dos Serviços (R$)</t>
  </si>
  <si>
    <t>1.3</t>
  </si>
  <si>
    <t>1.4</t>
  </si>
  <si>
    <t>INSTALAÇÕES PRELIMINARES E CANTEIRO DE OBRAS</t>
  </si>
  <si>
    <t>2.1.1</t>
  </si>
  <si>
    <t>2.2.1</t>
  </si>
  <si>
    <t>Depreciação mensal do equipamento</t>
  </si>
  <si>
    <t xml:space="preserve">Preço de Aquisição </t>
  </si>
  <si>
    <t>Tempo previsto de vida útil (meses)</t>
  </si>
  <si>
    <t>Previsão de recup. Na venda do bem usado</t>
  </si>
  <si>
    <t>Custo mensal [A1-(A3xA1)]/A2</t>
  </si>
  <si>
    <t>Juros pelo Capital empregado</t>
  </si>
  <si>
    <t xml:space="preserve">Taxa mensal de Juros </t>
  </si>
  <si>
    <t>Juros s/depreciação/aluguel (B1xA4)</t>
  </si>
  <si>
    <t xml:space="preserve">Conservação e manutenção </t>
  </si>
  <si>
    <t>Taxa de gastos s/a deprec. Inc. seguros (%)</t>
  </si>
  <si>
    <t>Incidência mensal (C1xA4)</t>
  </si>
  <si>
    <t>Combustível</t>
  </si>
  <si>
    <t>Média mensal de quilômetro por veículo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</si>
  <si>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</si>
  <si>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</si>
  <si>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</si>
  <si>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</si>
  <si>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</si>
  <si>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</si>
  <si>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</si>
  <si>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</si>
  <si>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</si>
  <si>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</si>
  <si>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</si>
  <si>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</si>
  <si>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</si>
  <si>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</si>
  <si>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</si>
  <si>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</si>
  <si>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</si>
  <si>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</si>
  <si>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</si>
  <si>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</si>
  <si>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</si>
  <si>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</si>
  <si>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</si>
  <si>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</si>
  <si>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</si>
  <si>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</si>
  <si>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</si>
  <si>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</si>
  <si>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</si>
  <si>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</si>
  <si>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</si>
  <si>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</si>
  <si>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</si>
  <si>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</si>
  <si>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</si>
  <si>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</si>
  <si>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</si>
  <si>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</si>
  <si>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</si>
  <si>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</si>
  <si>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</si>
  <si>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</si>
  <si>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</si>
  <si>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</si>
  <si>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</si>
  <si>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</si>
  <si>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CALCULO DE  VOLUME DO RESERVATÓRIO</t>
  </si>
  <si>
    <t>74209/001</t>
  </si>
  <si>
    <t>ORSE</t>
  </si>
  <si>
    <t>COTAÇÃO</t>
  </si>
  <si>
    <t>Rug.</t>
  </si>
  <si>
    <t>Veiculo Popular com ar-condicionado - 1.0 flex.</t>
  </si>
  <si>
    <t>Ministério da Integração Nacional – MI
Companhia de Desenvolvimento dos Vales do São Francisco e do Parnaíba
3ª Superintendência Regional</t>
  </si>
  <si>
    <t>DIÂMETRO NOMINAL - REDE DE DISTRIBUIÇÃO</t>
  </si>
  <si>
    <t>M²</t>
  </si>
  <si>
    <t>M</t>
  </si>
  <si>
    <t>KG</t>
  </si>
  <si>
    <t>CARPINTEIRO</t>
  </si>
  <si>
    <t>SERVENTE</t>
  </si>
  <si>
    <t>M³</t>
  </si>
  <si>
    <t>PLACA DE OBRA (IDENTIFICACAO) PARA CONSTRUCAO CIVIL EM CHAPA GALVANIZADA NUM 26 (NAO INCLUI COLOCACAO)</t>
  </si>
  <si>
    <t>PECA DE MADEIRA 1A QUALIDADE 2,5 X 10CM (1 X 4") NAO APARELHADA</t>
  </si>
  <si>
    <t>PECA DE MADEIRA 3A/4A QUALIDADE 7,5 X 7,5CM (3X3) NAO APARELHADA</t>
  </si>
  <si>
    <t>PREGO DE ACO 18 X 30 KG</t>
  </si>
  <si>
    <t>BETONEIRA 320L ELETRICA TRIFASICA 3HP C/ CARREGADOR MECANICO</t>
  </si>
  <si>
    <t>AREIA GROSSA</t>
  </si>
  <si>
    <t>FORNECIMENTO, MONTAGEM, MANUTENÇÃO  E INSTALAÇÃO DE PLACA DE IDENTIFICAÇÃO DE OBRA COM 2MX3M, CONFORME MODELO APRESENTADO PELA FISCALIZAÇÃO.</t>
  </si>
  <si>
    <t>MOBILIZAÇÃO DE EQUIPAMENTOS, MATERIAIS E PESSOAL.</t>
  </si>
  <si>
    <t>RETROESCAVADEIRA C/ CARREGADEIRA SOBRE PNEUS 76HP TRANSMISSAO MECANICA (INCL MANUTENCAO/OPERACAO E COMBUSTÍVEL )</t>
  </si>
  <si>
    <t>CAMINHÃO BASCULANTE 5,0M3/11T DIESEL TIPO MERCEDES 142HP LK-1214 OU EQUIV (INCL MANUT/OPERACAO)</t>
  </si>
  <si>
    <t>DESMOBILIZAÇÃO DE EQUIPAMENTOS, MATERIAIS E PESSOAL.</t>
  </si>
  <si>
    <t>PECA DE MADEIRA LEI 1A QUALIDADE 2,5 X 7,5CM (1 X 3") NAO APARELHADA</t>
  </si>
  <si>
    <t>PECA DE MADEIRA 2A QUALIDADE 8 X 8CM NAO APARELHADA</t>
  </si>
  <si>
    <t>DOBRADICA FERRO CROMADO 3 X 2 1/2" SEM ANEIS</t>
  </si>
  <si>
    <t>CADEADO LATAO CROMADO H = 25MM</t>
  </si>
  <si>
    <t>TANQUE SIMPLES PRE-MOLDADO DE CONCRETO</t>
  </si>
  <si>
    <t>TORNEIRA PLASTICO 1/2" P/ PIA</t>
  </si>
  <si>
    <t>CAIXA D'AGUA FIBRA DE VIDRO 500L</t>
  </si>
  <si>
    <t>CHUVEIRO PLASTICO BRANCO SIMPLES</t>
  </si>
  <si>
    <t>BRACO OU HASTE C/CANOPLA PLASTICA 1/2" P/ CHUVEIRO SIMPLES</t>
  </si>
  <si>
    <t>TOMADA EMBUTIR 2P UNIVERSAL REDONDA 10A/250V C/ PLACA, TIPO SILENTOQUE PIAL OU EQUIV</t>
  </si>
  <si>
    <t>INTERRUPTOR SIMPLES EMBUTIR 10A/250V C/PLACA, TIPO SILENTOQUE PIAL OU EQUIV</t>
  </si>
  <si>
    <t>SOQUETE DE PVC PARA LÂMPADA INCANDESCENTE (BASE E-27) COM RABICHO, DE 10 A/250 V</t>
  </si>
  <si>
    <t>LAMPADA INCANDESCENTE 60W</t>
  </si>
  <si>
    <t>TINTA LATEX PVA</t>
  </si>
  <si>
    <t>REGISTRO PRESSAO 1/2" BRUTO REF 1400</t>
  </si>
  <si>
    <t>ENCANADOR OU BOMBEIRO HIDRAULICO</t>
  </si>
  <si>
    <t>MÊS</t>
  </si>
  <si>
    <t>FEITOR OU ENCARREGADO GERAL</t>
  </si>
  <si>
    <t>ENGENHEIRO OU ARQUITETO AUXILIAR /JUNIOR - DE OBRA</t>
  </si>
  <si>
    <t>PEDREIRO</t>
  </si>
  <si>
    <t>COMPACTADOR SOLOS TIPO SAPO C/ MOTOR DIESEL/GASOLINA *3HP* NÃO REVERSÍVEL PADRAO DYNAPAL LC -7 I R OU EQUIV</t>
  </si>
  <si>
    <t>CAMINHAO PIPA 10.000L C/ BARRA ESPARGIDORA (INCL MANUT/OPERACAO)</t>
  </si>
  <si>
    <t>TUBO DE POLIETILENO DE ALTA DENSIDADE, PEAD, PE-80, DE 75 MM X 6,9 MM PAREDE, ( SRD 11 - PN 12,5 ) P/REDE DE AGUA, ISO 4427/96</t>
  </si>
  <si>
    <t>VALVULA PE C/ CRIVO BRONZE 3"</t>
  </si>
  <si>
    <t>ADAPTADOR PVC SOLDAVEL CURTO C/ BOLSA E ROSCA P/ REGISTRO 85MM X 3"</t>
  </si>
  <si>
    <t>LUVA FERRO GALV ROSCA 3"</t>
  </si>
  <si>
    <t>JOELHO FERRO GALV 45G ROSCA 3"</t>
  </si>
  <si>
    <t>TUBO ACO GALV C/ COSTURA NBR 5580 CLASSE LEVE DN 80MM ( 3" ) E = 3,35MM - 7,32KG/M</t>
  </si>
  <si>
    <t>TOPOGRAFO</t>
  </si>
  <si>
    <t>AUXILIAR DE TOPOGRAFIA</t>
  </si>
  <si>
    <t>CAMINHONETE DE CARGA ATE 1,2 T C/ MOTOR DIESEL TIPO GM D-10 OU EQUIV (INCL MANUT/OPERACAO)</t>
  </si>
  <si>
    <t>MOTORISTA DE CAMINHAO - PISO MENSAL (ENCARGO SOCIAL MENSALISTA)</t>
  </si>
  <si>
    <t>Vol. De escav em mat de 1ª categoria(m³)=</t>
  </si>
  <si>
    <t>Vol. De escav em mat de 2ª categoria(m³)=</t>
  </si>
  <si>
    <t>OLEO DIESEL COMBUSTIVEL COMUM</t>
  </si>
  <si>
    <t>UNID</t>
  </si>
  <si>
    <t>PREÇO SINAPI (R$)</t>
  </si>
  <si>
    <t>PA CARREGADEIRA SOBRE PNEUS * 105 HP CAP. 1,91M3 * TIPO CASE W - 20 EOU EQUIV (INCL MANUTENCAO/OPERACAO)</t>
  </si>
  <si>
    <t>PEDRA BRITADA N. 1 OU 19 MM</t>
  </si>
  <si>
    <t>ARAME RECOZIDO 18 BWG - 1,25MM - 9,60 G/M</t>
  </si>
  <si>
    <t>PECA DE MADEIRA 3A/4A QUALIDADE 2,5 X 5CM NAO APARELHADA</t>
  </si>
  <si>
    <t>GASOLINA COMUM</t>
  </si>
  <si>
    <t>MATERIAL PARA ATERRO/ REATERRO (BARRO, ARGILA OU SAIBRO) - COM TRANSPORTE ATÉ 10 KM</t>
  </si>
  <si>
    <t>CAMINHAO TOCO FORD CARGO 1717 E MOTOR CUMMINS 170 CV - PBT=16000 KG - CARGA UTIL + CARROCERIA = 11090 KG - DIST ENTRE EIXOS 4800 MM - INCL CARROCERIA FIXA ABERTA DE MADEIRA P/ TRANSP. GERAL DE CARGA SECA -</t>
  </si>
  <si>
    <t>ASSENTADOR DE TUBOS</t>
  </si>
  <si>
    <t>DESENHISTA DETALHISTA</t>
  </si>
  <si>
    <t>PAPEL VEGETAL 100G/M2 - 0,80M DE LARGURA</t>
  </si>
  <si>
    <t>COPIA HELIOGRAFICA</t>
  </si>
  <si>
    <t>BOMBA PRESSURIZADORA ELETRICA ATE 2HP, 1 1/2"</t>
  </si>
  <si>
    <t>TUBO DE POLIETILENO DE ALTA DENSIDADE, PEAD, PE-80, NBR-8417, DIAMETRO EXT. 20 MM X 2,3 MM DE PAREDE, P/ LIGACAO PREDIAL DE AGUA</t>
  </si>
  <si>
    <t>TUBO PVC PBA 12 JE NBR 5647 P/REDE AGUA DN 50/DE 60 MM</t>
  </si>
  <si>
    <t>CAIXA PARA HIDROMETRO CONCRETO PRE MOLDADO</t>
  </si>
  <si>
    <t>FITA VEDA ROSCA EM ROLOS 18MMX10M</t>
  </si>
  <si>
    <t>TE PVC C/ROSCA 90G P/ AGUA FRIA PREDIAL 1/2"</t>
  </si>
  <si>
    <t>PLUG PVC C/ROSCA P/ AGUA FRIA PREDIAL 1/2"</t>
  </si>
  <si>
    <t>ADAPTADOR PVC P/ POLIETILENO PE-5 20 MM X 1/2"</t>
  </si>
  <si>
    <t>JOELHO PVC C/ROSCA 90G P/AGUA FRIA PREDIAL 1/2"</t>
  </si>
  <si>
    <t>COLAR TOMADA PVC C/ TRAVAS SAIDA ROSCA DE 50 MM X 1/2" P/ LIGACAO PREDIAL</t>
  </si>
  <si>
    <t>KIT CAVALETE DE PVC COM REGISTRO DE ESFERA DE 1/2"</t>
  </si>
  <si>
    <t>TUBO PVC ROSCAVEL EB-892 P/ AGUA FRIA PREDIAL 1/2"</t>
  </si>
  <si>
    <t>ANEL BORRACHA P/ TUBO/CONEXAO PVC PBA P/ REDE AGUA DN 50MM</t>
  </si>
  <si>
    <t>CURVA PVC PBA NBR 10351 P/ REDE AGUA JE PB 90G DN 50 /DE 60MM</t>
  </si>
  <si>
    <t>TE PVC PBA NBR 10351 P/ REDE AGUA 90G BBB DN 50/ DE 60MM</t>
  </si>
  <si>
    <t>CURVA PVC PBA NBR 10351 P/ REDE AGUA JE PB 45G DN 50 /DE 60MM</t>
  </si>
  <si>
    <t>CURVA PVC PBA NBR 10351 P/ REDE AGUA JE PB 22G DN 50 /DE 60MM</t>
  </si>
  <si>
    <t>CAP PVC PBA NBR 10351 P/ REDE AGUA JE DN 50/DE 60 MM</t>
  </si>
  <si>
    <t>VENTOSA SIMPLES PVC DN 25MM</t>
  </si>
  <si>
    <t>TOTAL GERAL DOS SERVIÇOS:</t>
  </si>
  <si>
    <t>AREIA P/ ATERRO</t>
  </si>
  <si>
    <t>REGISTRO GAVETA 2" BRUTO LATAO REF 1502-B</t>
  </si>
  <si>
    <t>ADAPTADOR PVC PBA PONTA/ROSCA JE DN 50 / DE 60MM</t>
  </si>
  <si>
    <t>Altura do NA mínimo do Reservatório=</t>
  </si>
  <si>
    <t>DE=</t>
  </si>
  <si>
    <t>14-15</t>
  </si>
  <si>
    <t>19-20</t>
  </si>
  <si>
    <t>21-22</t>
  </si>
  <si>
    <t>22-23</t>
  </si>
  <si>
    <t xml:space="preserve">Hm = Hg + Hf + 10,00 </t>
  </si>
  <si>
    <t>MEMÓRIA DE CÁLCULO DOS QUANTITATIVOS DE SERVIÇOS NECESSÁRIOS À ESCAVAÇÃO DE VALAS DA LINHA DE RECALQUE E REDE DE DISTRIBUIÇÃO</t>
  </si>
  <si>
    <t>PEDRA-DE-MÃO OU PEDRA RACHÃO P/ MURO ARRIMO/FUNDAÇÃO/ENROCAMENTO</t>
  </si>
  <si>
    <t>ACO CA-50 1/4" (6,35 MM)</t>
  </si>
  <si>
    <t>ACO CA-60 - 5,0MM</t>
  </si>
  <si>
    <t>ARMADOR</t>
  </si>
  <si>
    <t>PEDRA BRITADA N. 2 OU 25 MM</t>
  </si>
  <si>
    <t xml:space="preserve">AREIA MEDIA </t>
  </si>
  <si>
    <t>CAL HIDRATADA</t>
  </si>
  <si>
    <t>TIJOLO CERAMICO FURADO 8 FUROS 10 X 20 X 20CM</t>
  </si>
  <si>
    <t>ITEM</t>
  </si>
  <si>
    <t>COD</t>
  </si>
  <si>
    <t>DISCRIMINAÇÃO DOS SERVIÇOS</t>
  </si>
  <si>
    <t>PREÇO (R$)</t>
  </si>
  <si>
    <t>UNITÁRIO</t>
  </si>
  <si>
    <t>TOTAL</t>
  </si>
  <si>
    <t>ELEMENTO VAZADO CERAMICO 9 X 20 X 20CM</t>
  </si>
  <si>
    <t>ARAME FARPADO GALVANIZADO 14 BWG - CLASSE 250</t>
  </si>
  <si>
    <t>ARAME GALVANIZADO 12 BWG - 2,60MM - 48,00 G/M</t>
  </si>
  <si>
    <t>MOURÃO RETO DE CONCRETO PRÉ-MOLDADO 10 X 10CM, H=3M, PARA CERCAS</t>
  </si>
  <si>
    <t>ARGAMASSA PRONTA PARA REVESTIMENTO EXTERNO OU INTERNO</t>
  </si>
  <si>
    <t>OPERADOR DE BETONEIRA ( CAMINHÃO)</t>
  </si>
  <si>
    <t>AJUDANTE DE CARPINTEIRO</t>
  </si>
  <si>
    <t>MADEIRA DE LEI 1A QUALIDADE SERRADA NAO APARELHADA</t>
  </si>
  <si>
    <t>ESTRIBO C/ PARAFUSO EM CHAPA DE FERRO FUNDIDO DE 2" X 3/16" X 35CM SECAO "U" PARA MADEIRAMENTO DE TELHADO"</t>
  </si>
  <si>
    <t>PREGO DE ACO 18 X 27</t>
  </si>
  <si>
    <t>TELHA CERAMICA TIPO COLONIAL COMP = 46,0 A 50,0CM - 25 A 27 UN/M2</t>
  </si>
  <si>
    <t>AJUDANTE</t>
  </si>
  <si>
    <t>TELHADISTA</t>
  </si>
  <si>
    <t>PECA DE MADEIRA 1A QUALIDADE 10 X 10 X 3CM P/ FIXACAO ESQUADRIAS OU RODAPEFIXACAO ESQUADRIAS</t>
  </si>
  <si>
    <t>ADUELA/BATENTE DUPLO/CAIXAO/GRADE CAIXA 13 X 3CM P/ PORTA 0,60 A 1,20 X 2,10M MADEIRA IPE/MOGNO/CEREJEIRA OU SIMILAR</t>
  </si>
  <si>
    <t>JG</t>
  </si>
  <si>
    <t>ALIZAR / GUARNICAO 5 X 2CM MADEIRA IPE/MOGNO/CEREJEIRA OU SIMILAR</t>
  </si>
  <si>
    <t>PORTA MADEIRA REGIONAL 1A VENEZIANA 70 X 210 X 3,5CM</t>
  </si>
  <si>
    <t>DOBRADICA LATAO CROMADO 3 X 3" C/ ANEIS</t>
  </si>
  <si>
    <t>AJUDANTE ESPECIALIZADO</t>
  </si>
  <si>
    <t>PINTOR</t>
  </si>
  <si>
    <t>LIXA P/ PAREDE OU MADEIRA</t>
  </si>
  <si>
    <t>TINTA LATEX ACRILICA</t>
  </si>
  <si>
    <t>GL</t>
  </si>
  <si>
    <t>SOLVENTE DILUENTE A BASE DE AGUARRAS</t>
  </si>
  <si>
    <t>VERNIZ POLIURETANO BRILHANTE INCOLOR</t>
  </si>
  <si>
    <t>FIO RIGIDO, ISOLACAO EM PVC 450/750V 1,5MM2</t>
  </si>
  <si>
    <t>CAIXA PVC 4" X 2" P/ ELETRODUTO "</t>
  </si>
  <si>
    <t>ELETRODUTO PVC FLEXIVEL CORRUGADO 16MM TIPO TIGREFLEX OU EQUIV</t>
  </si>
  <si>
    <t>CAIXA DE PASSAGEM OCTOGONAL 4" X 4" FUNDO MOVEL, EM CHAPA GALVANIZADA"</t>
  </si>
  <si>
    <t>FITA ISOLANTE ADESIVA ANTI-CHAMA EM ROLOS 19MM X 5M</t>
  </si>
  <si>
    <t>ELETRICISTA OU OFICIAL ELETRICISTA</t>
  </si>
  <si>
    <t>HASTE DE ATERRAMENTO COM 3 M, DN = 5/8", EM AÇO REVESTIDA COM BAIXA CAMADA DE COBRE COM CONECTOR TIPO GRAMPO</t>
  </si>
  <si>
    <t>ARRUELA QUADRADA ACO GALV D = 38MM ESP= 3MM DFURO= 18 MM</t>
  </si>
  <si>
    <t>CINTA FG DE 150MM P/ FIXACAO DE CAIXA MEDICAO.</t>
  </si>
  <si>
    <t>CABO DE COBRE ISOLAMENTO ANTI-CHAMA 450/750V 10MM2, TP PIRASTIC PIRELLI OU EQUIV</t>
  </si>
  <si>
    <t>CAIXA DE PROTECAO P/ MEDIDOR MONOFASICO E DISJUNTOR EM CHAPA DE FERRO GALV</t>
  </si>
  <si>
    <t>ARMACAO VERTICAL C/ HASTE E CONTRA-PINO EM CHAPA DE FERRO GALV 3/16" C/ 1 ESTRIBO E 1 ISOLADOR"</t>
  </si>
  <si>
    <t>GRAMPO PARALELO BIMETALICO P/ CABO 10MM2 C/ 1 PARAF</t>
  </si>
  <si>
    <t>ELETRODUTO DE PVC ROSCÁVEL, SEM LUVA, DE 12,5 MM (1/2")</t>
  </si>
  <si>
    <t>ELETRODUTO PVC ROSCA S/LUVA 25MM - 1"</t>
  </si>
  <si>
    <t>ISOLADOR ROLDANA DE PORCELANA VIDRADA PIBT72X72</t>
  </si>
  <si>
    <t>PARAFUSO SEXTAVADO ZINCADO ROSCA INTEIRA 5/8" X 3" C/ PORCA E ARRUELA DE PRESSAO/MEDIA</t>
  </si>
  <si>
    <t>POSTE DE CONCRETO CIRCULAR, 100KG, H = 7M DE ACORDO COM NBR 8451</t>
  </si>
  <si>
    <t>QUADRO DE DISTRIBUICAO DE EMBUTIR SEM BARRAMENTO P/ 3 DISJUNTORES UNIPOLARES, EM CHAPA DE ACO GALV</t>
  </si>
  <si>
    <t>ABRACADEIRA TIPO D 3" C/ PARAFUSO"</t>
  </si>
  <si>
    <t>VÁLVULA DE RETENÇÃO HORIZONTAL, DE BRONZE (PN-25) 1/2", 400 PSI, TAMPA E PORCA DE UNIÃO, EXTREMIDADES COM ROSCA</t>
  </si>
  <si>
    <t>JOELHO FERRO GALV 90G ROSCA MACHO/FEMEA 3"</t>
  </si>
  <si>
    <t>ADAPTADOR PVC PBA JE BOLSA / ROSCA DN 75 / DE 85MM</t>
  </si>
  <si>
    <t>DISJUNTOR MONOFASICO 10A, 2KA (220V)</t>
  </si>
  <si>
    <t>CHAVE PARTIDA DIRETA TRIFASICA P/ MOTOR 5CV-220V C/ FUSIVEL DIAZED 35A</t>
  </si>
  <si>
    <t>LAMPADA FLUORESCENTE 40W</t>
  </si>
  <si>
    <t>REATOR PARTIDA CONVENCIONAL P/ 1 LAMPADA FLUORESCENTE 40W/220V</t>
  </si>
  <si>
    <t>JUNÇÃO  PVC PBA NBR 10351 P/ REDE DE ÁGUA BBB DN 50/60 MM</t>
  </si>
  <si>
    <t>DIÂMETRO NOMINAL - TRECHO DE RECALQUE  DO MANANCIAL AO RESERVATÓRIO</t>
  </si>
  <si>
    <t>ACO CA-50 3/4" (19,05 MM)</t>
  </si>
  <si>
    <t>BARRA FERRO RETANGULAR CHATA 1 X 1/4" - (1,2265KG/M)</t>
  </si>
  <si>
    <t>CADEADO ACO GRAFITADO OXIDADO ENVERNIZADO 45MM</t>
  </si>
  <si>
    <t>TUBO ACO GALV C/ COSTURA DIN 2440/NBR 5580 CLASSE MEDIA DN 1/2" 15MM) E = 2,65MM - 1,22KG/M</t>
  </si>
  <si>
    <t>ELETRODO AWS E-6010 (0K 22.50; WI 610) D = 4MM ( SOLDA ELETRICA )</t>
  </si>
  <si>
    <t>TUBO ACO GALV C/ COSTURA NBR 5580 CLASSE LEVE DN 25MM ( 1" ) E =2,65MM - 2,11KG/M</t>
  </si>
  <si>
    <t>SOLDADOR</t>
  </si>
  <si>
    <t>ANEL OU ADUELA CONCRETO ARMADO D = 0,60M, H = 0,30M</t>
  </si>
  <si>
    <t>ANEL OU ADUELA CONCRETO ARMADO D = 0,60M, H = 0,10M</t>
  </si>
  <si>
    <t>ANEL OU ADUELA CONCRETO ARMADO D = 0,60M, H = 0,15M</t>
  </si>
  <si>
    <t>TUBO ACO GALV C/ COSTURA DIN 2440/NBR 5580 CLASSE MEDIA DN 3" (80MM) E = 4,05MM - 8,47KG/M</t>
  </si>
  <si>
    <t>TUBO ACO GALV C/ COSTURA DIN 2440/NBR 5580 CLASSE MEDIA DN 4" (100MM) E = 4,50MM - 12,10KG/M</t>
  </si>
  <si>
    <t>CURVA FERRO GALVANIZADO 45G ROSCA FEMEA REF. 2"</t>
  </si>
  <si>
    <t>LUVA FERRO GALV ROSCA 2"</t>
  </si>
  <si>
    <t>FLANGE PVC C/ ROSCA SEXTAVADO S/FUROS REF. 3"</t>
  </si>
  <si>
    <t>FLANGE PVC C/ ROSCA SEXTAVADO S/FUROS REF. 2"</t>
  </si>
  <si>
    <t>ADAPTADOR PVC PBA A BOLSA DE FOFO JE DN 50 / DE 60MM</t>
  </si>
  <si>
    <t>ADAPTADOR PVC PBA JE BOLSA / ROSCA DN 50 / DE 60MM</t>
  </si>
  <si>
    <t>NIPEL FERRO GALV ROSCA 2"</t>
  </si>
  <si>
    <t>TE FERRO GALVANIZADO 45G 3"</t>
  </si>
  <si>
    <t>TE FERRO GALVANIZADO 45G 2"</t>
  </si>
  <si>
    <t>REDUCAO PVC PBA JE PB P/REDE AGUA DN 75 X 50/DE 85 X 60MM</t>
  </si>
  <si>
    <t>00421/ORSE</t>
  </si>
  <si>
    <t>CABO DE COBRE PP CORDPLAST 2 X 6,0 MM2, 450/750V</t>
  </si>
  <si>
    <t>00222/ORSE</t>
  </si>
  <si>
    <t>04626/ORSE</t>
  </si>
  <si>
    <t>CABO AÇO COBREADO 2 AWG</t>
  </si>
  <si>
    <t>CABO DE COBRE ISOLAMENTO ANTI-CHAMA 0,6/1KV 10MM2 (1 CONDUTOR) TP SINTENAX PIRELLI OU EQUIV</t>
  </si>
  <si>
    <t>CHAVE FUSIVEL DE DISTRIBUICAO 15,0KV/100A</t>
  </si>
  <si>
    <t>PÁRA-RAIO TIPO POLIMÉRICO 12KV, COM DESLIGADOR AUTOMÁTICO, RESIST. N/ LINEAR</t>
  </si>
  <si>
    <t>01664/ORSE</t>
  </si>
  <si>
    <t>TRANSFORMADOR DE DISTRIBUIÇÃO MONOFÁSICO 10KVA - 7,97KV - 220V (PADRÃO CELPE)</t>
  </si>
  <si>
    <t>HASTE DE ATERRAMENTO, DN 5/8 X 3000MM, EM ACO REVESTIDO COM UMA CAMADA DE COBRE ELETROLÍTICO.</t>
  </si>
  <si>
    <t>03257/ORSE</t>
  </si>
  <si>
    <t>CONECTOR CUNHA 4 X 4 AWG CAA</t>
  </si>
  <si>
    <t>SUPORTE V PARA INST. DE CHAVE EM POSTE</t>
  </si>
  <si>
    <t>PARAFUSO M16 (ROSCA MAQUINA D=16MM) X 250MM CAB QUADRADA - ZINCAGEM A FOGO</t>
  </si>
  <si>
    <t>01684/ORSE</t>
  </si>
  <si>
    <t>PARAFUSO CABEÇA QUADRADA 16 X 450MM</t>
  </si>
  <si>
    <t>CABO DE ALUMINIO C/ ALMA DE ACO, BITOLA 4AWG</t>
  </si>
  <si>
    <t>CORPO DA CAIXA DE INSPEÇÃO EM PVC P/ATERRAMENTO D=300MM, REDONDA, H=300MM, REF: TEL-552 OU SIMILAR (SPDA)</t>
  </si>
  <si>
    <t>09722/ORSE</t>
  </si>
  <si>
    <t>TAMPA COM GARRAS Ø 300MM EM FERRO FUNDIDO (CARGA MÁXIMA 100KG, REF: TEL-551 OU SIMILAR (SPDA)</t>
  </si>
  <si>
    <t>CABO DE COBRE NU 25MM2 MEIO-DURO</t>
  </si>
  <si>
    <t>03242/ORSE</t>
  </si>
  <si>
    <t>GANCHO SUSPENSÃO COM OLHAL</t>
  </si>
  <si>
    <t>PARAFUSO OLHAL 5000DAN</t>
  </si>
  <si>
    <t>02524/ORSE</t>
  </si>
  <si>
    <t>ISOLADOR DE DISCO POLIMÉRICO 15 KV</t>
  </si>
  <si>
    <t>POSTE DE CONCRETO DUPLO T, TIPO B, 300KG, H = 10M DE ACORDO COM NBR 8451</t>
  </si>
  <si>
    <t>GUINCHO TIPO MUNCK CAP * 6T * MONTADO EM CAMINHAO CARROCERIA, OU EQUIV</t>
  </si>
  <si>
    <t>ENGENHEIRO OU ARQUITETO /PLENO - DE OBRA</t>
  </si>
  <si>
    <t>DIPAWA</t>
  </si>
  <si>
    <t>SONDADOR</t>
  </si>
  <si>
    <t>MOTORISTA DE CAMINHAO</t>
  </si>
  <si>
    <t>BICO P/AMOSTRADOR</t>
  </si>
  <si>
    <t>TORNEARIA</t>
  </si>
  <si>
    <t>DELTA</t>
  </si>
  <si>
    <t>AJUDANTE ESPECIALIZADO EM SONDAGEM</t>
  </si>
  <si>
    <t>GEÓLOGO PLENO - DE 5 A 15 ANOS DE EXPERIÊNCIA</t>
  </si>
  <si>
    <t>PÁRA RAIO POLIMÉRICO ZNO 127 V-10 KA</t>
  </si>
  <si>
    <t>03244/ORSE</t>
  </si>
  <si>
    <t>TIGRE</t>
  </si>
  <si>
    <t>ADAPTADOR CURTO, PVC RIGIDO SOLDAVEL, C/ BOLSA E ROSCA P/ REGISTRO, D= 75MM X 2 1/2"</t>
  </si>
  <si>
    <t>00092/ORSE</t>
  </si>
  <si>
    <t>RESERVATÓRIO METÁLICO AÇO CARBONO CSN COR 420 OU SIMILAR,TIPO TAÇA, COLUNA SECA, HC = 6,50 M, HT = 3,90 M, DT = 2,54 M, HT = 11,00 M, CAPACIDADE 20.000 L, COM BOCA DE INSPESÃO, ESCADA INTERNA E EXTERNA, GUARDA CORPO NA ESCADA EXTERNA, GRADE DE PROTEÇÃO NO TETO, CONEXÕES SOLDADAS DE ENTRADA E SAÍDA DE ÁGUA, EXTRAVASORES, DRENOS, ETC., SUPORTES COM PRESILHAS PARA FIXAÇÃO DO ENCANAMENTO DA REDE, PROJETO DE FUNDAÇÃO, ARGOLAS PARA IÇAMENTO, SUPORTE DO PARA - RAIO C/ SEUS RESPECTIVOS ISOLADORES, SUPORTES PARA LUZ DE SINALIZAÇÃO, ELETROCONDUTORES, COM PINTURA INTERNA E EXTERNA. FORNECIMENTO, TRANSPORTE E INSTALAÇÃO.</t>
  </si>
  <si>
    <t>Leis Sociais HORISTAS SINAPI</t>
  </si>
  <si>
    <t>Leis Sociais MENSALISTAS SINAPI</t>
  </si>
  <si>
    <t>Quantitativo da tubulação da Rede de Distribuição (m)</t>
  </si>
  <si>
    <t>Quantitativo da tubulação da Adutora de Recalque (m)</t>
  </si>
  <si>
    <t>TABUA MADEIRA 1A QUALIDADE 2,5 X 20,0CM (1 X 8") NAO APARELHADA</t>
  </si>
  <si>
    <t>RE-01</t>
  </si>
  <si>
    <t>09-11</t>
  </si>
  <si>
    <t>04-05</t>
  </si>
  <si>
    <t>06-07</t>
  </si>
  <si>
    <t>05-09</t>
  </si>
  <si>
    <t>05-12</t>
  </si>
  <si>
    <t>15-16</t>
  </si>
  <si>
    <t>15-17</t>
  </si>
  <si>
    <t>14-18</t>
  </si>
  <si>
    <t>18-19</t>
  </si>
  <si>
    <t>19-21</t>
  </si>
  <si>
    <t>23-24</t>
  </si>
  <si>
    <t>18-25</t>
  </si>
  <si>
    <t>25-26</t>
  </si>
  <si>
    <t>25-27</t>
  </si>
  <si>
    <t>27-28</t>
  </si>
  <si>
    <t>28-29</t>
  </si>
  <si>
    <t>30-31</t>
  </si>
  <si>
    <t>28-30</t>
  </si>
  <si>
    <t>12-14</t>
  </si>
  <si>
    <t>06-08</t>
  </si>
  <si>
    <t>01-04</t>
  </si>
  <si>
    <t xml:space="preserve">                                                   DIMENSIONAMENTO DA REDE DE DISTRIBUIÇÃO - LOCALIDADE MURICY AMADOR/PETROLINA</t>
  </si>
  <si>
    <t>JANELA FERRO CORRER 2 FLS TP VENEZIANA LINHA POPULAR 120 X 120CM</t>
  </si>
  <si>
    <t>AGOSTO</t>
  </si>
  <si>
    <t>BETONEIRA DE 320 A 400 LITROS SEM CARREGADOR E COM MOTOR ELETRICO TRIFASICO (LOCACAO)</t>
  </si>
  <si>
    <t>TOMADA EMBUTIR 2P + T 15A/250V C/PLACA, TIPO SILENTOQUE OU EQUIV</t>
  </si>
  <si>
    <t>AUXILIAR DE ELETRICISTA</t>
  </si>
  <si>
    <t>CONJUNTO EMBUTIR 1 INTERRUPTOR SIMPLES 1 TOMADA 2P UNIVERSAL 10A/250V C/ PLACA, TP SILENTOQUE</t>
  </si>
  <si>
    <t>CONJUNTO EMBUTIR 2 INTERRUPTORES SIMPLES 1 TOMADA 2P UNIVERSAL 10A/250V C/ PLACA, TP SILENTOQUE</t>
  </si>
  <si>
    <t>ACO CA-50 1/2" (12,70 MM)</t>
  </si>
  <si>
    <t>CIMENTO PORTLAND POZOLANICO CP IV- 32</t>
  </si>
  <si>
    <t>50KG</t>
  </si>
  <si>
    <t>CAL HIDRATADA, DE 1A. QUALIDADE, PARA ARGAMASSA</t>
  </si>
  <si>
    <t>AJUDANTE DE ENCANADOR</t>
  </si>
  <si>
    <t>JOELHO PVC SOLD 90G P/ AGUA FRIA PREDIAL 25 MM</t>
  </si>
  <si>
    <t>JOELHO PVC SOLD 90G P/AGUA FRIA PREDIAL 32 MM</t>
  </si>
  <si>
    <t>JOELHO PVC C/ROSCA 90G P/ AGUA FRIA PREDIAL 1"</t>
  </si>
  <si>
    <t>LUVA PVC SOLD P/AGUA FRIA PREDIAL 32 MM</t>
  </si>
  <si>
    <t>LUVA REDUCAO PVC SOLD P/AGUA FRIA PREDIAL 32 MM X 25 MM</t>
  </si>
  <si>
    <t>TE PVC SOLD 90G P/ AGUA FRIA PREDIAL 32MM</t>
  </si>
  <si>
    <t>TUBO PVC SOLDAVEL EB-892 P/AGUA FRIA PREDIAL DN 25MM</t>
  </si>
  <si>
    <t>TUBO PVC SOLDAVEL EB-892 P/AGUA FRIA PREDIAL DN 32MM</t>
  </si>
  <si>
    <t>GRAXA</t>
  </si>
  <si>
    <t>BETONEIRA 320 LITROS, SEM CARREGADOR, MOTOR A GASOLINA</t>
  </si>
  <si>
    <t>ÓLEO LUBRIFICANTE PARA MOTORES DE EQUIPAMENTOS PESADOS (CAMINHÕES, TRATORES, RETROS E ETC...)</t>
  </si>
  <si>
    <t>OPERADOR DE MAQUINAS E EQUIPAMENTOS</t>
  </si>
  <si>
    <t>ENERGIA ELETRICA ATE 2000 KWH INDUSTRIAL, SEM DEMANDA</t>
  </si>
  <si>
    <t>KW/H</t>
  </si>
  <si>
    <t>ELEVADOR DE OBRA COM TORRE DE *2,00 X 2,00* M, ALTURA DE 15 M, CARGA MAXIMA IGUAL A 1500 KG, CABINE SEMI-FECHADA PARA MATERIAL, COM GUINCHO DE CORRENTE E ENGRENAGEM E MOTOR ELETRICO TRIFASICO
DE 10 CV</t>
  </si>
  <si>
    <t>VIBRADOR DE IMERSAO C/ MOTOR ELETRICO 2HP MONOFASICO QUALQUER DIAMETRO C/ MANGOTE</t>
  </si>
  <si>
    <t>LAJE PRE-MOLDADA DE FORRO CONVENCIONAL SOBRECARGA 100KG/M2 VAO ATE 4,50M</t>
  </si>
  <si>
    <t>ADAPTADOR PVC SOLDAVEL CURTO C/ BOLSA E ROSCA P/ REGISTRO 25MM X 3/4"</t>
  </si>
  <si>
    <t>ADESIVO P/ PVC FRASCO C/ 175G</t>
  </si>
  <si>
    <t>BACIA SANITARIA (VASO) CONVENCIONAL DE LOUCA BRANCA</t>
  </si>
  <si>
    <t>CAIXA DE DESCARGA DE PLASTICO, EXTERNA, DE *9* L, PUXADOR FIO DE NYLON, NAO INCLUSO CANO, BOLSA, ENGATE</t>
  </si>
  <si>
    <t>CAIXA SIFONADA DE PVC, DE 150 X 150 X 50MM, COM GRELHA QUADRADA BRANCA (NBR 5688)</t>
  </si>
  <si>
    <t>ENGATE OU RABICHO FLEXIVEL PLASTICO (PVC OU ABS) BRANCO 1/2" X 30CM</t>
  </si>
  <si>
    <t>JOELHO PVC SERIE R P/ ESG PREDIAL 90G DN 100 MM</t>
  </si>
  <si>
    <t>JOELHO PVC SERIE R P/ ESG PREDIAL 90G DN 40 MM</t>
  </si>
  <si>
    <t>JOELHO PVC SERIE R P/ ESG PREDIAL 90G DN 50 MM</t>
  </si>
  <si>
    <t>JOELHO PVC SOLD/ROSCA 90G P/AGUA FRIA PRED 25MM X 3/4"</t>
  </si>
  <si>
    <t>LAVATORIO LOUCA BRANCA SUSPENSO 29,5 X 39,0CM OU EQUIV-PADRAO POPULAR</t>
  </si>
  <si>
    <t>LUVA PVC SOLDAVEL / ROSCA P/AGUA FRIA PREDIAL 25MM X 3/4"</t>
  </si>
  <si>
    <t>REGISTRO GAVETA 3/4" BRUTO LATAO REF 1502-B</t>
  </si>
  <si>
    <t>TUBO PVC SERIE NORMAL - ESGOTO PREDIAL DN 100MM - NBR 5688</t>
  </si>
  <si>
    <t>TUBO PVC SERIE NORMAL - ESGOTO PREDIAL DN 40MM - NBR 5688</t>
  </si>
  <si>
    <t>REGISTRO PVC PRESSAO S-30 ROSCAVEL DN 3/4"</t>
  </si>
  <si>
    <t>Uma Estação de tratamento de água de Dupla Filtração, com capacidade para 5 m³/h com os materiais e especificações, a saber: - 2 floco-decantadores ascendentes modelo FD30 com corpo de 750 mm de diâmetro e 1,2m de altura; - 2 filtros de areia descendentes modelo FA6000 , com corpo de 750 mm de diâmetro e altura cilíndrica de 1m; - 4 válvulas de três vias para retrolavagem de 2”; - 2 válvulas de três vias para retrolavagem de 3”; - 4 bombas dosadoras, para injeção de coagulante, alcalinizante, oxidante e cloro; - 4 tanques de fundo plano, em polietileno rotomoldado para armazenamento dos produtos químicos a serem injetados; - Misturadores hidráulicos dos produtos químicos; - 01 bomba para operacionalização da retrolavagem dos filtros ascendentes e descendentes, com vazão de até 30 m³/h e pressão de 20 mca. Inclusa chave de partida direta; - 01 sistema completo de manifold, compreendendo a interligação de todos os filtros da estação de tratamento de água, engates victaulic, niples e derivações para montagem da ETA.</t>
  </si>
  <si>
    <t>SEIXO ROLADO PARA APLICAÇÃO EM CONCRETO - POSTO PEDREIRA</t>
  </si>
  <si>
    <t>TUBO PVC DRENAGEM CORRUGADO FLEXIVEL PERFURADO DN 100 OU 110</t>
  </si>
  <si>
    <t>CAP PVC PBA NBR 10351 P/ REDE AGUA JE DN 100/DE 110 MM</t>
  </si>
  <si>
    <t>CRUZETA PVC PBA JE BBBB DN 100/DE 110MM</t>
  </si>
  <si>
    <t>REGISTRO GAVETA 4" BRUTO LATAO REF 1502-B</t>
  </si>
  <si>
    <t>ARRUELA QUADRADA 38 MM C/FURO 18 MM (11/16")</t>
  </si>
  <si>
    <t>ARRUELA QUADRADA 18X38MM GALV.</t>
  </si>
  <si>
    <t>Bomba centrífuga multiestágios Schneider, modelo MEAL-2250, 5cv, 2 estágios, trifásica, 220/380v, recalque d=1 1/2" (ou similar)</t>
  </si>
  <si>
    <t>09535/ORSE</t>
  </si>
  <si>
    <t>EXECUÇÃO DAS OBRAS E SERVIÇOS RELATIVOS À CONSTRUÇÃO DO SISTEMA SIMPLIFICADO DE ABASTECIMENTO D'ÁGUA DAS LOCALIDADES MURICY AMADOR, SÍTIO NOVO, SÍTIO RIACHO, SÍTIO PAI E FILHO E SÍTIO FAVELA, PERTENCENTES À ZONA RURAL DO MUNICÍPIO PERNAMBUCANO DE PETROLINA, EM ÁREA DE ATUAÇÃO DA CODEVASF/3ªSR.</t>
  </si>
  <si>
    <t>LOCALIDADE MURICY AMADOR/PETROLINA</t>
  </si>
  <si>
    <t>Previdência Social (INSS)</t>
  </si>
  <si>
    <t>Seguro Contra os Acidentes de Trabalho</t>
  </si>
  <si>
    <t>Repouso Semanal</t>
  </si>
  <si>
    <t>Feriados</t>
  </si>
  <si>
    <t>Auxílio-Enfermidade</t>
  </si>
  <si>
    <t>13° Salário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</si>
  <si>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</si>
  <si>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</si>
  <si>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</si>
  <si>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</si>
  <si>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</si>
  <si>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</si>
  <si>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</si>
  <si>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</si>
  <si>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</si>
  <si>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</si>
  <si>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</si>
  <si>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Aviso Prévio Indenizado</t>
  </si>
  <si>
    <t>Aviso Prévio Trabalhado</t>
  </si>
  <si>
    <t>Férias Indenizadas</t>
  </si>
  <si>
    <t>C4</t>
  </si>
  <si>
    <t>Depósito Recisão sem Justa Causa</t>
  </si>
  <si>
    <t>C5</t>
  </si>
  <si>
    <t>Indenização Adicional</t>
  </si>
  <si>
    <t>Reincidência de Grupo A sobre Aviso Prévio Trabalhado e Reincidência do FGTS sobre Aviso Prévio Indenizado</t>
  </si>
  <si>
    <t>Total das Reincidências</t>
  </si>
  <si>
    <t>T O T A L</t>
  </si>
  <si>
    <t xml:space="preserve">PREGO DE ACO 18 X 30 </t>
  </si>
  <si>
    <t>MARTELO DEMOLIDOR PNEUMÁTICO MANUAL, 28 KG, MARCA ATLAS COPCO, MODELO TEX-270PS, OU EQUIV.</t>
  </si>
  <si>
    <t>COMPRESSOR DE AR - REBOCAVEL - ATLAS COPCO XA-90 MWD - DESCARGA LIVRE EFETIVA 180 PCM - PRESSAO DE TRABALHO 102 PSI - MOTOR A DIESEL 89CV, OU EQUIV.</t>
  </si>
  <si>
    <t>RETROESCAVADEIRA SOBRE RODAS, TRAÇÃO 4X2, POTÊNCIA MÍN. 70HP, CAÇAMBA CAP. MÍN. 0,73M3, PESO OPERACIONAL MÍN. 6500KG, PROFUNDIDADE DE ESCAVAÇÃO SUPERIOR A 4,00M (INCLUSIVE
MANUTENCAO/OPERACAO E COMBUSTÍVEL).</t>
  </si>
  <si>
    <t>RETROESCAVADEIRA SOBRE RODAS, TRAÇÃO 4X4, POTÊNCIA MÍN. 70HP, CAÇAMBA CAP. MIN. 0,7M3, PESO OPERACIONAL MIN. 6500 KG,PROFUNDIDADE DE ESCAVAÇÃO SUPERIOR A 4,00M</t>
  </si>
  <si>
    <t>LUMINARIA CALHA SOBREPOR EM CHAPA ACO C/1 LAMPADA FLUORESCENTE 2OW (COMPLETA, INCL. REATOR PART RAPIDA E LAMPADA)</t>
  </si>
  <si>
    <t>TUBO PVC SERIE NORMAL - ESGOTO PREDIAL DN 50MM - NBR 5688</t>
  </si>
  <si>
    <t>PISO SALARIAL CATEGORIA</t>
  </si>
  <si>
    <t xml:space="preserve">AJUDANTE DE ENCANADOR </t>
  </si>
  <si>
    <t>TORNEIRA METAL AMARELO 1/2" OU 3/4" CURTA REF 1120 (PADRÃO POPULAR)</t>
  </si>
  <si>
    <t>CAMINHAO CAVALO MECANICO C/ CARRETA PRANCHA CAP 20T (INCL MANUT/OPERACAO)</t>
  </si>
  <si>
    <t>RETROESCAVADEIRA C/ CARREGADEIRA SOBRE PNEUS 76HP TRANSMISSAO MECANICA (INCL MANUTENCAO/OPERACAO E COMBUSTÍVEL ) IMPROD</t>
  </si>
  <si>
    <t>E011</t>
  </si>
  <si>
    <t>SICRO</t>
  </si>
  <si>
    <t>TABUA MADEIRA 2A QUALIDADE 2,5 X 30,0CM (1 X 12") NAO APARELHADA</t>
  </si>
  <si>
    <t>ROLDANAS PLASTICAS/PVC OU CLEATS TAMANHO MEDIO P/ INSTALACAO ELETR APARENTE</t>
  </si>
  <si>
    <t>CHAPA MADEIRA COMPENSADA RESINADA 2,2 X 1,1M (12MM) P/ FORMA CONCRETO</t>
  </si>
  <si>
    <t>PREGO POLIDO COM CABECA 17 X 21</t>
  </si>
  <si>
    <t>DESMOLDANTE PARA FORMA DE MADEIRA</t>
  </si>
  <si>
    <t>PECA DE MADEIRANATIVA/REGIONAL 2,5 X 10CM (1X4") NAO APARELHADA (SARRAFO P/FORMA)</t>
  </si>
  <si>
    <t>AJUDANTE DE ARMADOR</t>
  </si>
  <si>
    <t>ACO CA-50 3/8" (9,52 MM)</t>
  </si>
  <si>
    <t>CIMENTO PORTLAND COMUM CP II- 32</t>
  </si>
  <si>
    <t>BETONEIRA 580L ELETRICA TRIFASICA 7,5HP C/ CARREGADOR MECANICO</t>
  </si>
  <si>
    <t>3.4</t>
  </si>
  <si>
    <t>3.5</t>
  </si>
  <si>
    <t>TUBO PVC PBA 12 JE NBR 5647 P/REDE AGUA DN 65/DE 75 MM</t>
  </si>
  <si>
    <t>TE PVC PBA NBR 10351 P/ REDE AGUA 90G BBB DN 75/ DE 85MM</t>
  </si>
  <si>
    <t>CURVA PVC PBA NBR 10351 P/ REDE AGUA JE PB 90G DN 75 /DE 85MM</t>
  </si>
  <si>
    <t>TE REDUCAO PVC PBA NBR 10351 P/ REDE AGUA BBB JE DN 75 X 50 /DE 85 X 60MM</t>
  </si>
  <si>
    <t>CRUZETA REDUCAO PVC PBA EB183 JE BBBB DN 75 X 50 /DE 85 X 60MM</t>
  </si>
  <si>
    <t>CURVA PVC PBA NBR 10351 P/ REDE AGUA JE PB 45G DN 75 /DE 85MM</t>
  </si>
  <si>
    <t>ANEL BORRACHA P/ TUBO/CONEXAO PVC PBA P/ REDE AGUA DN 75MM</t>
  </si>
  <si>
    <t>COLAR TOMADA PVC C/ TRAVAS SAIDA ROSCA DE 75 MM X 1/2" P/ LIGACAO PREDIAL</t>
  </si>
  <si>
    <t>JUNHO</t>
  </si>
  <si>
    <t>ROL DE INSUMOS NECESSÁRIOS ÀS COMPOSIÇÕES DOS SERVIÇOS OBJETO DESTA PLANILHA E SEUS RESPECTIVOS PREÇOS EXTRAÍDOS DO SINAPI NA DATA BASE JUNHO/2014</t>
  </si>
  <si>
    <t>MAIO</t>
  </si>
  <si>
    <t>DISJUNTOR MONOFASICO 50A, 2KA (220V)</t>
  </si>
  <si>
    <t>ACO CA-60 - 4,2MM</t>
  </si>
  <si>
    <t>04310/ORSE</t>
  </si>
  <si>
    <t xml:space="preserve">  Conector p/ haste galvanizada aterramento</t>
  </si>
  <si>
    <t>PLANILHA ORÇAMENTÁRIA</t>
  </si>
  <si>
    <t>2.2.2</t>
  </si>
  <si>
    <t>2.2.3</t>
  </si>
  <si>
    <t>2.2.4</t>
  </si>
  <si>
    <t>2.2.5</t>
  </si>
  <si>
    <t>IMPLANTAÇÃO DO SISTEMA SIMPLIFICADO DE ABASTECIMENTO D'ÁGUA DE CAATINGA, MUNICÍPIO DE OURICURI, EM ÁREA DE ATUAÇÃO DA CODEVASF/3ªSR.</t>
  </si>
  <si>
    <t>,</t>
  </si>
  <si>
    <t>VALOR TOTAL (R$)</t>
  </si>
  <si>
    <t>2.3.1</t>
  </si>
  <si>
    <t>TUBO PVC PBA 12 JE NBR 5647 P/REDE AGUA DN 75/DE 85 MM</t>
  </si>
  <si>
    <t>CAP PVC PBA NBR 10351 P/ REDE AGUA JE DN 75/DE 85 MM</t>
  </si>
  <si>
    <t>CAIXA D'AGUA FIBRA DE VIDRO PARA 5000 LITROS, COM TAMPA</t>
  </si>
  <si>
    <t>TUBO PVC PBA 12 JE NBR 5647 P/REDE AGUA DN 50/DE 65 MM</t>
  </si>
  <si>
    <t>83731</t>
  </si>
  <si>
    <t>IMPERMEABILIZACAO DE SUPERFICIE COM ARGAMASSA DE CIMENTO E AREIA, TRACO 1:3, COM ADITIVO IMPERMEABILIZANTE, E=3 CM</t>
  </si>
  <si>
    <t>73999/001</t>
  </si>
  <si>
    <t>PINTURA A BASE DE CAL E FIXADOR A BASE DE OLEO DE LINHACA, TRES DEMAOS</t>
  </si>
  <si>
    <t>UNIAO PVC SOLD P/AGUA FRIA PREDIAL 50MM</t>
  </si>
  <si>
    <t>LUVA PVC SOLD P/AGUA FRIA PREDIAL 50 MM</t>
  </si>
  <si>
    <t>VALVULA RETENCAO HORIZONTAL BRONZE (PN-25) 2" 400PSI TAMPA C/ PORCA DE UNIAO - EXTREMIDADES C/ ROSCA</t>
  </si>
  <si>
    <t>BOMBA CENTRIFUGA C/ MOTOR ELETRICO TRIFASICO 1CV BOCAIS 1" X 1 " DANCOR SERIE CAM MOD. 250, HM /Q = 14M / 7,1M3 /H A 34M / 5M3 / H**CAIXA**"</t>
  </si>
  <si>
    <t>INSTALAÇÕES ELÉTRICAS DAS ESTAÇÕES DE TRATAMENTO</t>
  </si>
  <si>
    <t>OBRAS CIVIS DOS RESERVATÓRIOS APOIADOS</t>
  </si>
  <si>
    <t>RECUPERAÇÃO DAS ESTAÇÕES DE TRATAMENTO</t>
  </si>
  <si>
    <t>RELAÇÃO DE MATERIAIS DAS ESTAÇÕES DE TRATAMENTO</t>
  </si>
  <si>
    <t>MATERIAIS HIDRÁULICOS</t>
  </si>
  <si>
    <t>MATERIAIS ELÉTRICOS</t>
  </si>
  <si>
    <t>2.2.6</t>
  </si>
  <si>
    <t>FORNECIMENTO DE MATERIAIS PARA REDE DE DISTRIBUIÇÃO</t>
  </si>
  <si>
    <t>Custo Total dos Materiais (R$)</t>
  </si>
  <si>
    <t>3.6</t>
  </si>
  <si>
    <t>3.7</t>
  </si>
  <si>
    <t>OUTUBRO/2014</t>
  </si>
  <si>
    <t>INSTALAÇÕES HIDRÁULICAS  DAS ESTAÇÕES DE TRATAMENTO</t>
  </si>
  <si>
    <t>2.1.2</t>
  </si>
  <si>
    <t>2.1.3</t>
  </si>
  <si>
    <t>2.1.4</t>
  </si>
  <si>
    <t>2.2.7</t>
  </si>
  <si>
    <t>2.2.8</t>
  </si>
  <si>
    <t>2.2.9</t>
  </si>
  <si>
    <t>2.2.10</t>
  </si>
  <si>
    <t>2.2.11</t>
  </si>
  <si>
    <t>2.2.12</t>
  </si>
  <si>
    <t>ADMINISTRAÇÃO LOCAL</t>
  </si>
  <si>
    <t>SERVIÇOS DE RECUPERAÇÃO DAS ESTAÇÕES DE TRATAMENTO DE ÁGUA E FORNECIMENTO DE MATERIAIS PARA EXTENSÕES DE REDE DE DISTRIBUIÇÃO DAS AGROVILAS DO PERÍMETRO IRRIGADO BRÍGIDA, MUNICÍPIO DE OROCÓ, EM ÁREA DE ATUAÇÃO DA CODEVASF/3ªSR</t>
  </si>
  <si>
    <t>SOFTSTART DE PARTIDA SUAVE</t>
  </si>
  <si>
    <t>PO I - MODELO</t>
  </si>
  <si>
    <t>2.3.2</t>
  </si>
  <si>
    <t>ELETRODUTO PVC FLEXIVEL CORRUGADO 32MM TIPO TIGREFLEX OU EQUIV</t>
  </si>
  <si>
    <t>CABO DE COBRE ISOLAMENTO ANTI-CHAMA 0,6/1KV 2,5MM2 (1 CONDUTOR) TP SINTENAX PIRELLI OU EQUIV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</si>
</sst>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_);_(&quot;R$ &quot;* \(#,##0\);_(&quot;R$ &quot;* \-_);_(@_)"/>
    <numFmt numFmtId="165" formatCode="#,##0.000000"/>
    <numFmt numFmtId="166" formatCode="#,##0.00000"/>
    <numFmt numFmtId="167" formatCode="_-* #,##0.00_-;\-* #,##0.00_-;_-* \-??_-;_-@_-"/>
    <numFmt numFmtId="168" formatCode="0.000"/>
    <numFmt numFmtId="169" formatCode="_(&quot;R$ &quot;* #,##0.00_);_(&quot;R$ &quot;* \(#,##0.00\);_(&quot;R$ &quot;* \-??_);_(@_)"/>
    <numFmt numFmtId="170" formatCode="0.0000"/>
    <numFmt numFmtId="171" formatCode="_(* #,##0.00_);_(* \(#,##0.00\);_(* \-??_);_(@_)"/>
    <numFmt numFmtId="172" formatCode="_-[$R$-416]\ * #,##0.00_-;\-[$R$-416]\ * #,##0.00_-;_-[$R$-416]\ * &quot;-&quot;??_-;_-@_-"/>
    <numFmt numFmtId="173" formatCode="#,##0.00\ ;&quot; (&quot;#,##0.00\);&quot; -&quot;#\ ;@\ "/>
    <numFmt numFmtId="174" formatCode="0.000000"/>
    <numFmt numFmtId="175" formatCode="#,##0.000"/>
    <numFmt numFmtId="176" formatCode="mmm\-yy"/>
    <numFmt numFmtId="177" formatCode="#,##0.0000;\-#,##0.0000"/>
    <numFmt numFmtId="178" formatCode="_(* #,##0_);_(* \(#,##0\);_(* \-??_);_(@_)"/>
    <numFmt numFmtId="179" formatCode="#,##0.0000000"/>
    <numFmt numFmtId="180" formatCode="_-* #,##0.000_-;\-* #,##0.000_-;_-* &quot;-&quot;???_-;_-@_-"/>
    <numFmt numFmtId="181" formatCode="_(* #,##0.000_);_(* \(#,##0.000\);_(* &quot;-&quot;??_);_(@_)"/>
    <numFmt numFmtId="182" formatCode="_(* #,##0.000_);_(* \(#,##0.000\);_(* &quot;-&quot;?????_);_(@_)"/>
    <numFmt numFmtId="183" formatCode="_(* #,##0.000000_);_(* \(#,##0.000000\);_(* \-??_);_(@_)"/>
    <numFmt numFmtId="184" formatCode="_(* #,##0.0000_);_(* \(#,##0.0000\);_(* \-???_);_(@_)"/>
    <numFmt numFmtId="185" formatCode="_(* #,##0.000_);_(* \(#,##0.000\);_(* \-??_);_(@_)"/>
    <numFmt numFmtId="186" formatCode="_(* #,##0.00_);_(* \(#,##0.00\);_(* &quot;-&quot;??_);_(@_)"/>
  </numFmts>
  <fonts count="43"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vertAlign val="superscript"/>
      <sz val="11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ai"/>
    </font>
    <font>
      <sz val="11"/>
      <color rgb="FF000000"/>
      <name val="Calibri"/>
      <family val="2"/>
      <charset val="1"/>
    </font>
    <font>
      <sz val="10"/>
      <color rgb="FFFF0000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3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2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61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7">
    <xf numFmtId="0" fontId="0" fillId="0" borderId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71" fontId="7" fillId="0" borderId="0"/>
    <xf numFmtId="0" fontId="7" fillId="0" borderId="0"/>
    <xf numFmtId="3" fontId="7" fillId="0" borderId="0"/>
    <xf numFmtId="0" fontId="1" fillId="0" borderId="0"/>
    <xf numFmtId="169" fontId="7" fillId="0" borderId="0" applyFill="0" applyBorder="0" applyAlignment="0" applyProtection="0"/>
    <xf numFmtId="0" fontId="7" fillId="0" borderId="0"/>
    <xf numFmtId="0" fontId="7" fillId="0" borderId="0"/>
    <xf numFmtId="3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3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71" fontId="7" fillId="0" borderId="0" applyFill="0" applyBorder="0" applyAlignment="0" applyProtection="0"/>
    <xf numFmtId="0" fontId="17" fillId="0" borderId="0"/>
    <xf numFmtId="3" fontId="3" fillId="0" borderId="1" applyFill="0" applyAlignment="0" applyProtection="0"/>
    <xf numFmtId="171" fontId="7" fillId="0" borderId="0" applyFill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1" fillId="6" borderId="0" applyNumberFormat="0" applyBorder="0" applyAlignment="0" applyProtection="0"/>
    <xf numFmtId="0" fontId="32" fillId="8" borderId="53" applyNumberFormat="0" applyAlignment="0" applyProtection="0"/>
    <xf numFmtId="0" fontId="33" fillId="7" borderId="54" applyNumberFormat="0" applyAlignment="0" applyProtection="0"/>
    <xf numFmtId="0" fontId="34" fillId="0" borderId="55" applyNumberFormat="0" applyFill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5" borderId="0" applyNumberFormat="0" applyBorder="0" applyAlignment="0" applyProtection="0"/>
    <xf numFmtId="0" fontId="35" fillId="23" borderId="53" applyNumberFormat="0" applyAlignment="0" applyProtection="0"/>
    <xf numFmtId="0" fontId="36" fillId="20" borderId="0" applyNumberFormat="0" applyBorder="0" applyAlignment="0" applyProtection="0"/>
    <xf numFmtId="169" fontId="7" fillId="0" borderId="0" applyFill="0" applyBorder="0" applyAlignment="0" applyProtection="0"/>
    <xf numFmtId="44" fontId="7" fillId="0" borderId="0" applyFill="0" applyBorder="0" applyAlignment="0" applyProtection="0"/>
    <xf numFmtId="0" fontId="37" fillId="36" borderId="0" applyNumberFormat="0" applyBorder="0" applyAlignment="0" applyProtection="0"/>
    <xf numFmtId="0" fontId="7" fillId="37" borderId="56" applyNumberFormat="0" applyAlignment="0" applyProtection="0"/>
    <xf numFmtId="0" fontId="38" fillId="8" borderId="57" applyNumberFormat="0" applyAlignment="0" applyProtection="0"/>
    <xf numFmtId="0" fontId="1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58" applyNumberFormat="0" applyFill="0" applyAlignment="0" applyProtection="0"/>
    <xf numFmtId="0" fontId="42" fillId="0" borderId="59" applyNumberFormat="0" applyFill="0" applyAlignment="0" applyProtection="0"/>
    <xf numFmtId="0" fontId="42" fillId="0" borderId="0" applyNumberFormat="0" applyFill="0" applyBorder="0" applyAlignment="0" applyProtection="0"/>
    <xf numFmtId="0" fontId="15" fillId="0" borderId="60" applyNumberFormat="0" applyFill="0" applyAlignment="0" applyProtection="0"/>
    <xf numFmtId="186" fontId="7" fillId="0" borderId="0" applyFont="0" applyFill="0" applyBorder="0" applyAlignment="0" applyProtection="0"/>
  </cellStyleXfs>
  <cellXfs count="513">
    <xf numFmtId="0" fontId="0" fillId="0" borderId="0" xfId="0"/>
    <xf numFmtId="4" fontId="7" fillId="0" borderId="0" xfId="9" applyNumberFormat="1" applyFont="1" applyFill="1" applyBorder="1" applyAlignment="1">
      <alignment horizontal="center" vertical="center" wrapText="1"/>
    </xf>
    <xf numFmtId="4" fontId="7" fillId="0" borderId="2" xfId="9" applyNumberFormat="1" applyFont="1" applyFill="1" applyBorder="1" applyAlignment="1">
      <alignment horizontal="center" vertical="center" wrapText="1"/>
    </xf>
    <xf numFmtId="4" fontId="4" fillId="0" borderId="0" xfId="9" applyNumberFormat="1" applyFont="1" applyFill="1" applyBorder="1" applyAlignment="1">
      <alignment horizontal="left" vertical="center" wrapText="1"/>
    </xf>
    <xf numFmtId="4" fontId="4" fillId="0" borderId="2" xfId="9" applyNumberFormat="1" applyFont="1" applyFill="1" applyBorder="1" applyAlignment="1">
      <alignment horizontal="left" vertical="center" wrapText="1"/>
    </xf>
    <xf numFmtId="4" fontId="5" fillId="0" borderId="0" xfId="9" applyNumberFormat="1" applyFont="1" applyFill="1" applyBorder="1" applyAlignment="1">
      <alignment horizontal="center" vertical="center" wrapText="1"/>
    </xf>
    <xf numFmtId="4" fontId="5" fillId="0" borderId="2" xfId="9" applyNumberFormat="1" applyFont="1" applyFill="1" applyBorder="1" applyAlignment="1">
      <alignment horizontal="center" vertical="center" wrapText="1"/>
    </xf>
    <xf numFmtId="4" fontId="5" fillId="2" borderId="0" xfId="7" applyNumberFormat="1" applyFont="1" applyFill="1" applyBorder="1" applyAlignment="1" applyProtection="1">
      <alignment horizontal="center" vertical="center" wrapText="1"/>
    </xf>
    <xf numFmtId="4" fontId="5" fillId="2" borderId="2" xfId="7" applyNumberFormat="1" applyFont="1" applyFill="1" applyBorder="1" applyAlignment="1" applyProtection="1">
      <alignment horizontal="center" vertical="center" wrapText="1"/>
    </xf>
    <xf numFmtId="4" fontId="7" fillId="0" borderId="0" xfId="9" applyNumberFormat="1" applyFont="1" applyFill="1" applyBorder="1" applyAlignment="1">
      <alignment vertical="center" wrapText="1"/>
    </xf>
    <xf numFmtId="1" fontId="7" fillId="0" borderId="0" xfId="9" applyNumberFormat="1" applyFont="1" applyFill="1" applyAlignment="1">
      <alignment horizontal="center" vertical="center" wrapText="1"/>
    </xf>
    <xf numFmtId="4" fontId="7" fillId="0" borderId="0" xfId="9" applyNumberFormat="1" applyFont="1" applyFill="1" applyAlignment="1">
      <alignment vertical="center" wrapText="1"/>
    </xf>
    <xf numFmtId="4" fontId="7" fillId="0" borderId="0" xfId="9" applyNumberFormat="1" applyFont="1" applyFill="1" applyAlignment="1">
      <alignment horizontal="center" vertical="center" wrapText="1"/>
    </xf>
    <xf numFmtId="4" fontId="7" fillId="0" borderId="0" xfId="24" applyNumberFormat="1" applyFont="1" applyFill="1" applyBorder="1" applyAlignment="1" applyProtection="1">
      <alignment horizontal="center" vertical="center" wrapText="1"/>
    </xf>
    <xf numFmtId="4" fontId="7" fillId="0" borderId="0" xfId="24" applyNumberFormat="1" applyFont="1" applyFill="1" applyBorder="1" applyAlignment="1" applyProtection="1">
      <alignment horizontal="right" vertical="center" wrapText="1"/>
    </xf>
    <xf numFmtId="173" fontId="0" fillId="0" borderId="0" xfId="0" applyNumberFormat="1"/>
    <xf numFmtId="0" fontId="0" fillId="0" borderId="0" xfId="0" applyNumberFormat="1"/>
    <xf numFmtId="4" fontId="18" fillId="0" borderId="0" xfId="9" applyNumberFormat="1" applyFont="1" applyFill="1" applyAlignment="1">
      <alignment vertical="center" wrapText="1"/>
    </xf>
    <xf numFmtId="175" fontId="7" fillId="0" borderId="0" xfId="9" applyNumberFormat="1" applyFont="1" applyFill="1" applyAlignment="1">
      <alignment vertical="center" wrapText="1"/>
    </xf>
    <xf numFmtId="0" fontId="7" fillId="0" borderId="0" xfId="4" applyAlignment="1">
      <alignment horizontal="center" vertical="center"/>
    </xf>
    <xf numFmtId="0" fontId="7" fillId="0" borderId="0" xfId="4" applyAlignment="1">
      <alignment vertical="center"/>
    </xf>
    <xf numFmtId="0" fontId="0" fillId="0" borderId="3" xfId="4" applyFont="1" applyFill="1" applyBorder="1" applyAlignment="1">
      <alignment vertical="center"/>
    </xf>
    <xf numFmtId="0" fontId="0" fillId="0" borderId="4" xfId="4" applyFont="1" applyBorder="1" applyAlignment="1">
      <alignment vertical="center"/>
    </xf>
    <xf numFmtId="0" fontId="7" fillId="0" borderId="5" xfId="4" applyBorder="1" applyAlignment="1">
      <alignment vertical="center"/>
    </xf>
    <xf numFmtId="0" fontId="4" fillId="0" borderId="5" xfId="4" applyFont="1" applyBorder="1" applyAlignment="1">
      <alignment horizontal="right" vertical="center"/>
    </xf>
    <xf numFmtId="171" fontId="4" fillId="0" borderId="5" xfId="4" applyNumberFormat="1" applyFont="1" applyBorder="1" applyAlignment="1">
      <alignment vertical="center"/>
    </xf>
    <xf numFmtId="0" fontId="0" fillId="0" borderId="6" xfId="4" applyFont="1" applyBorder="1" applyAlignment="1">
      <alignment vertical="center"/>
    </xf>
    <xf numFmtId="0" fontId="7" fillId="0" borderId="7" xfId="4" applyBorder="1" applyAlignment="1">
      <alignment vertical="center"/>
    </xf>
    <xf numFmtId="0" fontId="4" fillId="0" borderId="7" xfId="4" applyFont="1" applyBorder="1" applyAlignment="1">
      <alignment horizontal="right" vertical="center"/>
    </xf>
    <xf numFmtId="171" fontId="4" fillId="0" borderId="7" xfId="4" applyNumberFormat="1" applyFont="1" applyBorder="1" applyAlignment="1">
      <alignment vertical="center"/>
    </xf>
    <xf numFmtId="0" fontId="0" fillId="0" borderId="8" xfId="0" applyBorder="1"/>
    <xf numFmtId="0" fontId="7" fillId="0" borderId="4" xfId="4" applyBorder="1" applyAlignment="1">
      <alignment vertical="center"/>
    </xf>
    <xf numFmtId="2" fontId="7" fillId="0" borderId="5" xfId="4" applyNumberFormat="1" applyBorder="1" applyAlignment="1">
      <alignment horizontal="right" vertical="center"/>
    </xf>
    <xf numFmtId="171" fontId="10" fillId="0" borderId="5" xfId="3" applyFont="1" applyFill="1" applyBorder="1" applyAlignment="1" applyProtection="1">
      <alignment horizontal="right" vertical="center"/>
    </xf>
    <xf numFmtId="0" fontId="7" fillId="0" borderId="5" xfId="4" applyBorder="1" applyAlignment="1">
      <alignment horizontal="right" vertical="center"/>
    </xf>
    <xf numFmtId="4" fontId="11" fillId="0" borderId="5" xfId="4" applyNumberFormat="1" applyFont="1" applyBorder="1" applyAlignment="1">
      <alignment vertical="center"/>
    </xf>
    <xf numFmtId="4" fontId="13" fillId="0" borderId="5" xfId="4" applyNumberFormat="1" applyFont="1" applyBorder="1" applyAlignment="1">
      <alignment vertical="center"/>
    </xf>
    <xf numFmtId="0" fontId="4" fillId="0" borderId="4" xfId="4" applyFont="1" applyBorder="1" applyAlignment="1">
      <alignment vertical="center"/>
    </xf>
    <xf numFmtId="2" fontId="11" fillId="0" borderId="5" xfId="4" applyNumberFormat="1" applyFont="1" applyBorder="1" applyAlignment="1">
      <alignment vertical="center"/>
    </xf>
    <xf numFmtId="168" fontId="11" fillId="0" borderId="5" xfId="4" applyNumberFormat="1" applyFont="1" applyBorder="1" applyAlignment="1">
      <alignment horizontal="right" vertical="center"/>
    </xf>
    <xf numFmtId="0" fontId="7" fillId="0" borderId="5" xfId="4" applyFill="1" applyBorder="1" applyAlignment="1">
      <alignment horizontal="right" vertical="center"/>
    </xf>
    <xf numFmtId="170" fontId="11" fillId="0" borderId="5" xfId="4" applyNumberFormat="1" applyFont="1" applyFill="1" applyBorder="1" applyAlignment="1">
      <alignment vertical="center"/>
    </xf>
    <xf numFmtId="2" fontId="11" fillId="0" borderId="5" xfId="4" applyNumberFormat="1" applyFont="1" applyFill="1" applyBorder="1" applyAlignment="1">
      <alignment vertical="center"/>
    </xf>
    <xf numFmtId="0" fontId="0" fillId="0" borderId="0" xfId="4" applyFont="1" applyAlignment="1">
      <alignment horizontal="center" vertical="center"/>
    </xf>
    <xf numFmtId="0" fontId="4" fillId="0" borderId="4" xfId="4" applyFont="1" applyFill="1" applyBorder="1" applyAlignment="1">
      <alignment vertical="center"/>
    </xf>
    <xf numFmtId="0" fontId="7" fillId="0" borderId="5" xfId="4" applyFill="1" applyBorder="1" applyAlignment="1">
      <alignment vertical="center"/>
    </xf>
    <xf numFmtId="0" fontId="0" fillId="0" borderId="5" xfId="4" applyFont="1" applyBorder="1" applyAlignment="1">
      <alignment horizontal="right" vertical="center"/>
    </xf>
    <xf numFmtId="178" fontId="14" fillId="0" borderId="5" xfId="3" applyNumberFormat="1" applyFont="1" applyFill="1" applyBorder="1" applyAlignment="1" applyProtection="1">
      <alignment horizontal="right" vertical="center"/>
    </xf>
    <xf numFmtId="171" fontId="15" fillId="3" borderId="5" xfId="3" applyNumberFormat="1" applyFont="1" applyFill="1" applyBorder="1" applyAlignment="1" applyProtection="1">
      <alignment horizontal="right" vertical="center"/>
    </xf>
    <xf numFmtId="0" fontId="7" fillId="0" borderId="3" xfId="4" applyBorder="1" applyAlignment="1">
      <alignment vertical="center"/>
    </xf>
    <xf numFmtId="0" fontId="0" fillId="0" borderId="4" xfId="4" applyFont="1" applyFill="1" applyBorder="1" applyAlignment="1">
      <alignment vertical="center"/>
    </xf>
    <xf numFmtId="174" fontId="11" fillId="0" borderId="5" xfId="4" applyNumberFormat="1" applyFont="1" applyFill="1" applyBorder="1" applyAlignment="1">
      <alignment vertical="center"/>
    </xf>
    <xf numFmtId="0" fontId="0" fillId="0" borderId="4" xfId="4" applyFont="1" applyFill="1" applyBorder="1" applyAlignment="1">
      <alignment horizontal="left" vertical="center"/>
    </xf>
    <xf numFmtId="171" fontId="0" fillId="0" borderId="5" xfId="3" applyFont="1" applyFill="1" applyBorder="1" applyAlignment="1" applyProtection="1">
      <alignment horizontal="left" vertical="center"/>
    </xf>
    <xf numFmtId="171" fontId="10" fillId="0" borderId="5" xfId="3" applyFont="1" applyFill="1" applyBorder="1" applyAlignment="1" applyProtection="1">
      <alignment vertical="center"/>
    </xf>
    <xf numFmtId="177" fontId="11" fillId="0" borderId="5" xfId="4" applyNumberFormat="1" applyFont="1" applyBorder="1" applyAlignment="1">
      <alignment vertical="center"/>
    </xf>
    <xf numFmtId="171" fontId="11" fillId="0" borderId="5" xfId="4" applyNumberFormat="1" applyFont="1" applyBorder="1" applyAlignment="1">
      <alignment vertical="center"/>
    </xf>
    <xf numFmtId="180" fontId="11" fillId="0" borderId="5" xfId="4" applyNumberFormat="1" applyFont="1" applyBorder="1" applyAlignment="1">
      <alignment vertical="center"/>
    </xf>
    <xf numFmtId="43" fontId="11" fillId="0" borderId="5" xfId="4" applyNumberFormat="1" applyFont="1" applyBorder="1" applyAlignment="1">
      <alignment vertical="center"/>
    </xf>
    <xf numFmtId="180" fontId="18" fillId="0" borderId="5" xfId="4" applyNumberFormat="1" applyFont="1" applyBorder="1" applyAlignment="1">
      <alignment vertical="center"/>
    </xf>
    <xf numFmtId="0" fontId="7" fillId="0" borderId="0" xfId="4" applyAlignment="1">
      <alignment horizontal="right" vertical="center"/>
    </xf>
    <xf numFmtId="43" fontId="7" fillId="0" borderId="0" xfId="4" applyNumberFormat="1" applyAlignment="1">
      <alignment vertical="center"/>
    </xf>
    <xf numFmtId="0" fontId="19" fillId="0" borderId="0" xfId="4" applyFont="1"/>
    <xf numFmtId="0" fontId="20" fillId="0" borderId="0" xfId="0" applyFont="1"/>
    <xf numFmtId="0" fontId="21" fillId="0" borderId="0" xfId="4" applyFont="1" applyAlignment="1">
      <alignment horizontal="center" vertical="center"/>
    </xf>
    <xf numFmtId="171" fontId="19" fillId="0" borderId="9" xfId="30" applyFont="1" applyFill="1" applyBorder="1" applyAlignment="1" applyProtection="1"/>
    <xf numFmtId="171" fontId="20" fillId="0" borderId="9" xfId="30" applyFont="1" applyFill="1" applyBorder="1" applyAlignment="1" applyProtection="1"/>
    <xf numFmtId="9" fontId="19" fillId="0" borderId="9" xfId="30" applyNumberFormat="1" applyFont="1" applyFill="1" applyBorder="1" applyAlignment="1" applyProtection="1"/>
    <xf numFmtId="173" fontId="19" fillId="0" borderId="9" xfId="4" applyNumberFormat="1" applyFont="1" applyBorder="1"/>
    <xf numFmtId="0" fontId="19" fillId="0" borderId="9" xfId="4" applyFont="1" applyBorder="1"/>
    <xf numFmtId="173" fontId="22" fillId="0" borderId="9" xfId="4" applyNumberFormat="1" applyFont="1" applyBorder="1"/>
    <xf numFmtId="0" fontId="23" fillId="0" borderId="0" xfId="0" applyFont="1"/>
    <xf numFmtId="0" fontId="23" fillId="0" borderId="0" xfId="0" applyFont="1" applyFill="1" applyBorder="1"/>
    <xf numFmtId="175" fontId="23" fillId="4" borderId="0" xfId="0" applyNumberFormat="1" applyFont="1" applyFill="1"/>
    <xf numFmtId="175" fontId="23" fillId="4" borderId="5" xfId="0" applyNumberFormat="1" applyFont="1" applyFill="1" applyBorder="1" applyAlignment="1">
      <alignment horizontal="center"/>
    </xf>
    <xf numFmtId="175" fontId="23" fillId="4" borderId="5" xfId="0" applyNumberFormat="1" applyFont="1" applyFill="1" applyBorder="1"/>
    <xf numFmtId="175" fontId="23" fillId="4" borderId="5" xfId="33" applyNumberFormat="1" applyFont="1" applyFill="1" applyBorder="1" applyAlignment="1">
      <alignment horizontal="center"/>
    </xf>
    <xf numFmtId="175" fontId="19" fillId="4" borderId="0" xfId="0" applyNumberFormat="1" applyFont="1" applyFill="1" applyBorder="1" applyAlignment="1">
      <alignment horizontal="center"/>
    </xf>
    <xf numFmtId="175" fontId="19" fillId="4" borderId="5" xfId="33" applyNumberFormat="1" applyFont="1" applyFill="1" applyBorder="1" applyAlignment="1">
      <alignment horizontal="center"/>
    </xf>
    <xf numFmtId="175" fontId="23" fillId="4" borderId="0" xfId="33" applyNumberFormat="1" applyFont="1" applyFill="1" applyBorder="1" applyAlignment="1">
      <alignment horizontal="center"/>
    </xf>
    <xf numFmtId="175" fontId="19" fillId="4" borderId="0" xfId="33" applyNumberFormat="1" applyFont="1" applyFill="1" applyBorder="1" applyAlignment="1">
      <alignment horizontal="center"/>
    </xf>
    <xf numFmtId="175" fontId="23" fillId="4" borderId="0" xfId="0" applyNumberFormat="1" applyFont="1" applyFill="1" applyBorder="1"/>
    <xf numFmtId="175" fontId="19" fillId="4" borderId="5" xfId="0" applyNumberFormat="1" applyFont="1" applyFill="1" applyBorder="1" applyAlignment="1">
      <alignment horizontal="center"/>
    </xf>
    <xf numFmtId="0" fontId="23" fillId="0" borderId="0" xfId="8" applyFont="1" applyBorder="1" applyAlignment="1">
      <alignment vertical="center" wrapText="1"/>
    </xf>
    <xf numFmtId="0" fontId="23" fillId="0" borderId="0" xfId="8" applyFont="1" applyBorder="1" applyAlignment="1">
      <alignment vertical="center"/>
    </xf>
    <xf numFmtId="0" fontId="23" fillId="0" borderId="0" xfId="8" applyFont="1" applyAlignment="1">
      <alignment vertical="center" wrapText="1"/>
    </xf>
    <xf numFmtId="4" fontId="23" fillId="5" borderId="5" xfId="8" applyNumberFormat="1" applyFont="1" applyFill="1" applyBorder="1" applyAlignment="1">
      <alignment horizontal="right" vertical="center" wrapText="1"/>
    </xf>
    <xf numFmtId="4" fontId="23" fillId="5" borderId="5" xfId="8" applyNumberFormat="1" applyFont="1" applyFill="1" applyBorder="1" applyAlignment="1">
      <alignment vertical="center" wrapText="1"/>
    </xf>
    <xf numFmtId="4" fontId="23" fillId="0" borderId="0" xfId="8" applyNumberFormat="1" applyFont="1" applyBorder="1" applyAlignment="1">
      <alignment vertical="center" wrapText="1"/>
    </xf>
    <xf numFmtId="0" fontId="23" fillId="0" borderId="9" xfId="8" applyFont="1" applyBorder="1" applyAlignment="1">
      <alignment vertical="center" wrapText="1"/>
    </xf>
    <xf numFmtId="4" fontId="23" fillId="3" borderId="5" xfId="8" applyNumberFormat="1" applyFont="1" applyFill="1" applyBorder="1" applyAlignment="1">
      <alignment vertical="center" wrapText="1"/>
    </xf>
    <xf numFmtId="4" fontId="23" fillId="0" borderId="5" xfId="8" applyNumberFormat="1" applyFont="1" applyFill="1" applyBorder="1" applyAlignment="1">
      <alignment vertical="center" wrapText="1"/>
    </xf>
    <xf numFmtId="4" fontId="23" fillId="5" borderId="5" xfId="8" applyNumberFormat="1" applyFont="1" applyFill="1" applyBorder="1" applyAlignment="1">
      <alignment horizontal="left" vertical="center" wrapText="1"/>
    </xf>
    <xf numFmtId="4" fontId="23" fillId="0" borderId="10" xfId="8" applyNumberFormat="1" applyFont="1" applyBorder="1" applyAlignment="1">
      <alignment vertical="center" wrapText="1"/>
    </xf>
    <xf numFmtId="0" fontId="23" fillId="0" borderId="10" xfId="8" applyFont="1" applyBorder="1" applyAlignment="1">
      <alignment vertical="center" wrapText="1"/>
    </xf>
    <xf numFmtId="0" fontId="23" fillId="0" borderId="11" xfId="8" applyFont="1" applyBorder="1" applyAlignment="1">
      <alignment vertical="center" wrapText="1"/>
    </xf>
    <xf numFmtId="4" fontId="23" fillId="5" borderId="12" xfId="8" applyNumberFormat="1" applyFont="1" applyFill="1" applyBorder="1" applyAlignment="1">
      <alignment horizontal="right" vertical="center" wrapText="1"/>
    </xf>
    <xf numFmtId="4" fontId="23" fillId="5" borderId="12" xfId="8" applyNumberFormat="1" applyFont="1" applyFill="1" applyBorder="1" applyAlignment="1">
      <alignment horizontal="left" vertical="center" wrapText="1"/>
    </xf>
    <xf numFmtId="4" fontId="23" fillId="5" borderId="13" xfId="8" applyNumberFormat="1" applyFont="1" applyFill="1" applyBorder="1" applyAlignment="1">
      <alignment horizontal="right" vertical="center" wrapText="1"/>
    </xf>
    <xf numFmtId="4" fontId="23" fillId="0" borderId="0" xfId="8" applyNumberFormat="1" applyFont="1" applyBorder="1" applyAlignment="1">
      <alignment horizontal="center" vertical="center" wrapText="1"/>
    </xf>
    <xf numFmtId="4" fontId="23" fillId="5" borderId="7" xfId="8" applyNumberFormat="1" applyFont="1" applyFill="1" applyBorder="1" applyAlignment="1">
      <alignment vertical="center" wrapText="1"/>
    </xf>
    <xf numFmtId="175" fontId="19" fillId="4" borderId="0" xfId="33" applyNumberFormat="1" applyFont="1" applyFill="1" applyBorder="1" applyAlignment="1">
      <alignment horizontal="center" vertical="center" wrapText="1"/>
    </xf>
    <xf numFmtId="175" fontId="19" fillId="4" borderId="0" xfId="0" applyNumberFormat="1" applyFont="1" applyFill="1" applyBorder="1" applyAlignment="1">
      <alignment horizontal="center" vertical="center"/>
    </xf>
    <xf numFmtId="175" fontId="19" fillId="4" borderId="5" xfId="33" applyNumberFormat="1" applyFont="1" applyFill="1" applyBorder="1" applyAlignment="1">
      <alignment horizontal="center"/>
    </xf>
    <xf numFmtId="175" fontId="19" fillId="4" borderId="14" xfId="0" applyNumberFormat="1" applyFont="1" applyFill="1" applyBorder="1" applyAlignment="1">
      <alignment vertical="center"/>
    </xf>
    <xf numFmtId="3" fontId="23" fillId="4" borderId="5" xfId="33" applyNumberFormat="1" applyFont="1" applyFill="1" applyBorder="1" applyAlignment="1">
      <alignment horizontal="center"/>
    </xf>
    <xf numFmtId="4" fontId="23" fillId="5" borderId="15" xfId="8" applyNumberFormat="1" applyFont="1" applyFill="1" applyBorder="1" applyAlignment="1">
      <alignment horizontal="right" vertical="center" wrapText="1"/>
    </xf>
    <xf numFmtId="4" fontId="23" fillId="5" borderId="15" xfId="8" applyNumberFormat="1" applyFont="1" applyFill="1" applyBorder="1" applyAlignment="1">
      <alignment vertical="center" wrapText="1"/>
    </xf>
    <xf numFmtId="4" fontId="23" fillId="0" borderId="16" xfId="8" applyNumberFormat="1" applyFont="1" applyBorder="1" applyAlignment="1">
      <alignment horizontal="center" vertical="center" wrapText="1"/>
    </xf>
    <xf numFmtId="0" fontId="23" fillId="0" borderId="16" xfId="8" applyFont="1" applyBorder="1" applyAlignment="1">
      <alignment vertical="center" wrapText="1"/>
    </xf>
    <xf numFmtId="0" fontId="23" fillId="0" borderId="17" xfId="8" applyFont="1" applyBorder="1" applyAlignment="1">
      <alignment vertical="center" wrapText="1"/>
    </xf>
    <xf numFmtId="4" fontId="23" fillId="5" borderId="5" xfId="8" applyNumberFormat="1" applyFont="1" applyFill="1" applyBorder="1" applyAlignment="1">
      <alignment vertical="center" wrapText="1"/>
    </xf>
    <xf numFmtId="4" fontId="23" fillId="5" borderId="5" xfId="8" applyNumberFormat="1" applyFont="1" applyFill="1" applyBorder="1" applyAlignment="1">
      <alignment horizontal="left" vertical="center" wrapText="1"/>
    </xf>
    <xf numFmtId="4" fontId="23" fillId="0" borderId="4" xfId="18" applyNumberFormat="1" applyFont="1" applyBorder="1" applyAlignment="1">
      <alignment horizontal="justify" vertical="center" wrapText="1"/>
    </xf>
    <xf numFmtId="0" fontId="23" fillId="0" borderId="5" xfId="0" applyNumberFormat="1" applyFont="1" applyFill="1" applyBorder="1" applyAlignment="1">
      <alignment horizontal="center" vertical="center"/>
    </xf>
    <xf numFmtId="3" fontId="23" fillId="0" borderId="4" xfId="0" applyNumberFormat="1" applyFont="1" applyFill="1" applyBorder="1" applyAlignment="1">
      <alignment horizontal="justify" vertical="center" wrapText="1"/>
    </xf>
    <xf numFmtId="4" fontId="23" fillId="2" borderId="5" xfId="5" applyNumberFormat="1" applyFont="1" applyFill="1" applyBorder="1" applyAlignment="1">
      <alignment horizontal="center" vertical="center"/>
    </xf>
    <xf numFmtId="4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" fontId="23" fillId="0" borderId="5" xfId="0" applyNumberFormat="1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3" fillId="0" borderId="0" xfId="0" applyNumberFormat="1" applyFont="1" applyAlignment="1">
      <alignment horizontal="center" vertical="center"/>
    </xf>
    <xf numFmtId="4" fontId="24" fillId="0" borderId="18" xfId="0" applyNumberFormat="1" applyFont="1" applyBorder="1" applyAlignment="1">
      <alignment horizontal="center" vertical="center" wrapText="1"/>
    </xf>
    <xf numFmtId="4" fontId="24" fillId="0" borderId="15" xfId="0" applyNumberFormat="1" applyFont="1" applyBorder="1" applyAlignment="1">
      <alignment horizontal="center" vertical="center" wrapText="1"/>
    </xf>
    <xf numFmtId="1" fontId="24" fillId="0" borderId="15" xfId="0" applyNumberFormat="1" applyFont="1" applyBorder="1" applyAlignment="1">
      <alignment horizontal="center" vertical="center" wrapText="1"/>
    </xf>
    <xf numFmtId="4" fontId="26" fillId="0" borderId="15" xfId="0" applyNumberFormat="1" applyFont="1" applyBorder="1" applyAlignment="1">
      <alignment horizontal="center" vertical="center" wrapText="1"/>
    </xf>
    <xf numFmtId="4" fontId="24" fillId="0" borderId="19" xfId="0" applyNumberFormat="1" applyFont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justify" vertical="center" wrapText="1"/>
    </xf>
    <xf numFmtId="4" fontId="23" fillId="0" borderId="5" xfId="33" applyNumberFormat="1" applyFont="1" applyFill="1" applyBorder="1" applyAlignment="1" applyProtection="1">
      <alignment horizontal="center" vertical="center"/>
    </xf>
    <xf numFmtId="1" fontId="23" fillId="0" borderId="5" xfId="33" applyNumberFormat="1" applyFont="1" applyFill="1" applyBorder="1" applyAlignment="1" applyProtection="1">
      <alignment horizontal="center" vertical="center"/>
    </xf>
    <xf numFmtId="4" fontId="19" fillId="0" borderId="5" xfId="33" applyNumberFormat="1" applyFont="1" applyFill="1" applyBorder="1" applyAlignment="1" applyProtection="1">
      <alignment horizontal="center" vertical="center"/>
    </xf>
    <xf numFmtId="4" fontId="23" fillId="0" borderId="3" xfId="0" applyNumberFormat="1" applyFont="1" applyBorder="1" applyAlignment="1">
      <alignment horizontal="center" vertical="center"/>
    </xf>
    <xf numFmtId="4" fontId="19" fillId="0" borderId="5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justify" vertical="center"/>
    </xf>
    <xf numFmtId="4" fontId="19" fillId="0" borderId="5" xfId="16" applyNumberFormat="1" applyFont="1" applyFill="1" applyBorder="1" applyAlignment="1">
      <alignment horizontal="center" vertical="center"/>
    </xf>
    <xf numFmtId="1" fontId="19" fillId="0" borderId="5" xfId="29" applyNumberFormat="1" applyFont="1" applyFill="1" applyBorder="1" applyAlignment="1" applyProtection="1">
      <alignment horizontal="center" vertical="center"/>
    </xf>
    <xf numFmtId="4" fontId="19" fillId="0" borderId="5" xfId="29" applyNumberFormat="1" applyFont="1" applyFill="1" applyBorder="1" applyAlignment="1" applyProtection="1">
      <alignment horizontal="center" vertical="center"/>
    </xf>
    <xf numFmtId="4" fontId="19" fillId="0" borderId="4" xfId="18" applyNumberFormat="1" applyFont="1" applyFill="1" applyBorder="1" applyAlignment="1">
      <alignment horizontal="justify" vertical="center" wrapText="1"/>
    </xf>
    <xf numFmtId="4" fontId="19" fillId="0" borderId="5" xfId="18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justify" vertical="center" wrapText="1"/>
    </xf>
    <xf numFmtId="4" fontId="19" fillId="0" borderId="4" xfId="16" applyNumberFormat="1" applyFont="1" applyFill="1" applyBorder="1" applyAlignment="1">
      <alignment horizontal="justify" vertical="center" wrapText="1"/>
    </xf>
    <xf numFmtId="0" fontId="23" fillId="0" borderId="4" xfId="0" applyFont="1" applyBorder="1" applyAlignment="1">
      <alignment horizontal="justify" vertical="center" wrapText="1"/>
    </xf>
    <xf numFmtId="1" fontId="23" fillId="0" borderId="5" xfId="0" applyNumberFormat="1" applyFont="1" applyBorder="1" applyAlignment="1">
      <alignment horizontal="center" vertical="center"/>
    </xf>
    <xf numFmtId="4" fontId="23" fillId="0" borderId="4" xfId="0" applyNumberFormat="1" applyFont="1" applyFill="1" applyBorder="1" applyAlignment="1">
      <alignment horizontal="justify" vertical="center" wrapText="1"/>
    </xf>
    <xf numFmtId="1" fontId="23" fillId="0" borderId="5" xfId="0" applyNumberFormat="1" applyFont="1" applyFill="1" applyBorder="1" applyAlignment="1">
      <alignment horizontal="center" vertical="center"/>
    </xf>
    <xf numFmtId="4" fontId="23" fillId="0" borderId="5" xfId="0" applyNumberFormat="1" applyFont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/>
    </xf>
    <xf numFmtId="3" fontId="23" fillId="0" borderId="5" xfId="0" applyNumberFormat="1" applyFont="1" applyFill="1" applyBorder="1" applyAlignment="1">
      <alignment horizontal="center" vertical="center"/>
    </xf>
    <xf numFmtId="176" fontId="23" fillId="0" borderId="5" xfId="0" applyNumberFormat="1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justify" vertical="center"/>
    </xf>
    <xf numFmtId="3" fontId="23" fillId="0" borderId="4" xfId="0" applyNumberFormat="1" applyFont="1" applyFill="1" applyBorder="1" applyAlignment="1">
      <alignment horizontal="justify" vertical="center"/>
    </xf>
    <xf numFmtId="3" fontId="23" fillId="0" borderId="5" xfId="0" applyNumberFormat="1" applyFont="1" applyFill="1" applyBorder="1" applyAlignment="1">
      <alignment horizontal="center" vertical="center" wrapText="1"/>
    </xf>
    <xf numFmtId="4" fontId="23" fillId="0" borderId="4" xfId="18" applyNumberFormat="1" applyFont="1" applyFill="1" applyBorder="1" applyAlignment="1">
      <alignment horizontal="justify" vertical="center"/>
    </xf>
    <xf numFmtId="2" fontId="23" fillId="0" borderId="0" xfId="0" applyNumberFormat="1" applyFont="1" applyAlignment="1">
      <alignment horizontal="right"/>
    </xf>
    <xf numFmtId="4" fontId="23" fillId="0" borderId="4" xfId="18" applyNumberFormat="1" applyFont="1" applyFill="1" applyBorder="1" applyAlignment="1">
      <alignment horizontal="justify" vertical="center" wrapText="1"/>
    </xf>
    <xf numFmtId="4" fontId="23" fillId="2" borderId="4" xfId="18" applyNumberFormat="1" applyFont="1" applyFill="1" applyBorder="1" applyAlignment="1">
      <alignment horizontal="justify" vertical="center"/>
    </xf>
    <xf numFmtId="0" fontId="23" fillId="0" borderId="5" xfId="0" applyFont="1" applyBorder="1" applyAlignment="1">
      <alignment horizontal="center" vertical="center"/>
    </xf>
    <xf numFmtId="0" fontId="23" fillId="0" borderId="0" xfId="0" applyFont="1" applyFill="1"/>
    <xf numFmtId="0" fontId="23" fillId="2" borderId="4" xfId="0" applyFont="1" applyFill="1" applyBorder="1" applyAlignment="1">
      <alignment horizontal="justify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33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justify" vertical="center" wrapText="1"/>
    </xf>
    <xf numFmtId="0" fontId="23" fillId="0" borderId="5" xfId="9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1" fontId="23" fillId="0" borderId="0" xfId="33" applyNumberFormat="1" applyFont="1" applyFill="1" applyBorder="1" applyAlignment="1" applyProtection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4" fontId="27" fillId="0" borderId="0" xfId="0" applyNumberFormat="1" applyFont="1" applyAlignment="1">
      <alignment horizontal="center" vertical="center"/>
    </xf>
    <xf numFmtId="4" fontId="23" fillId="0" borderId="20" xfId="0" applyNumberFormat="1" applyFont="1" applyBorder="1" applyAlignment="1">
      <alignment horizontal="center" vertical="center"/>
    </xf>
    <xf numFmtId="4" fontId="23" fillId="2" borderId="5" xfId="18" applyNumberFormat="1" applyFont="1" applyFill="1" applyBorder="1" applyAlignment="1">
      <alignment horizontal="left" vertical="center"/>
    </xf>
    <xf numFmtId="0" fontId="25" fillId="0" borderId="0" xfId="8" applyFont="1" applyAlignment="1">
      <alignment vertical="center"/>
    </xf>
    <xf numFmtId="172" fontId="5" fillId="2" borderId="0" xfId="0" applyNumberFormat="1" applyFont="1" applyFill="1" applyBorder="1" applyAlignment="1">
      <alignment horizontal="right" vertical="center" wrapText="1"/>
    </xf>
    <xf numFmtId="172" fontId="5" fillId="2" borderId="2" xfId="0" applyNumberFormat="1" applyFont="1" applyFill="1" applyBorder="1" applyAlignment="1">
      <alignment horizontal="right" vertical="center" wrapText="1"/>
    </xf>
    <xf numFmtId="4" fontId="6" fillId="0" borderId="0" xfId="9" applyNumberFormat="1" applyFont="1" applyFill="1" applyBorder="1" applyAlignment="1">
      <alignment vertical="center" wrapText="1"/>
    </xf>
    <xf numFmtId="1" fontId="5" fillId="13" borderId="5" xfId="9" applyNumberFormat="1" applyFont="1" applyFill="1" applyBorder="1" applyAlignment="1">
      <alignment horizontal="center" vertical="center" wrapText="1"/>
    </xf>
    <xf numFmtId="1" fontId="7" fillId="12" borderId="5" xfId="9" applyNumberFormat="1" applyFont="1" applyFill="1" applyBorder="1" applyAlignment="1">
      <alignment horizontal="center" vertical="center" wrapText="1"/>
    </xf>
    <xf numFmtId="4" fontId="7" fillId="0" borderId="13" xfId="9" applyNumberFormat="1" applyFont="1" applyFill="1" applyBorder="1" applyAlignment="1">
      <alignment horizontal="center" vertical="center"/>
    </xf>
    <xf numFmtId="0" fontId="7" fillId="0" borderId="5" xfId="9" applyFont="1" applyFill="1" applyBorder="1" applyAlignment="1">
      <alignment horizontal="center" vertical="center"/>
    </xf>
    <xf numFmtId="1" fontId="4" fillId="12" borderId="5" xfId="9" applyNumberFormat="1" applyFont="1" applyFill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left" vertical="center" wrapText="1"/>
    </xf>
    <xf numFmtId="181" fontId="7" fillId="0" borderId="0" xfId="4" applyNumberFormat="1" applyAlignment="1">
      <alignment horizontal="center" vertical="center"/>
    </xf>
    <xf numFmtId="182" fontId="7" fillId="0" borderId="0" xfId="4" applyNumberFormat="1" applyAlignment="1">
      <alignment horizontal="center" vertical="center"/>
    </xf>
    <xf numFmtId="174" fontId="11" fillId="0" borderId="5" xfId="4" applyNumberFormat="1" applyFont="1" applyBorder="1" applyAlignment="1">
      <alignment horizontal="right" vertical="center"/>
    </xf>
    <xf numFmtId="183" fontId="11" fillId="0" borderId="5" xfId="4" applyNumberFormat="1" applyFont="1" applyBorder="1" applyAlignment="1">
      <alignment vertical="center"/>
    </xf>
    <xf numFmtId="184" fontId="11" fillId="0" borderId="5" xfId="4" applyNumberFormat="1" applyFont="1" applyBorder="1" applyAlignment="1">
      <alignment vertical="center"/>
    </xf>
    <xf numFmtId="175" fontId="19" fillId="4" borderId="5" xfId="0" applyNumberFormat="1" applyFont="1" applyFill="1" applyBorder="1" applyAlignment="1">
      <alignment horizontal="center"/>
    </xf>
    <xf numFmtId="4" fontId="23" fillId="5" borderId="5" xfId="8" applyNumberFormat="1" applyFont="1" applyFill="1" applyBorder="1" applyAlignment="1">
      <alignment horizontal="left" vertical="center" wrapText="1"/>
    </xf>
    <xf numFmtId="4" fontId="23" fillId="5" borderId="12" xfId="8" applyNumberFormat="1" applyFont="1" applyFill="1" applyBorder="1" applyAlignment="1">
      <alignment horizontal="right" vertical="center" wrapText="1"/>
    </xf>
    <xf numFmtId="185" fontId="10" fillId="0" borderId="5" xfId="3" applyNumberFormat="1" applyFont="1" applyFill="1" applyBorder="1" applyAlignment="1" applyProtection="1">
      <alignment vertical="center"/>
    </xf>
    <xf numFmtId="180" fontId="18" fillId="0" borderId="5" xfId="4" applyNumberFormat="1" applyFont="1" applyBorder="1" applyAlignment="1">
      <alignment horizontal="center" vertical="center"/>
    </xf>
    <xf numFmtId="0" fontId="0" fillId="0" borderId="5" xfId="9" applyFont="1" applyFill="1" applyBorder="1" applyAlignment="1">
      <alignment horizontal="center" vertical="center"/>
    </xf>
    <xf numFmtId="4" fontId="23" fillId="5" borderId="5" xfId="8" applyNumberFormat="1" applyFont="1" applyFill="1" applyBorder="1" applyAlignment="1">
      <alignment horizontal="left" vertical="center" wrapText="1"/>
    </xf>
    <xf numFmtId="4" fontId="23" fillId="14" borderId="22" xfId="8" applyNumberFormat="1" applyFont="1" applyFill="1" applyBorder="1" applyAlignment="1">
      <alignment vertical="center" wrapText="1"/>
    </xf>
    <xf numFmtId="4" fontId="7" fillId="12" borderId="5" xfId="9" applyNumberFormat="1" applyFont="1" applyFill="1" applyBorder="1" applyAlignment="1">
      <alignment horizontal="center" vertical="center" wrapText="1"/>
    </xf>
    <xf numFmtId="4" fontId="23" fillId="5" borderId="22" xfId="8" applyNumberFormat="1" applyFont="1" applyFill="1" applyBorder="1" applyAlignment="1">
      <alignment vertical="center" wrapText="1"/>
    </xf>
    <xf numFmtId="4" fontId="4" fillId="0" borderId="5" xfId="33" applyNumberFormat="1" applyFont="1" applyFill="1" applyBorder="1" applyAlignment="1">
      <alignment horizontal="center" vertical="center"/>
    </xf>
    <xf numFmtId="4" fontId="4" fillId="0" borderId="22" xfId="33" applyNumberFormat="1" applyFont="1" applyFill="1" applyBorder="1" applyAlignment="1">
      <alignment horizontal="center" vertical="center"/>
    </xf>
    <xf numFmtId="178" fontId="7" fillId="0" borderId="0" xfId="33" applyNumberFormat="1" applyFill="1" applyBorder="1" applyAlignment="1">
      <alignment vertical="center" wrapText="1"/>
    </xf>
    <xf numFmtId="4" fontId="7" fillId="0" borderId="5" xfId="31" applyNumberFormat="1" applyFont="1" applyFill="1" applyBorder="1" applyAlignment="1">
      <alignment horizontal="center" vertical="center"/>
    </xf>
    <xf numFmtId="0" fontId="7" fillId="0" borderId="21" xfId="31" applyFont="1" applyBorder="1" applyAlignment="1">
      <alignment horizontal="center" vertical="center"/>
    </xf>
    <xf numFmtId="0" fontId="0" fillId="0" borderId="21" xfId="31" applyFont="1" applyBorder="1" applyAlignment="1">
      <alignment horizontal="center" vertical="center"/>
    </xf>
    <xf numFmtId="4" fontId="23" fillId="3" borderId="0" xfId="33" applyNumberFormat="1" applyFont="1" applyFill="1" applyBorder="1" applyAlignment="1" applyProtection="1">
      <alignment horizontal="center" vertical="center"/>
    </xf>
    <xf numFmtId="4" fontId="23" fillId="15" borderId="0" xfId="33" applyNumberFormat="1" applyFont="1" applyFill="1" applyBorder="1" applyAlignment="1" applyProtection="1">
      <alignment horizontal="center" vertical="center"/>
    </xf>
    <xf numFmtId="4" fontId="23" fillId="0" borderId="4" xfId="0" applyNumberFormat="1" applyFont="1" applyBorder="1" applyAlignment="1">
      <alignment horizontal="left" vertical="center"/>
    </xf>
    <xf numFmtId="4" fontId="23" fillId="0" borderId="4" xfId="0" applyNumberFormat="1" applyFont="1" applyBorder="1" applyAlignment="1">
      <alignment vertical="center" wrapText="1"/>
    </xf>
    <xf numFmtId="3" fontId="7" fillId="0" borderId="4" xfId="31" applyNumberFormat="1" applyFont="1" applyFill="1" applyBorder="1" applyAlignment="1">
      <alignment horizontal="left" vertical="center" wrapText="1"/>
    </xf>
    <xf numFmtId="3" fontId="7" fillId="0" borderId="25" xfId="31" applyNumberFormat="1" applyFont="1" applyFill="1" applyBorder="1" applyAlignment="1">
      <alignment horizontal="left" vertical="center" wrapText="1"/>
    </xf>
    <xf numFmtId="175" fontId="19" fillId="4" borderId="5" xfId="0" applyNumberFormat="1" applyFont="1" applyFill="1" applyBorder="1" applyAlignment="1">
      <alignment horizontal="center"/>
    </xf>
    <xf numFmtId="175" fontId="23" fillId="4" borderId="5" xfId="33" applyNumberFormat="1" applyFont="1" applyFill="1" applyBorder="1" applyAlignment="1">
      <alignment horizontal="center"/>
    </xf>
    <xf numFmtId="4" fontId="23" fillId="4" borderId="5" xfId="33" applyNumberFormat="1" applyFont="1" applyFill="1" applyBorder="1" applyAlignment="1">
      <alignment horizontal="center"/>
    </xf>
    <xf numFmtId="4" fontId="23" fillId="0" borderId="25" xfId="0" applyNumberFormat="1" applyFont="1" applyBorder="1" applyAlignment="1">
      <alignment horizontal="left" vertical="center" wrapText="1"/>
    </xf>
    <xf numFmtId="3" fontId="23" fillId="0" borderId="22" xfId="0" applyNumberFormat="1" applyFont="1" applyFill="1" applyBorder="1" applyAlignment="1">
      <alignment horizontal="center" vertical="center" wrapText="1"/>
    </xf>
    <xf numFmtId="0" fontId="0" fillId="0" borderId="24" xfId="31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175" fontId="0" fillId="4" borderId="4" xfId="33" applyNumberFormat="1" applyFont="1" applyFill="1" applyBorder="1" applyAlignment="1">
      <alignment horizontal="center" wrapText="1"/>
    </xf>
    <xf numFmtId="49" fontId="0" fillId="4" borderId="4" xfId="33" applyNumberFormat="1" applyFont="1" applyFill="1" applyBorder="1" applyAlignment="1">
      <alignment horizontal="center" wrapText="1"/>
    </xf>
    <xf numFmtId="4" fontId="7" fillId="3" borderId="5" xfId="0" applyNumberFormat="1" applyFont="1" applyFill="1" applyBorder="1" applyAlignment="1">
      <alignment horizontal="center"/>
    </xf>
    <xf numFmtId="4" fontId="0" fillId="15" borderId="5" xfId="0" applyNumberForma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center"/>
    </xf>
    <xf numFmtId="175" fontId="7" fillId="4" borderId="5" xfId="0" applyNumberFormat="1" applyFont="1" applyFill="1" applyBorder="1" applyAlignment="1">
      <alignment horizontal="center"/>
    </xf>
    <xf numFmtId="175" fontId="14" fillId="4" borderId="5" xfId="0" applyNumberFormat="1" applyFont="1" applyFill="1" applyBorder="1" applyAlignment="1">
      <alignment vertical="center"/>
    </xf>
    <xf numFmtId="175" fontId="14" fillId="4" borderId="5" xfId="33" applyNumberFormat="1" applyFont="1" applyFill="1" applyBorder="1" applyAlignment="1">
      <alignment horizontal="center" vertical="center" wrapText="1"/>
    </xf>
    <xf numFmtId="175" fontId="0" fillId="3" borderId="5" xfId="0" applyNumberFormat="1" applyFont="1" applyFill="1" applyBorder="1" applyAlignment="1">
      <alignment horizontal="center"/>
    </xf>
    <xf numFmtId="175" fontId="7" fillId="3" borderId="5" xfId="0" applyNumberFormat="1" applyFont="1" applyFill="1" applyBorder="1" applyAlignment="1">
      <alignment horizontal="center"/>
    </xf>
    <xf numFmtId="175" fontId="7" fillId="4" borderId="3" xfId="0" applyNumberFormat="1" applyFont="1" applyFill="1" applyBorder="1" applyAlignment="1">
      <alignment horizontal="center"/>
    </xf>
    <xf numFmtId="175" fontId="0" fillId="4" borderId="14" xfId="0" applyNumberFormat="1" applyFont="1" applyFill="1" applyBorder="1" applyAlignment="1">
      <alignment horizontal="right"/>
    </xf>
    <xf numFmtId="175" fontId="0" fillId="4" borderId="23" xfId="0" applyNumberFormat="1" applyFont="1" applyFill="1" applyBorder="1" applyAlignment="1">
      <alignment horizontal="right"/>
    </xf>
    <xf numFmtId="175" fontId="0" fillId="4" borderId="21" xfId="0" applyNumberFormat="1" applyFont="1" applyFill="1" applyBorder="1" applyAlignment="1">
      <alignment horizontal="right"/>
    </xf>
    <xf numFmtId="175" fontId="0" fillId="3" borderId="5" xfId="0" applyNumberFormat="1" applyFont="1" applyFill="1" applyBorder="1" applyAlignment="1">
      <alignment horizontal="right"/>
    </xf>
    <xf numFmtId="175" fontId="0" fillId="4" borderId="5" xfId="0" applyNumberFormat="1" applyFont="1" applyFill="1" applyBorder="1" applyAlignment="1">
      <alignment horizontal="center"/>
    </xf>
    <xf numFmtId="175" fontId="0" fillId="4" borderId="5" xfId="0" applyNumberFormat="1" applyFont="1" applyFill="1" applyBorder="1" applyAlignment="1">
      <alignment horizontal="right"/>
    </xf>
    <xf numFmtId="175" fontId="0" fillId="4" borderId="5" xfId="0" applyNumberFormat="1" applyFont="1" applyFill="1" applyBorder="1" applyAlignment="1">
      <alignment horizontal="left"/>
    </xf>
    <xf numFmtId="175" fontId="0" fillId="4" borderId="5" xfId="0" applyNumberFormat="1" applyFont="1" applyFill="1" applyBorder="1"/>
    <xf numFmtId="175" fontId="0" fillId="0" borderId="5" xfId="0" applyNumberFormat="1" applyFont="1" applyFill="1" applyBorder="1" applyAlignment="1">
      <alignment horizontal="right"/>
    </xf>
    <xf numFmtId="179" fontId="0" fillId="4" borderId="5" xfId="0" applyNumberFormat="1" applyFont="1" applyFill="1" applyBorder="1" applyAlignment="1">
      <alignment horizontal="right"/>
    </xf>
    <xf numFmtId="175" fontId="0" fillId="4" borderId="5" xfId="33" applyNumberFormat="1" applyFont="1" applyFill="1" applyBorder="1" applyAlignment="1">
      <alignment horizontal="left"/>
    </xf>
    <xf numFmtId="166" fontId="0" fillId="4" borderId="5" xfId="0" applyNumberFormat="1" applyFon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right"/>
    </xf>
    <xf numFmtId="175" fontId="0" fillId="4" borderId="5" xfId="33" applyNumberFormat="1" applyFont="1" applyFill="1" applyBorder="1" applyAlignment="1">
      <alignment horizontal="center"/>
    </xf>
    <xf numFmtId="175" fontId="0" fillId="4" borderId="5" xfId="33" quotePrefix="1" applyNumberFormat="1" applyFont="1" applyFill="1" applyBorder="1" applyAlignment="1">
      <alignment horizontal="center"/>
    </xf>
    <xf numFmtId="175" fontId="0" fillId="4" borderId="5" xfId="0" applyNumberFormat="1" applyFont="1" applyFill="1" applyBorder="1" applyAlignment="1">
      <alignment horizontal="centerContinuous"/>
    </xf>
    <xf numFmtId="175" fontId="0" fillId="4" borderId="5" xfId="0" quotePrefix="1" applyNumberFormat="1" applyFont="1" applyFill="1" applyBorder="1" applyAlignment="1">
      <alignment horizontal="center"/>
    </xf>
    <xf numFmtId="165" fontId="0" fillId="4" borderId="5" xfId="0" applyNumberFormat="1" applyFont="1" applyFill="1" applyBorder="1" applyAlignment="1">
      <alignment horizontal="center"/>
    </xf>
    <xf numFmtId="49" fontId="0" fillId="4" borderId="21" xfId="33" applyNumberFormat="1" applyFont="1" applyFill="1" applyBorder="1" applyAlignment="1">
      <alignment horizontal="center" wrapText="1"/>
    </xf>
    <xf numFmtId="175" fontId="7" fillId="12" borderId="5" xfId="0" applyNumberFormat="1" applyFont="1" applyFill="1" applyBorder="1" applyAlignment="1">
      <alignment horizontal="center"/>
    </xf>
    <xf numFmtId="4" fontId="7" fillId="12" borderId="5" xfId="9" applyNumberFormat="1" applyFont="1" applyFill="1" applyBorder="1" applyAlignment="1">
      <alignment horizontal="center" vertical="center" wrapText="1"/>
    </xf>
    <xf numFmtId="0" fontId="7" fillId="0" borderId="24" xfId="31" applyFont="1" applyBorder="1" applyAlignment="1">
      <alignment horizontal="center" vertical="center"/>
    </xf>
    <xf numFmtId="4" fontId="23" fillId="0" borderId="5" xfId="0" applyNumberFormat="1" applyFont="1" applyBorder="1" applyAlignment="1">
      <alignment wrapText="1"/>
    </xf>
    <xf numFmtId="4" fontId="23" fillId="0" borderId="22" xfId="0" applyNumberFormat="1" applyFont="1" applyBorder="1" applyAlignment="1">
      <alignment wrapText="1"/>
    </xf>
    <xf numFmtId="4" fontId="23" fillId="0" borderId="22" xfId="0" applyNumberFormat="1" applyFont="1" applyBorder="1" applyAlignment="1">
      <alignment horizontal="center" vertical="center"/>
    </xf>
    <xf numFmtId="1" fontId="23" fillId="0" borderId="22" xfId="33" applyNumberFormat="1" applyFont="1" applyFill="1" applyBorder="1" applyAlignment="1" applyProtection="1">
      <alignment horizontal="center" vertical="center"/>
    </xf>
    <xf numFmtId="1" fontId="19" fillId="0" borderId="22" xfId="0" applyNumberFormat="1" applyFont="1" applyBorder="1" applyAlignment="1">
      <alignment horizontal="center" vertical="center"/>
    </xf>
    <xf numFmtId="4" fontId="23" fillId="0" borderId="5" xfId="0" applyNumberFormat="1" applyFont="1" applyBorder="1" applyAlignment="1">
      <alignment vertical="center" wrapText="1"/>
    </xf>
    <xf numFmtId="2" fontId="23" fillId="0" borderId="0" xfId="33" applyNumberFormat="1" applyFont="1" applyFill="1" applyBorder="1" applyAlignment="1" applyProtection="1">
      <alignment horizontal="center" vertical="center"/>
    </xf>
    <xf numFmtId="4" fontId="24" fillId="16" borderId="4" xfId="0" applyNumberFormat="1" applyFont="1" applyFill="1" applyBorder="1" applyAlignment="1">
      <alignment horizontal="left" vertical="center"/>
    </xf>
    <xf numFmtId="4" fontId="24" fillId="16" borderId="5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0" fillId="0" borderId="28" xfId="0" applyBorder="1"/>
    <xf numFmtId="173" fontId="0" fillId="0" borderId="29" xfId="0" applyNumberFormat="1" applyBorder="1"/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/>
    <xf numFmtId="0" fontId="4" fillId="0" borderId="23" xfId="0" applyFont="1" applyBorder="1" applyAlignment="1"/>
    <xf numFmtId="0" fontId="4" fillId="0" borderId="21" xfId="0" applyFont="1" applyBorder="1" applyAlignment="1"/>
    <xf numFmtId="173" fontId="4" fillId="0" borderId="5" xfId="0" applyNumberFormat="1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173" fontId="0" fillId="0" borderId="0" xfId="0" applyNumberFormat="1" applyFill="1"/>
    <xf numFmtId="173" fontId="0" fillId="0" borderId="0" xfId="0" applyNumberFormat="1" applyFont="1" applyAlignment="1">
      <alignment horizontal="right"/>
    </xf>
    <xf numFmtId="173" fontId="0" fillId="0" borderId="0" xfId="0" applyNumberFormat="1" applyBorder="1" applyAlignment="1">
      <alignment horizontal="center"/>
    </xf>
    <xf numFmtId="0" fontId="4" fillId="0" borderId="5" xfId="0" applyFont="1" applyBorder="1"/>
    <xf numFmtId="173" fontId="4" fillId="0" borderId="5" xfId="0" applyNumberFormat="1" applyFont="1" applyBorder="1"/>
    <xf numFmtId="173" fontId="0" fillId="0" borderId="29" xfId="0" applyNumberFormat="1" applyFont="1" applyBorder="1" applyAlignment="1">
      <alignment horizontal="right" vertical="center"/>
    </xf>
    <xf numFmtId="173" fontId="0" fillId="0" borderId="29" xfId="0" applyNumberFormat="1" applyBorder="1" applyAlignment="1">
      <alignment horizontal="right" vertical="center"/>
    </xf>
    <xf numFmtId="173" fontId="0" fillId="0" borderId="0" xfId="0" applyNumberFormat="1" applyAlignment="1">
      <alignment horizontal="right" vertical="center"/>
    </xf>
    <xf numFmtId="173" fontId="0" fillId="0" borderId="0" xfId="0" applyNumberFormat="1" applyBorder="1"/>
    <xf numFmtId="0" fontId="0" fillId="0" borderId="28" xfId="0" applyBorder="1" applyAlignment="1">
      <alignment horizontal="center" vertical="center"/>
    </xf>
    <xf numFmtId="173" fontId="0" fillId="0" borderId="29" xfId="0" applyNumberFormat="1" applyBorder="1" applyAlignment="1">
      <alignment horizontal="right"/>
    </xf>
    <xf numFmtId="0" fontId="0" fillId="0" borderId="28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73" fontId="0" fillId="0" borderId="0" xfId="0" applyNumberFormat="1" applyAlignment="1">
      <alignment vertical="center"/>
    </xf>
    <xf numFmtId="173" fontId="0" fillId="0" borderId="29" xfId="0" applyNumberFormat="1" applyBorder="1" applyAlignment="1">
      <alignment vertical="center"/>
    </xf>
    <xf numFmtId="4" fontId="23" fillId="17" borderId="5" xfId="33" applyNumberFormat="1" applyFont="1" applyFill="1" applyBorder="1" applyAlignment="1" applyProtection="1">
      <alignment horizontal="center" vertical="center"/>
    </xf>
    <xf numFmtId="4" fontId="7" fillId="15" borderId="5" xfId="9" applyNumberFormat="1" applyFont="1" applyFill="1" applyBorder="1" applyAlignment="1">
      <alignment horizontal="right" vertical="center" wrapText="1"/>
    </xf>
    <xf numFmtId="4" fontId="5" fillId="15" borderId="5" xfId="9" applyNumberFormat="1" applyFont="1" applyFill="1" applyBorder="1" applyAlignment="1">
      <alignment horizontal="right" vertical="center" wrapText="1"/>
    </xf>
    <xf numFmtId="4" fontId="4" fillId="15" borderId="5" xfId="9" applyNumberFormat="1" applyFont="1" applyFill="1" applyBorder="1" applyAlignment="1">
      <alignment horizontal="right" vertical="center" wrapText="1"/>
    </xf>
    <xf numFmtId="4" fontId="5" fillId="18" borderId="5" xfId="9" applyNumberFormat="1" applyFont="1" applyFill="1" applyBorder="1" applyAlignment="1">
      <alignment horizontal="right" vertical="center" wrapText="1"/>
    </xf>
    <xf numFmtId="1" fontId="7" fillId="0" borderId="21" xfId="31" applyNumberFormat="1" applyFont="1" applyBorder="1" applyAlignment="1">
      <alignment horizontal="center" vertical="center"/>
    </xf>
    <xf numFmtId="1" fontId="19" fillId="0" borderId="5" xfId="0" applyNumberFormat="1" applyFont="1" applyBorder="1" applyAlignment="1">
      <alignment horizontal="center" vertical="center" wrapText="1"/>
    </xf>
    <xf numFmtId="4" fontId="23" fillId="0" borderId="5" xfId="18" applyNumberFormat="1" applyFont="1" applyFill="1" applyBorder="1" applyAlignment="1">
      <alignment horizontal="left" vertical="center" wrapText="1"/>
    </xf>
    <xf numFmtId="49" fontId="7" fillId="17" borderId="5" xfId="9" applyNumberFormat="1" applyFont="1" applyFill="1" applyBorder="1" applyAlignment="1">
      <alignment horizontal="center" vertical="center"/>
    </xf>
    <xf numFmtId="1" fontId="7" fillId="17" borderId="5" xfId="9" applyNumberFormat="1" applyFont="1" applyFill="1" applyBorder="1" applyAlignment="1">
      <alignment horizontal="center" vertical="center" wrapText="1"/>
    </xf>
    <xf numFmtId="4" fontId="23" fillId="2" borderId="5" xfId="18" applyNumberFormat="1" applyFont="1" applyFill="1" applyBorder="1" applyAlignment="1">
      <alignment horizontal="left" vertical="center" wrapText="1"/>
    </xf>
    <xf numFmtId="1" fontId="7" fillId="12" borderId="5" xfId="9" applyNumberFormat="1" applyFont="1" applyFill="1" applyBorder="1" applyAlignment="1">
      <alignment horizontal="center" vertical="center" wrapText="1"/>
    </xf>
    <xf numFmtId="173" fontId="28" fillId="0" borderId="0" xfId="4" applyNumberFormat="1" applyFont="1" applyBorder="1"/>
    <xf numFmtId="173" fontId="19" fillId="0" borderId="0" xfId="4" applyNumberFormat="1" applyFont="1" applyBorder="1"/>
    <xf numFmtId="0" fontId="19" fillId="0" borderId="30" xfId="4" applyFont="1" applyBorder="1" applyAlignment="1">
      <alignment horizontal="center"/>
    </xf>
    <xf numFmtId="0" fontId="19" fillId="0" borderId="31" xfId="4" applyFont="1" applyBorder="1" applyAlignment="1">
      <alignment horizontal="center"/>
    </xf>
    <xf numFmtId="0" fontId="19" fillId="0" borderId="32" xfId="4" applyFont="1" applyBorder="1" applyAlignment="1">
      <alignment horizontal="center"/>
    </xf>
    <xf numFmtId="173" fontId="19" fillId="0" borderId="11" xfId="4" applyNumberFormat="1" applyFont="1" applyBorder="1"/>
    <xf numFmtId="0" fontId="19" fillId="0" borderId="31" xfId="4" applyFont="1" applyBorder="1"/>
    <xf numFmtId="0" fontId="22" fillId="0" borderId="31" xfId="4" applyFont="1" applyBorder="1"/>
    <xf numFmtId="0" fontId="20" fillId="0" borderId="31" xfId="4" applyFont="1" applyBorder="1"/>
    <xf numFmtId="0" fontId="28" fillId="0" borderId="31" xfId="4" applyFont="1" applyBorder="1"/>
    <xf numFmtId="0" fontId="19" fillId="0" borderId="32" xfId="4" applyFont="1" applyBorder="1"/>
    <xf numFmtId="0" fontId="22" fillId="0" borderId="30" xfId="4" applyFont="1" applyBorder="1"/>
    <xf numFmtId="4" fontId="23" fillId="0" borderId="5" xfId="18" applyNumberFormat="1" applyFont="1" applyFill="1" applyBorder="1" applyAlignment="1">
      <alignment horizontal="left" vertical="center" wrapText="1"/>
    </xf>
    <xf numFmtId="49" fontId="0" fillId="15" borderId="5" xfId="9" applyNumberFormat="1" applyFont="1" applyFill="1" applyBorder="1" applyAlignment="1">
      <alignment horizontal="center" vertical="center"/>
    </xf>
    <xf numFmtId="1" fontId="0" fillId="12" borderId="5" xfId="9" applyNumberFormat="1" applyFont="1" applyFill="1" applyBorder="1" applyAlignment="1">
      <alignment horizontal="center" vertical="center" wrapText="1"/>
    </xf>
    <xf numFmtId="1" fontId="0" fillId="17" borderId="5" xfId="9" applyNumberFormat="1" applyFont="1" applyFill="1" applyBorder="1" applyAlignment="1">
      <alignment horizontal="center" vertical="center" wrapText="1"/>
    </xf>
    <xf numFmtId="4" fontId="5" fillId="0" borderId="5" xfId="9" applyNumberFormat="1" applyFont="1" applyFill="1" applyBorder="1" applyAlignment="1">
      <alignment horizontal="center" vertical="center" wrapText="1"/>
    </xf>
    <xf numFmtId="0" fontId="4" fillId="0" borderId="22" xfId="9" applyFont="1" applyFill="1" applyBorder="1" applyAlignment="1">
      <alignment horizontal="center" vertical="center"/>
    </xf>
    <xf numFmtId="0" fontId="4" fillId="0" borderId="26" xfId="9" applyFont="1" applyFill="1" applyBorder="1" applyAlignment="1">
      <alignment horizontal="center" vertical="center"/>
    </xf>
    <xf numFmtId="0" fontId="4" fillId="0" borderId="44" xfId="9" applyFont="1" applyFill="1" applyBorder="1" applyAlignment="1">
      <alignment horizontal="center" vertical="center" wrapText="1"/>
    </xf>
    <xf numFmtId="0" fontId="4" fillId="0" borderId="39" xfId="9" applyFont="1" applyFill="1" applyBorder="1" applyAlignment="1">
      <alignment horizontal="center" vertical="center" wrapText="1"/>
    </xf>
    <xf numFmtId="0" fontId="4" fillId="0" borderId="33" xfId="9" applyFont="1" applyFill="1" applyBorder="1" applyAlignment="1">
      <alignment horizontal="center" vertical="center" wrapText="1"/>
    </xf>
    <xf numFmtId="0" fontId="4" fillId="0" borderId="34" xfId="9" applyFont="1" applyFill="1" applyBorder="1" applyAlignment="1">
      <alignment horizontal="center" vertical="center" wrapText="1"/>
    </xf>
    <xf numFmtId="1" fontId="0" fillId="12" borderId="14" xfId="9" applyNumberFormat="1" applyFont="1" applyFill="1" applyBorder="1" applyAlignment="1">
      <alignment horizontal="justify" vertical="center" wrapText="1"/>
    </xf>
    <xf numFmtId="1" fontId="7" fillId="12" borderId="21" xfId="9" applyNumberFormat="1" applyFont="1" applyFill="1" applyBorder="1" applyAlignment="1">
      <alignment horizontal="justify" vertical="center" wrapText="1"/>
    </xf>
    <xf numFmtId="1" fontId="5" fillId="13" borderId="14" xfId="9" applyNumberFormat="1" applyFont="1" applyFill="1" applyBorder="1" applyAlignment="1">
      <alignment horizontal="left" vertical="center" wrapText="1"/>
    </xf>
    <xf numFmtId="1" fontId="5" fillId="13" borderId="23" xfId="9" applyNumberFormat="1" applyFont="1" applyFill="1" applyBorder="1" applyAlignment="1">
      <alignment horizontal="left" vertical="center" wrapText="1"/>
    </xf>
    <xf numFmtId="1" fontId="5" fillId="13" borderId="21" xfId="9" applyNumberFormat="1" applyFont="1" applyFill="1" applyBorder="1" applyAlignment="1">
      <alignment horizontal="left" vertical="center" wrapText="1"/>
    </xf>
    <xf numFmtId="1" fontId="4" fillId="12" borderId="14" xfId="9" applyNumberFormat="1" applyFont="1" applyFill="1" applyBorder="1" applyAlignment="1">
      <alignment horizontal="left" vertical="center" wrapText="1"/>
    </xf>
    <xf numFmtId="1" fontId="4" fillId="12" borderId="23" xfId="9" applyNumberFormat="1" applyFont="1" applyFill="1" applyBorder="1" applyAlignment="1">
      <alignment horizontal="left" vertical="center" wrapText="1"/>
    </xf>
    <xf numFmtId="1" fontId="4" fillId="12" borderId="21" xfId="9" applyNumberFormat="1" applyFont="1" applyFill="1" applyBorder="1" applyAlignment="1">
      <alignment horizontal="left" vertical="center" wrapText="1"/>
    </xf>
    <xf numFmtId="1" fontId="5" fillId="13" borderId="14" xfId="9" applyNumberFormat="1" applyFont="1" applyFill="1" applyBorder="1" applyAlignment="1">
      <alignment horizontal="center" vertical="center" wrapText="1"/>
    </xf>
    <xf numFmtId="1" fontId="5" fillId="13" borderId="21" xfId="9" applyNumberFormat="1" applyFont="1" applyFill="1" applyBorder="1" applyAlignment="1">
      <alignment horizontal="center" vertical="center" wrapText="1"/>
    </xf>
    <xf numFmtId="1" fontId="7" fillId="12" borderId="14" xfId="9" applyNumberFormat="1" applyFont="1" applyFill="1" applyBorder="1" applyAlignment="1">
      <alignment horizontal="justify" vertical="center" wrapText="1"/>
    </xf>
    <xf numFmtId="4" fontId="7" fillId="0" borderId="5" xfId="9" applyNumberFormat="1" applyFont="1" applyFill="1" applyBorder="1" applyAlignment="1">
      <alignment horizontal="center" vertical="center" wrapText="1"/>
    </xf>
    <xf numFmtId="0" fontId="4" fillId="0" borderId="13" xfId="9" applyFont="1" applyFill="1" applyBorder="1" applyAlignment="1">
      <alignment horizontal="center" vertical="center"/>
    </xf>
    <xf numFmtId="171" fontId="4" fillId="0" borderId="5" xfId="33" applyFont="1" applyFill="1" applyBorder="1" applyAlignment="1">
      <alignment horizontal="center" vertical="center"/>
    </xf>
    <xf numFmtId="4" fontId="5" fillId="0" borderId="23" xfId="9" applyNumberFormat="1" applyFont="1" applyFill="1" applyBorder="1" applyAlignment="1">
      <alignment horizontal="center" vertical="center" wrapText="1"/>
    </xf>
    <xf numFmtId="4" fontId="5" fillId="0" borderId="21" xfId="9" applyNumberFormat="1" applyFont="1" applyFill="1" applyBorder="1" applyAlignment="1">
      <alignment horizontal="center" vertical="center" wrapText="1"/>
    </xf>
    <xf numFmtId="4" fontId="5" fillId="0" borderId="14" xfId="9" quotePrefix="1" applyNumberFormat="1" applyFont="1" applyFill="1" applyBorder="1" applyAlignment="1">
      <alignment horizontal="center" vertical="center" wrapText="1"/>
    </xf>
    <xf numFmtId="4" fontId="5" fillId="0" borderId="14" xfId="9" applyNumberFormat="1" applyFont="1" applyFill="1" applyBorder="1" applyAlignment="1">
      <alignment horizontal="center" vertical="center" wrapText="1"/>
    </xf>
    <xf numFmtId="0" fontId="4" fillId="0" borderId="5" xfId="9" applyFont="1" applyFill="1" applyBorder="1" applyAlignment="1">
      <alignment horizontal="center" vertical="center"/>
    </xf>
    <xf numFmtId="4" fontId="4" fillId="0" borderId="5" xfId="33" applyNumberFormat="1" applyFont="1" applyFill="1" applyBorder="1" applyAlignment="1" applyProtection="1">
      <alignment horizontal="center" vertical="center"/>
      <protection locked="0"/>
    </xf>
    <xf numFmtId="4" fontId="4" fillId="0" borderId="22" xfId="33" applyNumberFormat="1" applyFont="1" applyFill="1" applyBorder="1" applyAlignment="1" applyProtection="1">
      <alignment horizontal="center" vertical="center"/>
      <protection locked="0"/>
    </xf>
    <xf numFmtId="4" fontId="5" fillId="7" borderId="5" xfId="9" applyNumberFormat="1" applyFont="1" applyFill="1" applyBorder="1" applyAlignment="1">
      <alignment horizontal="right" vertical="center" wrapText="1"/>
    </xf>
    <xf numFmtId="1" fontId="0" fillId="12" borderId="21" xfId="9" applyNumberFormat="1" applyFont="1" applyFill="1" applyBorder="1" applyAlignment="1">
      <alignment horizontal="justify" vertical="center" wrapText="1"/>
    </xf>
    <xf numFmtId="4" fontId="24" fillId="0" borderId="36" xfId="0" applyNumberFormat="1" applyFont="1" applyBorder="1" applyAlignment="1">
      <alignment horizontal="left" vertical="center" wrapText="1"/>
    </xf>
    <xf numFmtId="4" fontId="24" fillId="0" borderId="36" xfId="0" applyNumberFormat="1" applyFont="1" applyBorder="1" applyAlignment="1">
      <alignment horizontal="left" vertical="center"/>
    </xf>
    <xf numFmtId="4" fontId="24" fillId="0" borderId="37" xfId="0" applyNumberFormat="1" applyFont="1" applyBorder="1" applyAlignment="1">
      <alignment horizontal="left" vertical="center"/>
    </xf>
    <xf numFmtId="4" fontId="24" fillId="16" borderId="4" xfId="0" applyNumberFormat="1" applyFont="1" applyFill="1" applyBorder="1" applyAlignment="1">
      <alignment horizontal="left" vertical="center" wrapText="1"/>
    </xf>
    <xf numFmtId="4" fontId="24" fillId="16" borderId="5" xfId="0" applyNumberFormat="1" applyFont="1" applyFill="1" applyBorder="1" applyAlignment="1">
      <alignment horizontal="left" vertical="center" wrapText="1"/>
    </xf>
    <xf numFmtId="4" fontId="24" fillId="0" borderId="38" xfId="0" applyNumberFormat="1" applyFont="1" applyBorder="1" applyAlignment="1">
      <alignment horizontal="left" vertical="center" wrapText="1"/>
    </xf>
    <xf numFmtId="4" fontId="24" fillId="0" borderId="39" xfId="0" applyNumberFormat="1" applyFont="1" applyBorder="1" applyAlignment="1">
      <alignment horizontal="left" vertical="center" wrapText="1"/>
    </xf>
    <xf numFmtId="4" fontId="24" fillId="0" borderId="40" xfId="0" applyNumberFormat="1" applyFont="1" applyBorder="1" applyAlignment="1">
      <alignment horizontal="left" vertical="center" wrapText="1"/>
    </xf>
    <xf numFmtId="4" fontId="24" fillId="0" borderId="41" xfId="0" applyNumberFormat="1" applyFont="1" applyBorder="1" applyAlignment="1">
      <alignment horizontal="left" vertical="center" wrapText="1"/>
    </xf>
    <xf numFmtId="4" fontId="24" fillId="0" borderId="10" xfId="0" applyNumberFormat="1" applyFont="1" applyBorder="1" applyAlignment="1">
      <alignment horizontal="left" vertical="center" wrapText="1"/>
    </xf>
    <xf numFmtId="4" fontId="24" fillId="0" borderId="11" xfId="0" applyNumberFormat="1" applyFont="1" applyBorder="1" applyAlignment="1">
      <alignment horizontal="left" vertical="center" wrapText="1"/>
    </xf>
    <xf numFmtId="4" fontId="24" fillId="0" borderId="42" xfId="0" applyNumberFormat="1" applyFont="1" applyBorder="1" applyAlignment="1">
      <alignment horizontal="justify" vertical="center" wrapText="1"/>
    </xf>
    <xf numFmtId="4" fontId="24" fillId="0" borderId="23" xfId="0" applyNumberFormat="1" applyFont="1" applyBorder="1" applyAlignment="1">
      <alignment horizontal="justify" vertical="center" wrapText="1"/>
    </xf>
    <xf numFmtId="4" fontId="24" fillId="0" borderId="43" xfId="0" applyNumberFormat="1" applyFont="1" applyBorder="1" applyAlignment="1">
      <alignment horizontal="justify" vertical="center" wrapText="1"/>
    </xf>
    <xf numFmtId="4" fontId="24" fillId="16" borderId="5" xfId="33" applyNumberFormat="1" applyFont="1" applyFill="1" applyBorder="1" applyAlignment="1" applyProtection="1">
      <alignment horizontal="center" vertical="center"/>
    </xf>
    <xf numFmtId="4" fontId="24" fillId="16" borderId="3" xfId="33" applyNumberFormat="1" applyFont="1" applyFill="1" applyBorder="1" applyAlignment="1" applyProtection="1">
      <alignment horizontal="center" vertical="center"/>
    </xf>
    <xf numFmtId="4" fontId="23" fillId="16" borderId="5" xfId="19" applyNumberFormat="1" applyFont="1" applyFill="1" applyBorder="1" applyAlignment="1" applyProtection="1">
      <alignment horizontal="center" vertical="center"/>
    </xf>
    <xf numFmtId="4" fontId="23" fillId="16" borderId="3" xfId="19" applyNumberFormat="1" applyFont="1" applyFill="1" applyBorder="1" applyAlignment="1" applyProtection="1">
      <alignment horizontal="center" vertical="center"/>
    </xf>
    <xf numFmtId="4" fontId="24" fillId="16" borderId="5" xfId="0" applyNumberFormat="1" applyFont="1" applyFill="1" applyBorder="1" applyAlignment="1">
      <alignment horizontal="left" vertical="center"/>
    </xf>
    <xf numFmtId="4" fontId="24" fillId="16" borderId="3" xfId="0" applyNumberFormat="1" applyFont="1" applyFill="1" applyBorder="1" applyAlignment="1">
      <alignment horizontal="left" vertical="center"/>
    </xf>
    <xf numFmtId="4" fontId="24" fillId="0" borderId="4" xfId="0" applyNumberFormat="1" applyFont="1" applyFill="1" applyBorder="1" applyAlignment="1">
      <alignment horizontal="center" wrapText="1"/>
    </xf>
    <xf numFmtId="4" fontId="24" fillId="0" borderId="5" xfId="0" applyNumberFormat="1" applyFont="1" applyFill="1" applyBorder="1" applyAlignment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9" fillId="8" borderId="45" xfId="4" applyFont="1" applyFill="1" applyBorder="1" applyAlignment="1">
      <alignment horizontal="center" vertical="center"/>
    </xf>
    <xf numFmtId="0" fontId="29" fillId="8" borderId="46" xfId="4" applyFont="1" applyFill="1" applyBorder="1" applyAlignment="1">
      <alignment horizontal="center" vertical="center"/>
    </xf>
    <xf numFmtId="0" fontId="29" fillId="8" borderId="27" xfId="4" applyFont="1" applyFill="1" applyBorder="1" applyAlignment="1">
      <alignment horizontal="center" vertical="center"/>
    </xf>
    <xf numFmtId="0" fontId="19" fillId="0" borderId="45" xfId="4" applyFont="1" applyBorder="1" applyAlignment="1">
      <alignment horizontal="justify" vertical="center" wrapText="1"/>
    </xf>
    <xf numFmtId="0" fontId="19" fillId="0" borderId="46" xfId="4" applyFont="1" applyBorder="1" applyAlignment="1">
      <alignment horizontal="justify" vertical="center" wrapText="1"/>
    </xf>
    <xf numFmtId="0" fontId="19" fillId="0" borderId="27" xfId="4" applyFont="1" applyBorder="1" applyAlignment="1">
      <alignment horizontal="justify" vertical="center" wrapText="1"/>
    </xf>
    <xf numFmtId="0" fontId="22" fillId="0" borderId="45" xfId="4" applyFont="1" applyBorder="1" applyAlignment="1">
      <alignment horizontal="center"/>
    </xf>
    <xf numFmtId="0" fontId="22" fillId="0" borderId="46" xfId="4" applyFont="1" applyBorder="1" applyAlignment="1">
      <alignment horizontal="center"/>
    </xf>
    <xf numFmtId="0" fontId="22" fillId="0" borderId="27" xfId="4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7" fillId="0" borderId="18" xfId="4" applyBorder="1" applyAlignment="1">
      <alignment horizontal="center" vertical="center"/>
    </xf>
    <xf numFmtId="0" fontId="7" fillId="0" borderId="15" xfId="4" applyBorder="1" applyAlignment="1">
      <alignment horizontal="center" vertical="center"/>
    </xf>
    <xf numFmtId="0" fontId="7" fillId="0" borderId="19" xfId="4" applyBorder="1" applyAlignment="1">
      <alignment horizontal="center" vertical="center"/>
    </xf>
    <xf numFmtId="0" fontId="7" fillId="0" borderId="4" xfId="4" applyBorder="1" applyAlignment="1">
      <alignment horizontal="center" vertical="center"/>
    </xf>
    <xf numFmtId="0" fontId="7" fillId="0" borderId="5" xfId="4" applyBorder="1" applyAlignment="1">
      <alignment horizontal="center" vertical="center"/>
    </xf>
    <xf numFmtId="0" fontId="7" fillId="0" borderId="3" xfId="4" applyBorder="1" applyAlignment="1">
      <alignment horizontal="center" vertical="center"/>
    </xf>
    <xf numFmtId="0" fontId="4" fillId="0" borderId="42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/>
    </xf>
    <xf numFmtId="0" fontId="4" fillId="0" borderId="43" xfId="4" applyFont="1" applyBorder="1" applyAlignment="1">
      <alignment horizontal="center" vertical="center"/>
    </xf>
    <xf numFmtId="0" fontId="4" fillId="3" borderId="42" xfId="4" applyFont="1" applyFill="1" applyBorder="1" applyAlignment="1">
      <alignment horizontal="justify" vertical="center" wrapText="1"/>
    </xf>
    <xf numFmtId="0" fontId="4" fillId="3" borderId="23" xfId="4" applyFont="1" applyFill="1" applyBorder="1" applyAlignment="1">
      <alignment horizontal="justify" vertical="center" wrapText="1"/>
    </xf>
    <xf numFmtId="0" fontId="4" fillId="3" borderId="43" xfId="4" applyFont="1" applyFill="1" applyBorder="1" applyAlignment="1">
      <alignment horizontal="justify" vertical="center" wrapText="1"/>
    </xf>
    <xf numFmtId="0" fontId="0" fillId="0" borderId="4" xfId="4" applyFont="1" applyBorder="1" applyAlignment="1">
      <alignment horizontal="center" vertical="center"/>
    </xf>
    <xf numFmtId="0" fontId="7" fillId="0" borderId="14" xfId="4" applyBorder="1" applyAlignment="1">
      <alignment horizontal="left" vertical="center"/>
    </xf>
    <xf numFmtId="0" fontId="7" fillId="0" borderId="23" xfId="4" applyBorder="1" applyAlignment="1">
      <alignment horizontal="left" vertical="center"/>
    </xf>
    <xf numFmtId="0" fontId="7" fillId="0" borderId="43" xfId="4" applyBorder="1" applyAlignment="1">
      <alignment horizontal="left" vertical="center"/>
    </xf>
    <xf numFmtId="0" fontId="7" fillId="0" borderId="42" xfId="4" applyBorder="1" applyAlignment="1">
      <alignment horizontal="center" vertical="center"/>
    </xf>
    <xf numFmtId="0" fontId="7" fillId="0" borderId="23" xfId="4" applyBorder="1" applyAlignment="1">
      <alignment horizontal="center" vertical="center"/>
    </xf>
    <xf numFmtId="0" fontId="7" fillId="0" borderId="43" xfId="4" applyBorder="1" applyAlignment="1">
      <alignment horizontal="center" vertical="center"/>
    </xf>
    <xf numFmtId="0" fontId="0" fillId="0" borderId="42" xfId="4" applyFont="1" applyBorder="1" applyAlignment="1">
      <alignment horizontal="center" vertical="center"/>
    </xf>
    <xf numFmtId="0" fontId="0" fillId="0" borderId="23" xfId="4" applyFont="1" applyBorder="1" applyAlignment="1">
      <alignment horizontal="center" vertical="center"/>
    </xf>
    <xf numFmtId="0" fontId="0" fillId="0" borderId="43" xfId="4" applyFont="1" applyBorder="1" applyAlignment="1">
      <alignment horizontal="center" vertical="center"/>
    </xf>
    <xf numFmtId="0" fontId="7" fillId="0" borderId="38" xfId="4" applyBorder="1" applyAlignment="1">
      <alignment horizontal="center" vertical="center"/>
    </xf>
    <xf numFmtId="0" fontId="7" fillId="0" borderId="24" xfId="4" applyBorder="1" applyAlignment="1">
      <alignment horizontal="center" vertical="center"/>
    </xf>
    <xf numFmtId="0" fontId="7" fillId="0" borderId="8" xfId="4" applyBorder="1" applyAlignment="1">
      <alignment horizontal="center" vertical="center"/>
    </xf>
    <xf numFmtId="0" fontId="7" fillId="0" borderId="48" xfId="4" applyBorder="1" applyAlignment="1">
      <alignment horizontal="center" vertical="center"/>
    </xf>
    <xf numFmtId="0" fontId="7" fillId="0" borderId="49" xfId="4" applyBorder="1" applyAlignment="1">
      <alignment horizontal="center" vertical="center"/>
    </xf>
    <xf numFmtId="0" fontId="7" fillId="0" borderId="35" xfId="4" applyBorder="1" applyAlignment="1">
      <alignment horizontal="center" vertical="center"/>
    </xf>
    <xf numFmtId="0" fontId="0" fillId="0" borderId="14" xfId="4" applyFont="1" applyBorder="1" applyAlignment="1">
      <alignment horizontal="left" vertical="center"/>
    </xf>
    <xf numFmtId="0" fontId="0" fillId="0" borderId="23" xfId="4" applyFont="1" applyBorder="1" applyAlignment="1">
      <alignment horizontal="left" vertical="center"/>
    </xf>
    <xf numFmtId="0" fontId="0" fillId="0" borderId="43" xfId="4" applyFont="1" applyBorder="1" applyAlignment="1">
      <alignment horizontal="left" vertical="center"/>
    </xf>
    <xf numFmtId="0" fontId="4" fillId="0" borderId="42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4" fillId="0" borderId="43" xfId="4" applyFont="1" applyFill="1" applyBorder="1" applyAlignment="1">
      <alignment horizontal="center" vertical="center"/>
    </xf>
    <xf numFmtId="0" fontId="7" fillId="0" borderId="14" xfId="4" applyFill="1" applyBorder="1" applyAlignment="1">
      <alignment horizontal="left" vertical="center"/>
    </xf>
    <xf numFmtId="0" fontId="7" fillId="0" borderId="23" xfId="4" applyFill="1" applyBorder="1" applyAlignment="1">
      <alignment horizontal="left" vertical="center"/>
    </xf>
    <xf numFmtId="0" fontId="7" fillId="0" borderId="43" xfId="4" applyFill="1" applyBorder="1" applyAlignment="1">
      <alignment horizontal="left" vertical="center"/>
    </xf>
    <xf numFmtId="0" fontId="0" fillId="0" borderId="38" xfId="4" applyFont="1" applyFill="1" applyBorder="1" applyAlignment="1">
      <alignment horizontal="center" vertical="center"/>
    </xf>
    <xf numFmtId="0" fontId="0" fillId="0" borderId="24" xfId="4" applyFont="1" applyFill="1" applyBorder="1" applyAlignment="1">
      <alignment horizontal="center" vertical="center"/>
    </xf>
    <xf numFmtId="0" fontId="0" fillId="0" borderId="49" xfId="4" applyFont="1" applyFill="1" applyBorder="1" applyAlignment="1">
      <alignment horizontal="center" vertical="center"/>
    </xf>
    <xf numFmtId="0" fontId="0" fillId="0" borderId="35" xfId="4" applyFont="1" applyFill="1" applyBorder="1" applyAlignment="1">
      <alignment horizontal="center" vertical="center"/>
    </xf>
    <xf numFmtId="0" fontId="7" fillId="0" borderId="42" xfId="4" applyFill="1" applyBorder="1" applyAlignment="1">
      <alignment horizontal="center" vertical="center"/>
    </xf>
    <xf numFmtId="0" fontId="7" fillId="0" borderId="23" xfId="4" applyFill="1" applyBorder="1" applyAlignment="1">
      <alignment horizontal="center" vertical="center"/>
    </xf>
    <xf numFmtId="0" fontId="7" fillId="0" borderId="43" xfId="4" applyFill="1" applyBorder="1" applyAlignment="1">
      <alignment horizontal="center" vertical="center"/>
    </xf>
    <xf numFmtId="0" fontId="4" fillId="4" borderId="14" xfId="4" applyFont="1" applyFill="1" applyBorder="1" applyAlignment="1">
      <alignment horizontal="center" vertical="center"/>
    </xf>
    <xf numFmtId="0" fontId="4" fillId="4" borderId="23" xfId="4" applyFont="1" applyFill="1" applyBorder="1" applyAlignment="1">
      <alignment horizontal="center" vertical="center"/>
    </xf>
    <xf numFmtId="0" fontId="4" fillId="4" borderId="21" xfId="4" applyFont="1" applyFill="1" applyBorder="1" applyAlignment="1">
      <alignment horizontal="center" vertical="center"/>
    </xf>
    <xf numFmtId="0" fontId="0" fillId="0" borderId="21" xfId="4" applyFont="1" applyBorder="1" applyAlignment="1">
      <alignment horizontal="left" vertical="center"/>
    </xf>
    <xf numFmtId="0" fontId="4" fillId="0" borderId="42" xfId="4" applyFont="1" applyBorder="1" applyAlignment="1">
      <alignment horizontal="left" vertical="center"/>
    </xf>
    <xf numFmtId="0" fontId="4" fillId="0" borderId="23" xfId="4" applyFont="1" applyBorder="1" applyAlignment="1">
      <alignment horizontal="left" vertical="center"/>
    </xf>
    <xf numFmtId="0" fontId="4" fillId="0" borderId="21" xfId="4" applyFont="1" applyBorder="1" applyAlignment="1">
      <alignment horizontal="left" vertical="center"/>
    </xf>
    <xf numFmtId="0" fontId="7" fillId="0" borderId="21" xfId="4" applyBorder="1" applyAlignment="1">
      <alignment horizontal="center" vertical="center"/>
    </xf>
    <xf numFmtId="0" fontId="7" fillId="0" borderId="21" xfId="4" applyBorder="1" applyAlignment="1">
      <alignment horizontal="left" vertical="center"/>
    </xf>
    <xf numFmtId="0" fontId="7" fillId="0" borderId="14" xfId="4" applyBorder="1" applyAlignment="1">
      <alignment horizontal="center" vertical="center"/>
    </xf>
    <xf numFmtId="0" fontId="4" fillId="0" borderId="21" xfId="4" applyFont="1" applyFill="1" applyBorder="1" applyAlignment="1">
      <alignment horizontal="center" vertical="center"/>
    </xf>
    <xf numFmtId="0" fontId="7" fillId="0" borderId="21" xfId="4" applyFill="1" applyBorder="1" applyAlignment="1">
      <alignment horizontal="left" vertical="center"/>
    </xf>
    <xf numFmtId="0" fontId="7" fillId="0" borderId="21" xfId="4" applyFill="1" applyBorder="1" applyAlignment="1">
      <alignment horizontal="center" vertical="center"/>
    </xf>
    <xf numFmtId="0" fontId="7" fillId="0" borderId="42" xfId="4" applyBorder="1" applyAlignment="1">
      <alignment horizontal="left" vertical="center"/>
    </xf>
    <xf numFmtId="0" fontId="0" fillId="0" borderId="42" xfId="4" applyFont="1" applyBorder="1" applyAlignment="1">
      <alignment horizontal="left" vertical="center"/>
    </xf>
    <xf numFmtId="0" fontId="4" fillId="0" borderId="14" xfId="4" applyFont="1" applyBorder="1" applyAlignment="1">
      <alignment horizontal="left" vertical="center"/>
    </xf>
    <xf numFmtId="0" fontId="4" fillId="0" borderId="43" xfId="4" applyFont="1" applyBorder="1" applyAlignment="1">
      <alignment horizontal="left" vertical="center"/>
    </xf>
    <xf numFmtId="0" fontId="4" fillId="0" borderId="50" xfId="4" applyFont="1" applyBorder="1" applyAlignment="1">
      <alignment horizontal="left" vertical="center"/>
    </xf>
    <xf numFmtId="0" fontId="4" fillId="0" borderId="51" xfId="4" applyFont="1" applyBorder="1" applyAlignment="1">
      <alignment horizontal="left" vertical="center"/>
    </xf>
    <xf numFmtId="0" fontId="4" fillId="0" borderId="52" xfId="4" applyFont="1" applyBorder="1" applyAlignment="1">
      <alignment horizontal="left" vertical="center"/>
    </xf>
    <xf numFmtId="175" fontId="0" fillId="4" borderId="5" xfId="0" applyNumberFormat="1" applyFont="1" applyFill="1" applyBorder="1" applyAlignment="1">
      <alignment horizontal="center"/>
    </xf>
    <xf numFmtId="175" fontId="0" fillId="4" borderId="14" xfId="0" applyNumberFormat="1" applyFont="1" applyFill="1" applyBorder="1" applyAlignment="1">
      <alignment horizontal="right"/>
    </xf>
    <xf numFmtId="175" fontId="0" fillId="4" borderId="23" xfId="0" applyNumberFormat="1" applyFont="1" applyFill="1" applyBorder="1" applyAlignment="1">
      <alignment horizontal="right"/>
    </xf>
    <xf numFmtId="175" fontId="0" fillId="4" borderId="21" xfId="0" applyNumberFormat="1" applyFont="1" applyFill="1" applyBorder="1" applyAlignment="1">
      <alignment horizontal="right"/>
    </xf>
    <xf numFmtId="175" fontId="0" fillId="4" borderId="5" xfId="0" applyNumberFormat="1" applyFont="1" applyFill="1" applyBorder="1" applyAlignment="1">
      <alignment horizontal="left" wrapText="1"/>
    </xf>
    <xf numFmtId="175" fontId="0" fillId="4" borderId="14" xfId="0" applyNumberFormat="1" applyFont="1" applyFill="1" applyBorder="1" applyAlignment="1">
      <alignment horizontal="left" vertical="center"/>
    </xf>
    <xf numFmtId="175" fontId="0" fillId="4" borderId="23" xfId="0" applyNumberFormat="1" applyFont="1" applyFill="1" applyBorder="1" applyAlignment="1">
      <alignment horizontal="left" vertical="center"/>
    </xf>
    <xf numFmtId="175" fontId="0" fillId="4" borderId="21" xfId="0" applyNumberFormat="1" applyFont="1" applyFill="1" applyBorder="1" applyAlignment="1">
      <alignment horizontal="left" vertical="center"/>
    </xf>
    <xf numFmtId="175" fontId="23" fillId="4" borderId="44" xfId="0" applyNumberFormat="1" applyFont="1" applyFill="1" applyBorder="1" applyAlignment="1">
      <alignment horizontal="center"/>
    </xf>
    <xf numFmtId="175" fontId="23" fillId="4" borderId="39" xfId="0" applyNumberFormat="1" applyFont="1" applyFill="1" applyBorder="1" applyAlignment="1">
      <alignment horizontal="center"/>
    </xf>
    <xf numFmtId="175" fontId="23" fillId="4" borderId="33" xfId="0" applyNumberFormat="1" applyFont="1" applyFill="1" applyBorder="1" applyAlignment="1">
      <alignment horizontal="center"/>
    </xf>
    <xf numFmtId="175" fontId="23" fillId="4" borderId="34" xfId="0" applyNumberFormat="1" applyFont="1" applyFill="1" applyBorder="1" applyAlignment="1">
      <alignment horizontal="center"/>
    </xf>
    <xf numFmtId="175" fontId="24" fillId="4" borderId="39" xfId="0" applyNumberFormat="1" applyFont="1" applyFill="1" applyBorder="1" applyAlignment="1">
      <alignment horizontal="left" vertical="center" wrapText="1"/>
    </xf>
    <xf numFmtId="175" fontId="24" fillId="4" borderId="24" xfId="0" applyNumberFormat="1" applyFont="1" applyFill="1" applyBorder="1" applyAlignment="1">
      <alignment horizontal="left" vertical="center" wrapText="1"/>
    </xf>
    <xf numFmtId="175" fontId="24" fillId="4" borderId="34" xfId="0" applyNumberFormat="1" applyFont="1" applyFill="1" applyBorder="1" applyAlignment="1">
      <alignment horizontal="left" vertical="center" wrapText="1"/>
    </xf>
    <xf numFmtId="175" fontId="24" fillId="4" borderId="35" xfId="0" applyNumberFormat="1" applyFont="1" applyFill="1" applyBorder="1" applyAlignment="1">
      <alignment horizontal="left" vertical="center" wrapText="1"/>
    </xf>
    <xf numFmtId="175" fontId="0" fillId="4" borderId="14" xfId="33" applyNumberFormat="1" applyFont="1" applyFill="1" applyBorder="1" applyAlignment="1">
      <alignment horizontal="right"/>
    </xf>
    <xf numFmtId="175" fontId="0" fillId="4" borderId="23" xfId="33" applyNumberFormat="1" applyFont="1" applyFill="1" applyBorder="1" applyAlignment="1">
      <alignment horizontal="right"/>
    </xf>
    <xf numFmtId="175" fontId="0" fillId="4" borderId="21" xfId="33" applyNumberFormat="1" applyFont="1" applyFill="1" applyBorder="1" applyAlignment="1">
      <alignment horizontal="right"/>
    </xf>
    <xf numFmtId="175" fontId="24" fillId="3" borderId="5" xfId="0" applyNumberFormat="1" applyFont="1" applyFill="1" applyBorder="1" applyAlignment="1">
      <alignment horizontal="center"/>
    </xf>
    <xf numFmtId="175" fontId="23" fillId="4" borderId="5" xfId="33" applyNumberFormat="1" applyFont="1" applyFill="1" applyBorder="1" applyAlignment="1">
      <alignment horizontal="center"/>
    </xf>
    <xf numFmtId="175" fontId="19" fillId="4" borderId="5" xfId="0" applyNumberFormat="1" applyFont="1" applyFill="1" applyBorder="1" applyAlignment="1">
      <alignment horizontal="center"/>
    </xf>
    <xf numFmtId="175" fontId="19" fillId="4" borderId="14" xfId="0" applyNumberFormat="1" applyFont="1" applyFill="1" applyBorder="1" applyAlignment="1">
      <alignment horizontal="center"/>
    </xf>
    <xf numFmtId="175" fontId="19" fillId="4" borderId="23" xfId="0" applyNumberFormat="1" applyFont="1" applyFill="1" applyBorder="1" applyAlignment="1">
      <alignment horizontal="center"/>
    </xf>
    <xf numFmtId="175" fontId="19" fillId="4" borderId="21" xfId="0" applyNumberFormat="1" applyFont="1" applyFill="1" applyBorder="1" applyAlignment="1">
      <alignment horizontal="center"/>
    </xf>
    <xf numFmtId="175" fontId="19" fillId="4" borderId="23" xfId="0" applyNumberFormat="1" applyFont="1" applyFill="1" applyBorder="1" applyAlignment="1">
      <alignment horizontal="center" vertical="center"/>
    </xf>
    <xf numFmtId="175" fontId="19" fillId="4" borderId="21" xfId="0" applyNumberFormat="1" applyFont="1" applyFill="1" applyBorder="1" applyAlignment="1">
      <alignment horizontal="center" vertical="center"/>
    </xf>
    <xf numFmtId="175" fontId="16" fillId="3" borderId="5" xfId="0" applyNumberFormat="1" applyFont="1" applyFill="1" applyBorder="1" applyAlignment="1">
      <alignment horizontal="right" vertical="center"/>
    </xf>
    <xf numFmtId="175" fontId="19" fillId="4" borderId="5" xfId="0" applyNumberFormat="1" applyFont="1" applyFill="1" applyBorder="1" applyAlignment="1">
      <alignment horizontal="right" vertical="center"/>
    </xf>
    <xf numFmtId="4" fontId="23" fillId="5" borderId="4" xfId="8" applyNumberFormat="1" applyFont="1" applyFill="1" applyBorder="1" applyAlignment="1">
      <alignment horizontal="right" vertical="center" wrapText="1"/>
    </xf>
    <xf numFmtId="4" fontId="23" fillId="14" borderId="5" xfId="8" applyNumberFormat="1" applyFont="1" applyFill="1" applyBorder="1" applyAlignment="1">
      <alignment horizontal="right" vertical="center" wrapText="1"/>
    </xf>
    <xf numFmtId="4" fontId="23" fillId="5" borderId="25" xfId="8" applyNumberFormat="1" applyFont="1" applyFill="1" applyBorder="1" applyAlignment="1">
      <alignment horizontal="right" vertical="center" wrapText="1"/>
    </xf>
    <xf numFmtId="4" fontId="23" fillId="5" borderId="22" xfId="8" applyNumberFormat="1" applyFont="1" applyFill="1" applyBorder="1" applyAlignment="1">
      <alignment horizontal="right" vertical="center" wrapText="1"/>
    </xf>
    <xf numFmtId="4" fontId="23" fillId="14" borderId="22" xfId="8" applyNumberFormat="1" applyFont="1" applyFill="1" applyBorder="1" applyAlignment="1">
      <alignment horizontal="right" vertical="center" wrapText="1"/>
    </xf>
    <xf numFmtId="4" fontId="23" fillId="5" borderId="5" xfId="8" applyNumberFormat="1" applyFont="1" applyFill="1" applyBorder="1" applyAlignment="1">
      <alignment horizontal="left" vertical="center" wrapText="1"/>
    </xf>
    <xf numFmtId="4" fontId="23" fillId="5" borderId="22" xfId="8" applyNumberFormat="1" applyFont="1" applyFill="1" applyBorder="1" applyAlignment="1">
      <alignment horizontal="left" vertical="center" wrapText="1"/>
    </xf>
    <xf numFmtId="4" fontId="23" fillId="5" borderId="47" xfId="8" applyNumberFormat="1" applyFont="1" applyFill="1" applyBorder="1" applyAlignment="1">
      <alignment horizontal="right" vertical="center" wrapText="1"/>
    </xf>
    <xf numFmtId="4" fontId="23" fillId="5" borderId="12" xfId="8" applyNumberFormat="1" applyFont="1" applyFill="1" applyBorder="1" applyAlignment="1">
      <alignment horizontal="right" vertical="center" wrapText="1"/>
    </xf>
    <xf numFmtId="0" fontId="23" fillId="0" borderId="5" xfId="8" applyFont="1" applyBorder="1" applyAlignment="1">
      <alignment horizontal="center" vertical="center" wrapText="1"/>
    </xf>
    <xf numFmtId="4" fontId="23" fillId="5" borderId="38" xfId="8" applyNumberFormat="1" applyFont="1" applyFill="1" applyBorder="1" applyAlignment="1">
      <alignment horizontal="left" vertical="center" wrapText="1"/>
    </xf>
    <xf numFmtId="4" fontId="23" fillId="5" borderId="39" xfId="8" applyNumberFormat="1" applyFont="1" applyFill="1" applyBorder="1" applyAlignment="1">
      <alignment horizontal="left" vertical="center" wrapText="1"/>
    </xf>
    <xf numFmtId="4" fontId="23" fillId="5" borderId="24" xfId="8" applyNumberFormat="1" applyFont="1" applyFill="1" applyBorder="1" applyAlignment="1">
      <alignment horizontal="left" vertical="center" wrapText="1"/>
    </xf>
    <xf numFmtId="4" fontId="23" fillId="5" borderId="42" xfId="8" applyNumberFormat="1" applyFont="1" applyFill="1" applyBorder="1" applyAlignment="1">
      <alignment horizontal="right" vertical="center" wrapText="1"/>
    </xf>
    <xf numFmtId="4" fontId="23" fillId="5" borderId="23" xfId="8" applyNumberFormat="1" applyFont="1" applyFill="1" applyBorder="1" applyAlignment="1">
      <alignment horizontal="right" vertical="center" wrapText="1"/>
    </xf>
    <xf numFmtId="4" fontId="23" fillId="5" borderId="21" xfId="8" applyNumberFormat="1" applyFont="1" applyFill="1" applyBorder="1" applyAlignment="1">
      <alignment horizontal="right" vertical="center" wrapText="1"/>
    </xf>
    <xf numFmtId="4" fontId="23" fillId="0" borderId="5" xfId="8" applyNumberFormat="1" applyFont="1" applyBorder="1" applyAlignment="1">
      <alignment horizontal="right" vertical="center" wrapText="1"/>
    </xf>
    <xf numFmtId="4" fontId="23" fillId="3" borderId="22" xfId="8" applyNumberFormat="1" applyFont="1" applyFill="1" applyBorder="1" applyAlignment="1">
      <alignment horizontal="center" vertical="center" wrapText="1"/>
    </xf>
    <xf numFmtId="4" fontId="23" fillId="3" borderId="13" xfId="8" applyNumberFormat="1" applyFont="1" applyFill="1" applyBorder="1" applyAlignment="1">
      <alignment horizontal="center" vertical="center" wrapText="1"/>
    </xf>
    <xf numFmtId="4" fontId="23" fillId="0" borderId="5" xfId="8" applyNumberFormat="1" applyFont="1" applyBorder="1" applyAlignment="1">
      <alignment horizontal="center" vertical="center" wrapText="1"/>
    </xf>
    <xf numFmtId="4" fontId="4" fillId="9" borderId="5" xfId="8" applyNumberFormat="1" applyFont="1" applyFill="1" applyBorder="1" applyAlignment="1">
      <alignment horizontal="left" vertical="center" wrapText="1"/>
    </xf>
    <xf numFmtId="4" fontId="24" fillId="10" borderId="20" xfId="8" applyNumberFormat="1" applyFont="1" applyFill="1" applyBorder="1" applyAlignment="1">
      <alignment horizontal="left" vertical="center" wrapText="1"/>
    </xf>
    <xf numFmtId="4" fontId="24" fillId="10" borderId="16" xfId="8" applyNumberFormat="1" applyFont="1" applyFill="1" applyBorder="1" applyAlignment="1">
      <alignment horizontal="left" vertical="center" wrapText="1"/>
    </xf>
    <xf numFmtId="4" fontId="24" fillId="10" borderId="17" xfId="8" applyNumberFormat="1" applyFont="1" applyFill="1" applyBorder="1" applyAlignment="1">
      <alignment horizontal="left" vertical="center" wrapText="1"/>
    </xf>
    <xf numFmtId="4" fontId="23" fillId="5" borderId="6" xfId="8" applyNumberFormat="1" applyFont="1" applyFill="1" applyBorder="1" applyAlignment="1">
      <alignment horizontal="right" vertical="center" wrapText="1"/>
    </xf>
    <xf numFmtId="4" fontId="23" fillId="5" borderId="7" xfId="8" applyNumberFormat="1" applyFont="1" applyFill="1" applyBorder="1" applyAlignment="1">
      <alignment horizontal="right" vertical="center" wrapText="1"/>
    </xf>
    <xf numFmtId="4" fontId="23" fillId="5" borderId="13" xfId="8" applyNumberFormat="1" applyFont="1" applyFill="1" applyBorder="1" applyAlignment="1">
      <alignment horizontal="right" vertical="center" wrapText="1"/>
    </xf>
    <xf numFmtId="4" fontId="23" fillId="5" borderId="38" xfId="8" applyNumberFormat="1" applyFont="1" applyFill="1" applyBorder="1" applyAlignment="1">
      <alignment horizontal="right" vertical="center" wrapText="1"/>
    </xf>
    <xf numFmtId="4" fontId="23" fillId="5" borderId="39" xfId="8" applyNumberFormat="1" applyFont="1" applyFill="1" applyBorder="1" applyAlignment="1">
      <alignment horizontal="right" vertical="center" wrapText="1"/>
    </xf>
    <xf numFmtId="4" fontId="23" fillId="5" borderId="24" xfId="8" applyNumberFormat="1" applyFont="1" applyFill="1" applyBorder="1" applyAlignment="1">
      <alignment horizontal="right" vertical="center" wrapText="1"/>
    </xf>
    <xf numFmtId="4" fontId="23" fillId="5" borderId="18" xfId="8" applyNumberFormat="1" applyFont="1" applyFill="1" applyBorder="1" applyAlignment="1">
      <alignment horizontal="right" vertical="center" wrapText="1"/>
    </xf>
    <xf numFmtId="4" fontId="23" fillId="5" borderId="15" xfId="8" applyNumberFormat="1" applyFont="1" applyFill="1" applyBorder="1" applyAlignment="1">
      <alignment horizontal="right" vertical="center" wrapText="1"/>
    </xf>
    <xf numFmtId="4" fontId="24" fillId="11" borderId="45" xfId="8" applyNumberFormat="1" applyFont="1" applyFill="1" applyBorder="1" applyAlignment="1">
      <alignment horizontal="left" vertical="center" wrapText="1"/>
    </xf>
    <xf numFmtId="4" fontId="24" fillId="11" borderId="46" xfId="8" applyNumberFormat="1" applyFont="1" applyFill="1" applyBorder="1" applyAlignment="1">
      <alignment horizontal="left" vertical="center" wrapText="1"/>
    </xf>
    <xf numFmtId="4" fontId="24" fillId="11" borderId="27" xfId="8" applyNumberFormat="1" applyFont="1" applyFill="1" applyBorder="1" applyAlignment="1">
      <alignment horizontal="left" vertical="center" wrapText="1"/>
    </xf>
    <xf numFmtId="0" fontId="24" fillId="0" borderId="46" xfId="8" applyFont="1" applyBorder="1" applyAlignment="1">
      <alignment horizontal="left" vertical="center" wrapText="1"/>
    </xf>
    <xf numFmtId="0" fontId="24" fillId="0" borderId="46" xfId="8" applyFont="1" applyBorder="1" applyAlignment="1">
      <alignment horizontal="left" vertical="center"/>
    </xf>
    <xf numFmtId="0" fontId="24" fillId="0" borderId="27" xfId="8" applyFont="1" applyBorder="1" applyAlignment="1">
      <alignment horizontal="left" vertical="center"/>
    </xf>
    <xf numFmtId="0" fontId="23" fillId="0" borderId="45" xfId="8" applyFont="1" applyBorder="1" applyAlignment="1">
      <alignment horizontal="center" vertical="center"/>
    </xf>
    <xf numFmtId="0" fontId="23" fillId="0" borderId="46" xfId="8" applyFont="1" applyBorder="1" applyAlignment="1">
      <alignment horizontal="center" vertical="center"/>
    </xf>
    <xf numFmtId="0" fontId="23" fillId="0" borderId="27" xfId="8" applyFont="1" applyBorder="1" applyAlignment="1">
      <alignment horizontal="center" vertical="center"/>
    </xf>
    <xf numFmtId="1" fontId="0" fillId="17" borderId="14" xfId="9" applyNumberFormat="1" applyFont="1" applyFill="1" applyBorder="1" applyAlignment="1">
      <alignment horizontal="center" vertical="center" wrapText="1"/>
    </xf>
  </cellXfs>
  <cellStyles count="77">
    <cellStyle name="20% - Ênfase1 2" xfId="34"/>
    <cellStyle name="20% - Ênfase2 2" xfId="35"/>
    <cellStyle name="20% - Ênfase3 2" xfId="36"/>
    <cellStyle name="20% - Ênfase4 2" xfId="37"/>
    <cellStyle name="20% - Ênfase5 2" xfId="38"/>
    <cellStyle name="20% - Ênfase6 2" xfId="39"/>
    <cellStyle name="40% - Ênfase1 2" xfId="40"/>
    <cellStyle name="40% - Ênfase2 2" xfId="41"/>
    <cellStyle name="40% - Ênfase3 2" xfId="42"/>
    <cellStyle name="40% - Ênfase4 2" xfId="43"/>
    <cellStyle name="40% - Ênfase5 2" xfId="44"/>
    <cellStyle name="40% - Ênfase6 2" xfId="45"/>
    <cellStyle name="60% - Ênfase1 2" xfId="46"/>
    <cellStyle name="60% - Ênfase2 2" xfId="47"/>
    <cellStyle name="60% - Ênfase3 2" xfId="48"/>
    <cellStyle name="60% - Ênfase4 2" xfId="49"/>
    <cellStyle name="60% - Ênfase5 2" xfId="50"/>
    <cellStyle name="60% - Ênfase6 2" xfId="51"/>
    <cellStyle name="Bom 2" xfId="52"/>
    <cellStyle name="Cálculo 2" xfId="53"/>
    <cellStyle name="Célula de Verificação 2" xfId="54"/>
    <cellStyle name="Célula Vinculada 2" xfId="55"/>
    <cellStyle name="Comma 2" xfId="1"/>
    <cellStyle name="Ênfase1 2" xfId="56"/>
    <cellStyle name="Ênfase2 2" xfId="57"/>
    <cellStyle name="Ênfase3 2" xfId="58"/>
    <cellStyle name="Ênfase4 2" xfId="59"/>
    <cellStyle name="Ênfase5 2" xfId="60"/>
    <cellStyle name="Ênfase6 2" xfId="61"/>
    <cellStyle name="Entrada 2" xfId="62"/>
    <cellStyle name="Euro" xfId="2"/>
    <cellStyle name="Excel Built-in Comma" xfId="3"/>
    <cellStyle name="Excel Built-in Normal" xfId="4"/>
    <cellStyle name="Excel_BuiltIn_Normal 2" xfId="5"/>
    <cellStyle name="Incorreto 2" xfId="63"/>
    <cellStyle name="Indefinido" xfId="6"/>
    <cellStyle name="Moeda" xfId="7" builtinId="4"/>
    <cellStyle name="Moeda 2" xfId="64"/>
    <cellStyle name="Moeda 2 2" xfId="65"/>
    <cellStyle name="Neutra 2" xfId="66"/>
    <cellStyle name="Normal" xfId="0" builtinId="0"/>
    <cellStyle name="Normal 2" xfId="8"/>
    <cellStyle name="Normal 2 2" xfId="9"/>
    <cellStyle name="Normal 2 3" xfId="10"/>
    <cellStyle name="Normal 2_Material" xfId="11"/>
    <cellStyle name="Normal 3" xfId="12"/>
    <cellStyle name="Normal 3 2" xfId="13"/>
    <cellStyle name="Normal 3_Material" xfId="14"/>
    <cellStyle name="Normal 4" xfId="15"/>
    <cellStyle name="Normal 5" xfId="16"/>
    <cellStyle name="Normal 6" xfId="17"/>
    <cellStyle name="Normal_Estrutura_de_preço_-_CODEVASF_versão8" xfId="18"/>
    <cellStyle name="Nota 2" xfId="67"/>
    <cellStyle name="Porcentagem" xfId="19" builtinId="5"/>
    <cellStyle name="Porcentagem 2" xfId="20"/>
    <cellStyle name="Saída 2" xfId="68"/>
    <cellStyle name="Separador de milhares [0] 2" xfId="21"/>
    <cellStyle name="Separador de milhares [0] 3" xfId="22"/>
    <cellStyle name="Separador de milhares 2" xfId="23"/>
    <cellStyle name="Separador de milhares 2 2" xfId="24"/>
    <cellStyle name="Separador de milhares 3" xfId="25"/>
    <cellStyle name="Separador de milhares 3 2" xfId="26"/>
    <cellStyle name="Separador de milhares 4" xfId="27"/>
    <cellStyle name="Separador de milhares 4 2" xfId="28"/>
    <cellStyle name="Separador de milhares 5" xfId="29"/>
    <cellStyle name="Separador de milhares 6" xfId="30"/>
    <cellStyle name="TableStyleLight1" xfId="31"/>
    <cellStyle name="Texto de Aviso 2" xfId="69"/>
    <cellStyle name="Texto Explicativo 2" xfId="70"/>
    <cellStyle name="Título 1 1" xfId="32"/>
    <cellStyle name="Título 1 2" xfId="71"/>
    <cellStyle name="Título 2 2" xfId="72"/>
    <cellStyle name="Título 3 2" xfId="73"/>
    <cellStyle name="Título 4 2" xfId="74"/>
    <cellStyle name="Total 2" xfId="75"/>
    <cellStyle name="Vírgula" xfId="33" builtinId="3"/>
    <cellStyle name="Vírgula 2" xfId="76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CC"/>
      <rgbColor rgb="0033CCCC"/>
      <rgbColor rgb="0099CC00"/>
      <rgbColor rgb="00FFCC00"/>
      <rgbColor rgb="00FF9900"/>
      <rgbColor rgb="00FF6600"/>
      <rgbColor rgb="0099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114300</xdr:rowOff>
    </xdr:from>
    <xdr:to>
      <xdr:col>3</xdr:col>
      <xdr:colOff>1571625</xdr:colOff>
      <xdr:row>5</xdr:row>
      <xdr:rowOff>28575</xdr:rowOff>
    </xdr:to>
    <xdr:pic>
      <xdr:nvPicPr>
        <xdr:cNvPr id="121930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14300"/>
          <a:ext cx="27622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1804457</xdr:colOff>
      <xdr:row>1</xdr:row>
      <xdr:rowOff>104776</xdr:rowOff>
    </xdr:from>
    <xdr:to>
      <xdr:col>8</xdr:col>
      <xdr:colOff>1043827</xdr:colOff>
      <xdr:row>5</xdr:row>
      <xdr:rowOff>28576</xdr:rowOff>
    </xdr:to>
    <xdr:sp macro="" textlink="" fLocksText="0">
      <xdr:nvSpPr>
        <xdr:cNvPr id="5" name="CaixaDeTexto 6"/>
        <xdr:cNvSpPr txBox="1">
          <a:spLocks noChangeArrowheads="1"/>
        </xdr:cNvSpPr>
      </xdr:nvSpPr>
      <xdr:spPr bwMode="auto">
        <a:xfrm>
          <a:off x="3557057" y="104776"/>
          <a:ext cx="4849595" cy="571500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90000" tIns="46800" rIns="90000" bIns="46800" anchor="ctr" upright="1"/>
        <a:lstStyle/>
        <a:p>
          <a:pPr algn="l" rtl="1">
            <a:lnSpc>
              <a:spcPts val="1000"/>
            </a:lnSpc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Ministério da Integração Nacional – MI</a:t>
          </a:r>
        </a:p>
        <a:p>
          <a:pPr algn="l" rtl="1">
            <a:lnSpc>
              <a:spcPts val="1000"/>
            </a:lnSpc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Companhia de Desenvolvimento dos Vales do São Francisco e do Parnaíba</a:t>
          </a:r>
        </a:p>
        <a:p>
          <a:pPr algn="l" rtl="1">
            <a:lnSpc>
              <a:spcPts val="1000"/>
            </a:lnSpc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3ª Superintendência Regional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85725</xdr:rowOff>
    </xdr:from>
    <xdr:to>
      <xdr:col>0</xdr:col>
      <xdr:colOff>2828925</xdr:colOff>
      <xdr:row>0</xdr:row>
      <xdr:rowOff>638175</xdr:rowOff>
    </xdr:to>
    <xdr:pic>
      <xdr:nvPicPr>
        <xdr:cNvPr id="121136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5725"/>
          <a:ext cx="27432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28575</xdr:rowOff>
    </xdr:from>
    <xdr:to>
      <xdr:col>1</xdr:col>
      <xdr:colOff>1390650</xdr:colOff>
      <xdr:row>4</xdr:row>
      <xdr:rowOff>19050</xdr:rowOff>
    </xdr:to>
    <xdr:pic>
      <xdr:nvPicPr>
        <xdr:cNvPr id="12223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0"/>
          <a:ext cx="16859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1465385</xdr:colOff>
      <xdr:row>1</xdr:row>
      <xdr:rowOff>87923</xdr:rowOff>
    </xdr:from>
    <xdr:to>
      <xdr:col>3</xdr:col>
      <xdr:colOff>894551</xdr:colOff>
      <xdr:row>4</xdr:row>
      <xdr:rowOff>70092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1541585" y="249848"/>
          <a:ext cx="1543716" cy="46794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9525</xdr:rowOff>
    </xdr:from>
    <xdr:to>
      <xdr:col>2</xdr:col>
      <xdr:colOff>361950</xdr:colOff>
      <xdr:row>5</xdr:row>
      <xdr:rowOff>19050</xdr:rowOff>
    </xdr:to>
    <xdr:pic>
      <xdr:nvPicPr>
        <xdr:cNvPr id="122133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33375"/>
          <a:ext cx="2486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319716</xdr:colOff>
      <xdr:row>0</xdr:row>
      <xdr:rowOff>96327</xdr:rowOff>
    </xdr:from>
    <xdr:to>
      <xdr:col>6</xdr:col>
      <xdr:colOff>1905000</xdr:colOff>
      <xdr:row>6</xdr:row>
      <xdr:rowOff>53914</xdr:rowOff>
    </xdr:to>
    <xdr:sp macro="" textlink="" fLocksText="0">
      <xdr:nvSpPr>
        <xdr:cNvPr id="3" name="CaixaDeTexto 6"/>
        <xdr:cNvSpPr txBox="1">
          <a:spLocks noChangeArrowheads="1"/>
        </xdr:cNvSpPr>
      </xdr:nvSpPr>
      <xdr:spPr bwMode="auto">
        <a:xfrm>
          <a:off x="2557192" y="96327"/>
          <a:ext cx="4640473" cy="928059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90000" tIns="46800" rIns="90000" bIns="46800" anchor="ctr" upright="1"/>
        <a:lstStyle/>
        <a:p>
          <a:pPr algn="l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Ministério da Integração Nacional – MI</a:t>
          </a:r>
        </a:p>
        <a:p>
          <a:pPr algn="l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Companhia de Desenvolvimento dos Vales do São Francisco e do Parnaíba</a:t>
          </a:r>
        </a:p>
        <a:p>
          <a:pPr algn="l" rtl="1">
            <a:defRPr sz="1000"/>
          </a:pPr>
          <a:r>
            <a:rPr lang="pt-BR" sz="1100" b="1" i="0" strike="noStrike" baseline="0">
              <a:solidFill>
                <a:srgbClr val="000000"/>
              </a:solidFill>
              <a:latin typeface="+mn-lt"/>
              <a:cs typeface="Times New Roman"/>
            </a:rPr>
            <a:t>3ª Superintendência Regional</a:t>
          </a:r>
          <a:endParaRPr lang="pt-BR" sz="11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161925</xdr:rowOff>
    </xdr:from>
    <xdr:to>
      <xdr:col>2</xdr:col>
      <xdr:colOff>657225</xdr:colOff>
      <xdr:row>1</xdr:row>
      <xdr:rowOff>409575</xdr:rowOff>
    </xdr:to>
    <xdr:pic>
      <xdr:nvPicPr>
        <xdr:cNvPr id="1215374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61925"/>
          <a:ext cx="22669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114300</xdr:rowOff>
    </xdr:from>
    <xdr:to>
      <xdr:col>4</xdr:col>
      <xdr:colOff>714375</xdr:colOff>
      <xdr:row>1</xdr:row>
      <xdr:rowOff>609600</xdr:rowOff>
    </xdr:to>
    <xdr:pic>
      <xdr:nvPicPr>
        <xdr:cNvPr id="1216365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71450"/>
          <a:ext cx="24765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PARECER%20DE%20CUSTOS/Aldeia%20Po&#231;o%20da%20Pedra/Parecer%20de%20Custos%20Aldeia%20Po&#231;o%20da%20Pedra.REV37_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SB/Downloads/Proposta%20Finaceir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PARECER%20DE%20CUSTOS/Aguadas%20-%20Reforma%20e%20Readequa&#231;&#227;o%20Diversos%20Munic&#237;pios/Planilha%20de%20Aguadas%20-%20Parec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PU Aldeia Poço da Pedra"/>
      <sheetName val="PO Serviços"/>
      <sheetName val="Leis Sociais"/>
      <sheetName val="Seção do Eixo"/>
      <sheetName val="Ens. de Solos.Comp.Gran.LL e LP"/>
      <sheetName val="Estabilidade"/>
      <sheetName val="Série Pluviométrica"/>
      <sheetName val="Limnimetria"/>
      <sheetName val="Mem. Cálc."/>
      <sheetName val="Série Pluv.Conceição Crioulas"/>
      <sheetName val="Dados de Entrada e Saída"/>
      <sheetName val="Hidrologia e Estatística"/>
      <sheetName val="Mapa"/>
      <sheetName val="Vol. Méd. Escoado"/>
      <sheetName val="Vazão de Pico"/>
      <sheetName val="SensVEIndividual"/>
      <sheetName val="SensVEExtremos"/>
      <sheetName val="SensIndQP"/>
      <sheetName val="SensQExtre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16">
          <cell r="C316" t="str">
            <v>Cód.</v>
          </cell>
          <cell r="D316" t="str">
            <v>MÃO-DE-OBRA</v>
          </cell>
          <cell r="E316" t="str">
            <v>UND</v>
          </cell>
          <cell r="F316" t="str">
            <v>VALOR</v>
          </cell>
          <cell r="H316" t="str">
            <v>Encargos Sociais</v>
          </cell>
          <cell r="I316">
            <v>1.2629999999999999</v>
          </cell>
        </row>
        <row r="318">
          <cell r="D318" t="str">
            <v xml:space="preserve">Categoria </v>
          </cell>
        </row>
        <row r="319">
          <cell r="D319" t="str">
            <v>Salário BASE</v>
          </cell>
          <cell r="E319" t="str">
            <v>mês</v>
          </cell>
          <cell r="F319">
            <v>680.6</v>
          </cell>
          <cell r="G319">
            <v>3.09</v>
          </cell>
          <cell r="H319">
            <v>3.9</v>
          </cell>
          <cell r="I319">
            <v>6.99</v>
          </cell>
        </row>
        <row r="320">
          <cell r="D320" t="str">
            <v>Profissional</v>
          </cell>
          <cell r="E320" t="str">
            <v>mês</v>
          </cell>
          <cell r="F320">
            <v>918.35</v>
          </cell>
          <cell r="G320">
            <v>4.17</v>
          </cell>
          <cell r="H320">
            <v>5.27</v>
          </cell>
          <cell r="I320">
            <v>9.44</v>
          </cell>
        </row>
        <row r="321">
          <cell r="D321" t="str">
            <v>Servente</v>
          </cell>
          <cell r="E321" t="str">
            <v>mês</v>
          </cell>
          <cell r="F321">
            <v>680.6</v>
          </cell>
          <cell r="G321">
            <v>3.09</v>
          </cell>
          <cell r="H321">
            <v>3.9</v>
          </cell>
          <cell r="I321">
            <v>6.99</v>
          </cell>
        </row>
        <row r="322">
          <cell r="D322" t="str">
            <v>Ajudante comum</v>
          </cell>
          <cell r="E322" t="str">
            <v>mês</v>
          </cell>
          <cell r="F322">
            <v>680.6</v>
          </cell>
          <cell r="G322">
            <v>3.09</v>
          </cell>
          <cell r="H322">
            <v>3.9</v>
          </cell>
          <cell r="I322">
            <v>6.99</v>
          </cell>
        </row>
        <row r="325">
          <cell r="C325" t="str">
            <v>AD01</v>
          </cell>
          <cell r="D325" t="str">
            <v>Aux. Escritório</v>
          </cell>
          <cell r="E325" t="str">
            <v>mês</v>
          </cell>
          <cell r="F325">
            <v>918.35</v>
          </cell>
          <cell r="G325">
            <v>4.17</v>
          </cell>
          <cell r="H325">
            <v>5.27</v>
          </cell>
          <cell r="I325">
            <v>9.44</v>
          </cell>
        </row>
        <row r="326">
          <cell r="C326" t="str">
            <v>AD02</v>
          </cell>
          <cell r="D326" t="str">
            <v>Aux. Administrativo</v>
          </cell>
          <cell r="E326" t="str">
            <v>mês</v>
          </cell>
          <cell r="F326">
            <v>1800</v>
          </cell>
          <cell r="G326">
            <v>8.18</v>
          </cell>
          <cell r="H326">
            <v>10.33</v>
          </cell>
          <cell r="I326">
            <v>18.510000000000002</v>
          </cell>
        </row>
        <row r="327">
          <cell r="C327" t="str">
            <v>AD03</v>
          </cell>
          <cell r="D327" t="str">
            <v>Engenheiro</v>
          </cell>
          <cell r="E327" t="str">
            <v>mês</v>
          </cell>
          <cell r="F327">
            <v>5000</v>
          </cell>
          <cell r="G327">
            <v>22.73</v>
          </cell>
          <cell r="H327">
            <v>28.71</v>
          </cell>
          <cell r="I327">
            <v>51.44</v>
          </cell>
        </row>
        <row r="328">
          <cell r="C328" t="str">
            <v>AD04</v>
          </cell>
          <cell r="D328" t="str">
            <v>Engenheiro residente</v>
          </cell>
          <cell r="E328" t="str">
            <v>mês</v>
          </cell>
          <cell r="F328">
            <v>6500</v>
          </cell>
          <cell r="G328">
            <v>29.55</v>
          </cell>
          <cell r="H328">
            <v>37.32</v>
          </cell>
          <cell r="I328">
            <v>66.87</v>
          </cell>
        </row>
        <row r="329">
          <cell r="C329" t="str">
            <v>AD05</v>
          </cell>
          <cell r="D329" t="str">
            <v>Engenheiro agronomo</v>
          </cell>
          <cell r="E329" t="str">
            <v>mês</v>
          </cell>
          <cell r="F329">
            <v>3300</v>
          </cell>
          <cell r="G329">
            <v>15</v>
          </cell>
          <cell r="H329">
            <v>18.95</v>
          </cell>
          <cell r="I329">
            <v>33.950000000000003</v>
          </cell>
        </row>
        <row r="331">
          <cell r="C331" t="str">
            <v>DV01</v>
          </cell>
          <cell r="D331" t="str">
            <v>Operador Compressor de ar</v>
          </cell>
          <cell r="E331" t="str">
            <v>mês</v>
          </cell>
          <cell r="F331">
            <v>918.35</v>
          </cell>
          <cell r="G331">
            <v>4.17</v>
          </cell>
          <cell r="H331">
            <v>5.27</v>
          </cell>
          <cell r="I331">
            <v>9.44</v>
          </cell>
        </row>
        <row r="332">
          <cell r="C332" t="str">
            <v>DV02</v>
          </cell>
          <cell r="D332" t="str">
            <v>Tradista</v>
          </cell>
          <cell r="E332" t="str">
            <v>mês</v>
          </cell>
          <cell r="F332">
            <v>680.6</v>
          </cell>
          <cell r="G332">
            <v>4.17</v>
          </cell>
          <cell r="H332">
            <v>5.27</v>
          </cell>
          <cell r="I332">
            <v>9.44</v>
          </cell>
        </row>
        <row r="333">
          <cell r="C333" t="str">
            <v>DV03</v>
          </cell>
          <cell r="D333" t="str">
            <v>Auxiliar topografia</v>
          </cell>
          <cell r="E333" t="str">
            <v>mês</v>
          </cell>
          <cell r="F333">
            <v>680.6</v>
          </cell>
          <cell r="G333">
            <v>4.17</v>
          </cell>
          <cell r="H333">
            <v>5.27</v>
          </cell>
          <cell r="I333">
            <v>9.44</v>
          </cell>
        </row>
        <row r="334">
          <cell r="C334" t="str">
            <v>DV04</v>
          </cell>
          <cell r="D334" t="str">
            <v>Gabariteiro</v>
          </cell>
          <cell r="E334" t="str">
            <v>mês</v>
          </cell>
          <cell r="F334">
            <v>680.6</v>
          </cell>
          <cell r="G334">
            <v>3.09</v>
          </cell>
          <cell r="H334">
            <v>3.9</v>
          </cell>
          <cell r="I334">
            <v>6.99</v>
          </cell>
        </row>
        <row r="335">
          <cell r="C335" t="str">
            <v>DV05</v>
          </cell>
          <cell r="D335" t="str">
            <v>Marteleiro</v>
          </cell>
          <cell r="E335" t="str">
            <v>mês</v>
          </cell>
          <cell r="F335">
            <v>680.6</v>
          </cell>
          <cell r="G335">
            <v>3.09</v>
          </cell>
          <cell r="H335">
            <v>3.9</v>
          </cell>
          <cell r="I335">
            <v>6.99</v>
          </cell>
        </row>
        <row r="336">
          <cell r="C336" t="str">
            <v>DV06</v>
          </cell>
          <cell r="D336" t="str">
            <v>Aux. Limpeza</v>
          </cell>
          <cell r="E336" t="str">
            <v>mês</v>
          </cell>
          <cell r="F336">
            <v>680.6</v>
          </cell>
          <cell r="G336">
            <v>3.09</v>
          </cell>
          <cell r="H336">
            <v>3.9</v>
          </cell>
          <cell r="I336">
            <v>6.99</v>
          </cell>
        </row>
        <row r="337">
          <cell r="C337" t="str">
            <v>DV07</v>
          </cell>
          <cell r="D337" t="str">
            <v>Vigia</v>
          </cell>
          <cell r="E337" t="str">
            <v>mês</v>
          </cell>
          <cell r="F337">
            <v>680.6</v>
          </cell>
          <cell r="G337">
            <v>3.09</v>
          </cell>
          <cell r="H337">
            <v>3.9</v>
          </cell>
          <cell r="I337">
            <v>6.99</v>
          </cell>
        </row>
        <row r="339">
          <cell r="C339" t="str">
            <v>T301</v>
          </cell>
          <cell r="D339" t="str">
            <v>Motorista de veículo leve</v>
          </cell>
          <cell r="E339" t="str">
            <v>mês</v>
          </cell>
          <cell r="F339">
            <v>1042.8</v>
          </cell>
          <cell r="G339">
            <v>4.74</v>
          </cell>
          <cell r="H339">
            <v>5.99</v>
          </cell>
          <cell r="I339">
            <v>10.73</v>
          </cell>
        </row>
        <row r="340">
          <cell r="C340" t="str">
            <v>T302</v>
          </cell>
          <cell r="D340" t="str">
            <v>Motorista de caminhão</v>
          </cell>
          <cell r="E340" t="str">
            <v>mês</v>
          </cell>
          <cell r="F340">
            <v>1990.4</v>
          </cell>
          <cell r="G340">
            <v>4.34</v>
          </cell>
          <cell r="H340">
            <v>5.48</v>
          </cell>
          <cell r="I340">
            <v>9.82</v>
          </cell>
        </row>
        <row r="341">
          <cell r="C341" t="str">
            <v>T303</v>
          </cell>
          <cell r="D341" t="str">
            <v>Motorista de veículo especial</v>
          </cell>
          <cell r="E341" t="str">
            <v>mês</v>
          </cell>
          <cell r="F341">
            <v>2114.8000000000002</v>
          </cell>
          <cell r="G341">
            <v>3.99</v>
          </cell>
          <cell r="H341">
            <v>5.04</v>
          </cell>
          <cell r="I341">
            <v>9.0299999999999994</v>
          </cell>
        </row>
        <row r="342">
          <cell r="C342" t="str">
            <v>T311</v>
          </cell>
          <cell r="D342" t="str">
            <v>Operador de equipamento leve 1</v>
          </cell>
          <cell r="E342" t="str">
            <v>mês</v>
          </cell>
          <cell r="F342">
            <v>1492.8</v>
          </cell>
          <cell r="G342">
            <v>3.99</v>
          </cell>
          <cell r="H342">
            <v>5.04</v>
          </cell>
          <cell r="I342">
            <v>9.0299999999999994</v>
          </cell>
        </row>
        <row r="343">
          <cell r="C343" t="str">
            <v>T312</v>
          </cell>
          <cell r="D343" t="str">
            <v>Operador de equipamento leve 2</v>
          </cell>
          <cell r="E343" t="str">
            <v>mês</v>
          </cell>
          <cell r="F343">
            <v>1679.4</v>
          </cell>
          <cell r="G343">
            <v>4.41</v>
          </cell>
          <cell r="H343">
            <v>5.57</v>
          </cell>
          <cell r="I343">
            <v>9.98</v>
          </cell>
        </row>
        <row r="344">
          <cell r="C344" t="str">
            <v>T313</v>
          </cell>
          <cell r="D344" t="str">
            <v>Operador de equip. pesado</v>
          </cell>
          <cell r="E344" t="str">
            <v>mês</v>
          </cell>
          <cell r="F344">
            <v>2177</v>
          </cell>
          <cell r="G344">
            <v>5.07</v>
          </cell>
          <cell r="H344">
            <v>6.4</v>
          </cell>
          <cell r="I344">
            <v>11.47</v>
          </cell>
        </row>
        <row r="345">
          <cell r="C345" t="str">
            <v>T314</v>
          </cell>
          <cell r="D345" t="str">
            <v>Operador de equip. especial</v>
          </cell>
          <cell r="E345" t="str">
            <v>mês</v>
          </cell>
          <cell r="F345">
            <v>2301.4</v>
          </cell>
          <cell r="G345">
            <v>5.07</v>
          </cell>
          <cell r="H345">
            <v>6.4</v>
          </cell>
          <cell r="I345">
            <v>11.47</v>
          </cell>
        </row>
        <row r="346">
          <cell r="C346" t="str">
            <v>T401</v>
          </cell>
          <cell r="D346" t="str">
            <v>Pré-marcador</v>
          </cell>
          <cell r="E346" t="str">
            <v>mês</v>
          </cell>
          <cell r="F346">
            <v>2301.4</v>
          </cell>
          <cell r="G346">
            <v>5.12</v>
          </cell>
          <cell r="H346">
            <v>6.47</v>
          </cell>
          <cell r="I346">
            <v>11.59</v>
          </cell>
        </row>
        <row r="347">
          <cell r="C347" t="str">
            <v>T501</v>
          </cell>
          <cell r="D347" t="str">
            <v>Encarregado de turma</v>
          </cell>
          <cell r="E347" t="str">
            <v>mês</v>
          </cell>
          <cell r="F347">
            <v>2053</v>
          </cell>
          <cell r="G347">
            <v>9.33</v>
          </cell>
          <cell r="H347">
            <v>11.78</v>
          </cell>
          <cell r="I347">
            <v>21.11</v>
          </cell>
        </row>
        <row r="348">
          <cell r="C348" t="str">
            <v>T511</v>
          </cell>
          <cell r="D348" t="str">
            <v>Encarreg. de pavimentação</v>
          </cell>
          <cell r="E348" t="str">
            <v>mês</v>
          </cell>
          <cell r="F348">
            <v>4000</v>
          </cell>
          <cell r="G348">
            <v>18.18</v>
          </cell>
          <cell r="H348">
            <v>22.96</v>
          </cell>
          <cell r="I348">
            <v>41.14</v>
          </cell>
        </row>
        <row r="349">
          <cell r="C349" t="str">
            <v>T512</v>
          </cell>
          <cell r="D349" t="str">
            <v>Encarregado de britagem</v>
          </cell>
          <cell r="E349" t="str">
            <v>mês</v>
          </cell>
          <cell r="F349">
            <v>4354</v>
          </cell>
          <cell r="G349">
            <v>19.79</v>
          </cell>
          <cell r="H349">
            <v>24.99</v>
          </cell>
          <cell r="I349">
            <v>44.78</v>
          </cell>
        </row>
        <row r="350">
          <cell r="C350" t="str">
            <v>T601</v>
          </cell>
          <cell r="D350" t="str">
            <v>Blaster</v>
          </cell>
          <cell r="E350" t="str">
            <v>mês</v>
          </cell>
          <cell r="F350">
            <v>2550.1999999999998</v>
          </cell>
          <cell r="G350">
            <v>11.59</v>
          </cell>
          <cell r="H350">
            <v>14.64</v>
          </cell>
          <cell r="I350">
            <v>26.23</v>
          </cell>
        </row>
        <row r="351">
          <cell r="C351" t="str">
            <v>T602</v>
          </cell>
          <cell r="D351" t="str">
            <v>Montador</v>
          </cell>
          <cell r="E351" t="str">
            <v>mês</v>
          </cell>
          <cell r="F351">
            <v>918.35</v>
          </cell>
          <cell r="G351">
            <v>4.17</v>
          </cell>
          <cell r="H351">
            <v>5.27</v>
          </cell>
          <cell r="I351">
            <v>9.44</v>
          </cell>
        </row>
        <row r="352">
          <cell r="C352" t="str">
            <v>T603</v>
          </cell>
          <cell r="D352" t="str">
            <v>Carpinteiro</v>
          </cell>
          <cell r="E352" t="str">
            <v>mês</v>
          </cell>
          <cell r="F352">
            <v>918.35</v>
          </cell>
          <cell r="G352">
            <v>4.17</v>
          </cell>
          <cell r="H352">
            <v>5.27</v>
          </cell>
          <cell r="I352">
            <v>9.44</v>
          </cell>
        </row>
        <row r="353">
          <cell r="C353" t="str">
            <v>T604</v>
          </cell>
          <cell r="D353" t="str">
            <v>Pedreiro</v>
          </cell>
          <cell r="E353" t="str">
            <v>mês</v>
          </cell>
          <cell r="F353">
            <v>918.35</v>
          </cell>
          <cell r="G353">
            <v>4.17</v>
          </cell>
          <cell r="H353">
            <v>5.27</v>
          </cell>
          <cell r="I353">
            <v>9.44</v>
          </cell>
        </row>
        <row r="354">
          <cell r="C354" t="str">
            <v>T605</v>
          </cell>
          <cell r="D354" t="str">
            <v>Armador</v>
          </cell>
          <cell r="E354" t="str">
            <v>mês</v>
          </cell>
          <cell r="F354">
            <v>918.35</v>
          </cell>
          <cell r="G354">
            <v>4.17</v>
          </cell>
          <cell r="H354">
            <v>5.27</v>
          </cell>
          <cell r="I354">
            <v>9.44</v>
          </cell>
        </row>
        <row r="355">
          <cell r="C355" t="str">
            <v>T606</v>
          </cell>
          <cell r="D355" t="str">
            <v>Ferreiro</v>
          </cell>
          <cell r="E355" t="str">
            <v>mês</v>
          </cell>
          <cell r="F355">
            <v>918.35</v>
          </cell>
          <cell r="G355">
            <v>4.17</v>
          </cell>
          <cell r="H355">
            <v>5.27</v>
          </cell>
          <cell r="I355">
            <v>9.44</v>
          </cell>
        </row>
        <row r="356">
          <cell r="C356" t="str">
            <v>T607</v>
          </cell>
          <cell r="D356" t="str">
            <v>Pintor</v>
          </cell>
          <cell r="E356" t="str">
            <v>mês</v>
          </cell>
          <cell r="F356">
            <v>918.35</v>
          </cell>
          <cell r="G356">
            <v>4.17</v>
          </cell>
          <cell r="H356">
            <v>5.27</v>
          </cell>
          <cell r="I356">
            <v>9.44</v>
          </cell>
        </row>
        <row r="357">
          <cell r="C357" t="str">
            <v>T608</v>
          </cell>
          <cell r="D357" t="str">
            <v>Soldador</v>
          </cell>
          <cell r="E357" t="str">
            <v>mês</v>
          </cell>
          <cell r="F357">
            <v>918.35</v>
          </cell>
          <cell r="G357">
            <v>4.17</v>
          </cell>
          <cell r="H357">
            <v>5.27</v>
          </cell>
          <cell r="I357">
            <v>9.44</v>
          </cell>
        </row>
        <row r="358">
          <cell r="C358" t="str">
            <v>T609</v>
          </cell>
          <cell r="D358" t="str">
            <v>Jardineiro</v>
          </cell>
          <cell r="E358" t="str">
            <v>mês</v>
          </cell>
          <cell r="F358">
            <v>918.35</v>
          </cell>
          <cell r="G358">
            <v>4.17</v>
          </cell>
          <cell r="H358">
            <v>5.27</v>
          </cell>
          <cell r="I358">
            <v>9.44</v>
          </cell>
        </row>
        <row r="359">
          <cell r="C359" t="str">
            <v>T610</v>
          </cell>
          <cell r="D359" t="str">
            <v>Serralheiro</v>
          </cell>
          <cell r="E359" t="str">
            <v>mês</v>
          </cell>
          <cell r="F359">
            <v>918.35</v>
          </cell>
          <cell r="G359">
            <v>4.17</v>
          </cell>
          <cell r="H359">
            <v>5.27</v>
          </cell>
          <cell r="I359">
            <v>9.44</v>
          </cell>
        </row>
        <row r="360">
          <cell r="C360" t="str">
            <v>T701</v>
          </cell>
          <cell r="D360" t="str">
            <v>Servente</v>
          </cell>
          <cell r="E360" t="str">
            <v>mês</v>
          </cell>
          <cell r="F360">
            <v>680.6</v>
          </cell>
          <cell r="G360">
            <v>3.09</v>
          </cell>
          <cell r="H360">
            <v>3.9</v>
          </cell>
          <cell r="I360">
            <v>6.99</v>
          </cell>
        </row>
        <row r="361">
          <cell r="C361" t="str">
            <v>T702</v>
          </cell>
          <cell r="D361" t="str">
            <v>Ajudante</v>
          </cell>
          <cell r="E361" t="str">
            <v>mês</v>
          </cell>
          <cell r="F361">
            <v>680.6</v>
          </cell>
          <cell r="G361">
            <v>3.09</v>
          </cell>
          <cell r="H361">
            <v>3.9</v>
          </cell>
          <cell r="I361">
            <v>6.99</v>
          </cell>
        </row>
        <row r="362">
          <cell r="C362" t="str">
            <v>T801</v>
          </cell>
          <cell r="D362" t="str">
            <v>Perfurador de tubulão</v>
          </cell>
          <cell r="E362" t="str">
            <v>mês</v>
          </cell>
          <cell r="F362">
            <v>1305.6099999999999</v>
          </cell>
          <cell r="G362">
            <v>5.93</v>
          </cell>
          <cell r="H362">
            <v>7.49</v>
          </cell>
          <cell r="I362">
            <v>13.42</v>
          </cell>
        </row>
        <row r="363">
          <cell r="C363" t="str">
            <v>T802</v>
          </cell>
          <cell r="D363" t="str">
            <v>Eletricista</v>
          </cell>
          <cell r="E363" t="str">
            <v>mês</v>
          </cell>
          <cell r="F363">
            <v>918.35</v>
          </cell>
          <cell r="G363">
            <v>4.17</v>
          </cell>
          <cell r="H363">
            <v>5.27</v>
          </cell>
          <cell r="I363">
            <v>9.44</v>
          </cell>
        </row>
        <row r="364">
          <cell r="C364" t="str">
            <v>T803</v>
          </cell>
          <cell r="D364" t="str">
            <v>Apontador</v>
          </cell>
          <cell r="E364" t="str">
            <v>mês</v>
          </cell>
          <cell r="F364">
            <v>1000</v>
          </cell>
          <cell r="G364">
            <v>3.99</v>
          </cell>
          <cell r="H364">
            <v>5.04</v>
          </cell>
          <cell r="I364">
            <v>9.0299999999999994</v>
          </cell>
        </row>
        <row r="365">
          <cell r="C365" t="str">
            <v>TC01</v>
          </cell>
          <cell r="D365" t="str">
            <v>Topografo</v>
          </cell>
          <cell r="E365" t="str">
            <v>mês</v>
          </cell>
          <cell r="F365">
            <v>2500</v>
          </cell>
          <cell r="G365">
            <v>11.36</v>
          </cell>
          <cell r="H365">
            <v>14.35</v>
          </cell>
          <cell r="I365">
            <v>25.71</v>
          </cell>
        </row>
        <row r="366">
          <cell r="C366" t="str">
            <v>TC02</v>
          </cell>
          <cell r="D366" t="str">
            <v>Desenhista</v>
          </cell>
          <cell r="E366" t="str">
            <v>mês</v>
          </cell>
          <cell r="F366">
            <v>1450</v>
          </cell>
          <cell r="G366">
            <v>6.59</v>
          </cell>
          <cell r="H366">
            <v>8.32</v>
          </cell>
          <cell r="I366">
            <v>14.91</v>
          </cell>
        </row>
        <row r="367">
          <cell r="C367" t="str">
            <v>TC03</v>
          </cell>
          <cell r="D367" t="str">
            <v>Tec. Edificações</v>
          </cell>
          <cell r="E367" t="str">
            <v>mês</v>
          </cell>
          <cell r="F367">
            <v>1450</v>
          </cell>
          <cell r="G367">
            <v>6.59</v>
          </cell>
          <cell r="H367">
            <v>8.32</v>
          </cell>
          <cell r="I367">
            <v>14.91</v>
          </cell>
        </row>
        <row r="368">
          <cell r="C368" t="str">
            <v>TC04</v>
          </cell>
          <cell r="D368" t="str">
            <v>Eletrotécnico</v>
          </cell>
          <cell r="E368" t="str">
            <v>mês</v>
          </cell>
          <cell r="F368">
            <v>1450</v>
          </cell>
          <cell r="G368">
            <v>6.59</v>
          </cell>
          <cell r="H368">
            <v>8.32</v>
          </cell>
          <cell r="I368">
            <v>14.91</v>
          </cell>
        </row>
        <row r="369">
          <cell r="C369" t="str">
            <v>TC05</v>
          </cell>
          <cell r="D369" t="str">
            <v>Tec. Segurança</v>
          </cell>
          <cell r="E369" t="str">
            <v>mês</v>
          </cell>
          <cell r="F369">
            <v>1500</v>
          </cell>
          <cell r="G369">
            <v>6.82</v>
          </cell>
          <cell r="H369">
            <v>8.61</v>
          </cell>
          <cell r="I369">
            <v>15.43</v>
          </cell>
        </row>
        <row r="370">
          <cell r="C370" t="str">
            <v>TC06</v>
          </cell>
          <cell r="D370" t="str">
            <v>Profissionais diversos</v>
          </cell>
          <cell r="E370" t="str">
            <v>mês</v>
          </cell>
          <cell r="F370">
            <v>1187.53</v>
          </cell>
          <cell r="G370">
            <v>5.4</v>
          </cell>
          <cell r="H370">
            <v>6.82</v>
          </cell>
          <cell r="I370">
            <v>12.22</v>
          </cell>
        </row>
        <row r="371">
          <cell r="C371" t="str">
            <v>TC07</v>
          </cell>
          <cell r="D371" t="str">
            <v>Operario</v>
          </cell>
          <cell r="E371" t="str">
            <v>mês</v>
          </cell>
          <cell r="F371">
            <v>918.35</v>
          </cell>
          <cell r="G371">
            <v>4.17</v>
          </cell>
          <cell r="H371">
            <v>5.27</v>
          </cell>
          <cell r="I371">
            <v>9.44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</row>
        <row r="22">
          <cell r="D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</row>
        <row r="23">
          <cell r="D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</row>
        <row r="24">
          <cell r="D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</row>
        <row r="25">
          <cell r="D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</row>
        <row r="26">
          <cell r="D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</row>
        <row r="27">
          <cell r="D27" t="str">
            <v/>
          </cell>
          <cell r="G27" t="str">
            <v/>
          </cell>
          <cell r="H27" t="str">
            <v/>
          </cell>
          <cell r="I27" t="str">
            <v/>
          </cell>
          <cell r="J27" t="str">
            <v/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 t="str">
            <v/>
          </cell>
          <cell r="F30" t="str">
            <v/>
          </cell>
          <cell r="G30" t="str">
            <v/>
          </cell>
          <cell r="H30" t="str">
            <v/>
          </cell>
          <cell r="I30" t="str">
            <v/>
          </cell>
          <cell r="J30" t="str">
            <v/>
          </cell>
        </row>
        <row r="31">
          <cell r="D31" t="str">
            <v/>
          </cell>
          <cell r="F31" t="str">
            <v/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</row>
        <row r="32">
          <cell r="D32" t="str">
            <v/>
          </cell>
          <cell r="F32" t="str">
            <v/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</row>
        <row r="33">
          <cell r="D33" t="str">
            <v/>
          </cell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</row>
        <row r="34">
          <cell r="D34" t="str">
            <v/>
          </cell>
          <cell r="F34" t="str">
            <v/>
          </cell>
          <cell r="G34" t="str">
            <v/>
          </cell>
          <cell r="H34" t="str">
            <v/>
          </cell>
          <cell r="I34" t="str">
            <v/>
          </cell>
          <cell r="J34" t="str">
            <v/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 t="str">
            <v/>
          </cell>
          <cell r="E43" t="str">
            <v/>
          </cell>
          <cell r="J43">
            <v>0</v>
          </cell>
        </row>
        <row r="44">
          <cell r="D44" t="str">
            <v/>
          </cell>
          <cell r="E44" t="str">
            <v/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 t="str">
            <v/>
          </cell>
          <cell r="E47" t="str">
            <v/>
          </cell>
          <cell r="H47" t="str">
            <v/>
          </cell>
          <cell r="J47" t="str">
            <v/>
          </cell>
        </row>
        <row r="48">
          <cell r="D48" t="str">
            <v/>
          </cell>
          <cell r="E48" t="str">
            <v/>
          </cell>
          <cell r="H48" t="str">
            <v/>
          </cell>
          <cell r="J48" t="str">
            <v/>
          </cell>
        </row>
        <row r="49">
          <cell r="D49" t="str">
            <v/>
          </cell>
          <cell r="E49" t="str">
            <v/>
          </cell>
          <cell r="H49" t="str">
            <v/>
          </cell>
          <cell r="J49" t="str">
            <v/>
          </cell>
        </row>
        <row r="50">
          <cell r="D50" t="str">
            <v/>
          </cell>
          <cell r="E50" t="str">
            <v/>
          </cell>
          <cell r="H50" t="str">
            <v/>
          </cell>
          <cell r="J50" t="str">
            <v/>
          </cell>
        </row>
        <row r="51">
          <cell r="D51" t="str">
            <v/>
          </cell>
          <cell r="E51" t="str">
            <v/>
          </cell>
          <cell r="H51" t="str">
            <v/>
          </cell>
          <cell r="J51" t="str">
            <v/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 t="str">
            <v/>
          </cell>
          <cell r="G62" t="str">
            <v/>
          </cell>
          <cell r="H62" t="str">
            <v/>
          </cell>
          <cell r="I62" t="str">
            <v/>
          </cell>
          <cell r="J62" t="str">
            <v/>
          </cell>
        </row>
        <row r="63">
          <cell r="D63" t="str">
            <v/>
          </cell>
          <cell r="G63" t="str">
            <v/>
          </cell>
          <cell r="H63" t="str">
            <v/>
          </cell>
          <cell r="I63" t="str">
            <v/>
          </cell>
          <cell r="J63" t="str">
            <v/>
          </cell>
        </row>
        <row r="64">
          <cell r="D64" t="str">
            <v/>
          </cell>
          <cell r="G64" t="str">
            <v/>
          </cell>
          <cell r="H64" t="str">
            <v/>
          </cell>
          <cell r="I64" t="str">
            <v/>
          </cell>
          <cell r="J64" t="str">
            <v/>
          </cell>
        </row>
        <row r="65">
          <cell r="D65" t="str">
            <v/>
          </cell>
          <cell r="G65" t="str">
            <v/>
          </cell>
          <cell r="H65" t="str">
            <v/>
          </cell>
          <cell r="I65" t="str">
            <v/>
          </cell>
          <cell r="J65" t="str">
            <v/>
          </cell>
        </row>
        <row r="66">
          <cell r="D66" t="str">
            <v/>
          </cell>
          <cell r="G66" t="str">
            <v/>
          </cell>
          <cell r="H66" t="str">
            <v/>
          </cell>
          <cell r="I66" t="str">
            <v/>
          </cell>
          <cell r="J66" t="str">
            <v/>
          </cell>
        </row>
        <row r="67">
          <cell r="D67" t="str">
            <v/>
          </cell>
          <cell r="G67" t="str">
            <v/>
          </cell>
          <cell r="H67" t="str">
            <v/>
          </cell>
          <cell r="I67" t="str">
            <v/>
          </cell>
          <cell r="J67" t="str">
            <v/>
          </cell>
        </row>
        <row r="68">
          <cell r="D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 t="str">
            <v/>
          </cell>
          <cell r="F71" t="str">
            <v/>
          </cell>
          <cell r="G71" t="str">
            <v/>
          </cell>
          <cell r="H71" t="str">
            <v/>
          </cell>
          <cell r="I71" t="str">
            <v/>
          </cell>
          <cell r="J71" t="str">
            <v/>
          </cell>
        </row>
        <row r="72">
          <cell r="D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</row>
        <row r="73">
          <cell r="D73" t="str">
            <v/>
          </cell>
          <cell r="F73" t="str">
            <v/>
          </cell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</row>
        <row r="74">
          <cell r="D74" t="str">
            <v/>
          </cell>
          <cell r="F74" t="str">
            <v/>
          </cell>
          <cell r="G74" t="str">
            <v/>
          </cell>
          <cell r="H74" t="str">
            <v/>
          </cell>
          <cell r="I74" t="str">
            <v/>
          </cell>
          <cell r="J74" t="str">
            <v/>
          </cell>
        </row>
        <row r="75">
          <cell r="D75" t="str">
            <v/>
          </cell>
          <cell r="F75" t="str">
            <v/>
          </cell>
          <cell r="G75" t="str">
            <v/>
          </cell>
          <cell r="H75" t="str">
            <v/>
          </cell>
          <cell r="I75" t="str">
            <v/>
          </cell>
          <cell r="J75" t="str">
            <v/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 t="str">
            <v/>
          </cell>
          <cell r="E83" t="str">
            <v/>
          </cell>
          <cell r="J83">
            <v>0</v>
          </cell>
        </row>
        <row r="84">
          <cell r="D84" t="str">
            <v/>
          </cell>
          <cell r="E84" t="str">
            <v/>
          </cell>
          <cell r="J84">
            <v>0</v>
          </cell>
        </row>
        <row r="85">
          <cell r="D85" t="str">
            <v/>
          </cell>
          <cell r="E85" t="str">
            <v/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 t="str">
            <v/>
          </cell>
          <cell r="E88" t="str">
            <v/>
          </cell>
          <cell r="H88" t="str">
            <v/>
          </cell>
          <cell r="J88" t="str">
            <v/>
          </cell>
        </row>
        <row r="89">
          <cell r="D89" t="str">
            <v/>
          </cell>
          <cell r="E89" t="str">
            <v/>
          </cell>
          <cell r="H89" t="str">
            <v/>
          </cell>
          <cell r="J89" t="str">
            <v/>
          </cell>
        </row>
        <row r="90">
          <cell r="D90" t="str">
            <v/>
          </cell>
          <cell r="E90" t="str">
            <v/>
          </cell>
          <cell r="H90" t="str">
            <v/>
          </cell>
          <cell r="J90" t="str">
            <v/>
          </cell>
        </row>
        <row r="91">
          <cell r="D91" t="str">
            <v/>
          </cell>
          <cell r="E91" t="str">
            <v/>
          </cell>
          <cell r="H91" t="str">
            <v/>
          </cell>
          <cell r="J91" t="str">
            <v/>
          </cell>
        </row>
        <row r="92">
          <cell r="D92" t="str">
            <v/>
          </cell>
          <cell r="E92" t="str">
            <v/>
          </cell>
          <cell r="H92" t="str">
            <v/>
          </cell>
          <cell r="J92" t="str">
            <v/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 t="str">
            <v/>
          </cell>
          <cell r="G103" t="str">
            <v/>
          </cell>
          <cell r="H103" t="str">
            <v/>
          </cell>
          <cell r="I103" t="str">
            <v/>
          </cell>
          <cell r="J103" t="str">
            <v/>
          </cell>
        </row>
        <row r="104">
          <cell r="D104" t="str">
            <v/>
          </cell>
          <cell r="G104" t="str">
            <v/>
          </cell>
          <cell r="H104" t="str">
            <v/>
          </cell>
          <cell r="I104" t="str">
            <v/>
          </cell>
          <cell r="J104" t="str">
            <v/>
          </cell>
        </row>
        <row r="105">
          <cell r="D105" t="str">
            <v/>
          </cell>
          <cell r="G105" t="str">
            <v/>
          </cell>
          <cell r="H105" t="str">
            <v/>
          </cell>
          <cell r="I105" t="str">
            <v/>
          </cell>
          <cell r="J105" t="str">
            <v/>
          </cell>
        </row>
        <row r="106">
          <cell r="D106" t="str">
            <v/>
          </cell>
          <cell r="G106" t="str">
            <v/>
          </cell>
          <cell r="H106" t="str">
            <v/>
          </cell>
          <cell r="I106" t="str">
            <v/>
          </cell>
          <cell r="J106" t="str">
            <v/>
          </cell>
        </row>
        <row r="107">
          <cell r="D107" t="str">
            <v/>
          </cell>
          <cell r="G107" t="str">
            <v/>
          </cell>
          <cell r="H107" t="str">
            <v/>
          </cell>
          <cell r="I107" t="str">
            <v/>
          </cell>
          <cell r="J107" t="str">
            <v/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 t="str">
            <v/>
          </cell>
          <cell r="F110" t="str">
            <v/>
          </cell>
          <cell r="G110" t="str">
            <v/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D111" t="str">
            <v/>
          </cell>
          <cell r="F111" t="str">
            <v/>
          </cell>
          <cell r="G111" t="str">
            <v/>
          </cell>
          <cell r="H111" t="str">
            <v/>
          </cell>
          <cell r="I111" t="str">
            <v/>
          </cell>
          <cell r="J111" t="str">
            <v/>
          </cell>
        </row>
        <row r="112">
          <cell r="D112" t="str">
            <v/>
          </cell>
          <cell r="F112" t="str">
            <v/>
          </cell>
          <cell r="G112" t="str">
            <v/>
          </cell>
          <cell r="H112" t="str">
            <v/>
          </cell>
          <cell r="I112" t="str">
            <v/>
          </cell>
          <cell r="J112" t="str">
            <v/>
          </cell>
        </row>
        <row r="113">
          <cell r="D113" t="str">
            <v/>
          </cell>
          <cell r="F113" t="str">
            <v/>
          </cell>
          <cell r="G113" t="str">
            <v/>
          </cell>
          <cell r="H113" t="str">
            <v/>
          </cell>
          <cell r="I113" t="str">
            <v/>
          </cell>
          <cell r="J113" t="str">
            <v/>
          </cell>
        </row>
        <row r="114">
          <cell r="D114" t="str">
            <v/>
          </cell>
          <cell r="F114" t="str">
            <v/>
          </cell>
          <cell r="G114" t="str">
            <v/>
          </cell>
          <cell r="H114" t="str">
            <v/>
          </cell>
          <cell r="I114" t="str">
            <v/>
          </cell>
          <cell r="J114" t="str">
            <v/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 t="str">
            <v/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 t="str">
            <v/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 t="str">
            <v/>
          </cell>
          <cell r="J122">
            <v>1.1299999999999999</v>
          </cell>
        </row>
        <row r="123">
          <cell r="D123" t="str">
            <v/>
          </cell>
          <cell r="E123" t="str">
            <v/>
          </cell>
          <cell r="H123" t="str">
            <v/>
          </cell>
          <cell r="I123" t="str">
            <v/>
          </cell>
          <cell r="J123" t="str">
            <v/>
          </cell>
        </row>
        <row r="124">
          <cell r="D124" t="str">
            <v/>
          </cell>
          <cell r="E124" t="str">
            <v/>
          </cell>
          <cell r="H124" t="str">
            <v/>
          </cell>
          <cell r="I124" t="str">
            <v/>
          </cell>
          <cell r="J124" t="str">
            <v/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 t="str">
            <v/>
          </cell>
          <cell r="E127" t="str">
            <v/>
          </cell>
          <cell r="H127" t="str">
            <v/>
          </cell>
          <cell r="J127" t="str">
            <v/>
          </cell>
        </row>
        <row r="128">
          <cell r="D128" t="str">
            <v/>
          </cell>
          <cell r="E128" t="str">
            <v/>
          </cell>
          <cell r="H128" t="str">
            <v/>
          </cell>
          <cell r="J128" t="str">
            <v/>
          </cell>
        </row>
        <row r="129">
          <cell r="D129" t="str">
            <v/>
          </cell>
          <cell r="E129" t="str">
            <v/>
          </cell>
          <cell r="H129" t="str">
            <v/>
          </cell>
          <cell r="J129" t="str">
            <v/>
          </cell>
        </row>
        <row r="130">
          <cell r="D130" t="str">
            <v/>
          </cell>
          <cell r="E130" t="str">
            <v/>
          </cell>
          <cell r="H130" t="str">
            <v/>
          </cell>
          <cell r="J130" t="str">
            <v/>
          </cell>
        </row>
        <row r="131">
          <cell r="D131" t="str">
            <v/>
          </cell>
          <cell r="E131" t="str">
            <v/>
          </cell>
          <cell r="H131" t="str">
            <v/>
          </cell>
          <cell r="J131" t="str">
            <v/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 t="str">
            <v/>
          </cell>
          <cell r="G142" t="str">
            <v/>
          </cell>
          <cell r="H142" t="str">
            <v/>
          </cell>
          <cell r="I142" t="str">
            <v/>
          </cell>
          <cell r="J142" t="str">
            <v/>
          </cell>
        </row>
        <row r="143">
          <cell r="D143" t="str">
            <v/>
          </cell>
          <cell r="G143" t="str">
            <v/>
          </cell>
          <cell r="H143" t="str">
            <v/>
          </cell>
          <cell r="I143" t="str">
            <v/>
          </cell>
          <cell r="J143" t="str">
            <v/>
          </cell>
        </row>
        <row r="144">
          <cell r="D144" t="str">
            <v/>
          </cell>
          <cell r="G144" t="str">
            <v/>
          </cell>
          <cell r="H144" t="str">
            <v/>
          </cell>
          <cell r="I144" t="str">
            <v/>
          </cell>
          <cell r="J144" t="str">
            <v/>
          </cell>
        </row>
        <row r="145">
          <cell r="D145" t="str">
            <v/>
          </cell>
          <cell r="G145" t="str">
            <v/>
          </cell>
          <cell r="H145" t="str">
            <v/>
          </cell>
          <cell r="I145" t="str">
            <v/>
          </cell>
          <cell r="J145" t="str">
            <v/>
          </cell>
        </row>
        <row r="146">
          <cell r="D146" t="str">
            <v/>
          </cell>
          <cell r="G146" t="str">
            <v/>
          </cell>
          <cell r="H146" t="str">
            <v/>
          </cell>
          <cell r="I146" t="str">
            <v/>
          </cell>
          <cell r="J146" t="str">
            <v/>
          </cell>
        </row>
        <row r="147">
          <cell r="D147" t="str">
            <v/>
          </cell>
          <cell r="G147" t="str">
            <v/>
          </cell>
          <cell r="H147" t="str">
            <v/>
          </cell>
          <cell r="I147" t="str">
            <v/>
          </cell>
          <cell r="J147" t="str">
            <v/>
          </cell>
        </row>
        <row r="148">
          <cell r="D148" t="str">
            <v/>
          </cell>
          <cell r="G148" t="str">
            <v/>
          </cell>
          <cell r="H148" t="str">
            <v/>
          </cell>
          <cell r="I148" t="str">
            <v/>
          </cell>
          <cell r="J148" t="str">
            <v/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 t="str">
            <v/>
          </cell>
          <cell r="F151" t="str">
            <v/>
          </cell>
          <cell r="G151" t="str">
            <v/>
          </cell>
          <cell r="H151" t="str">
            <v/>
          </cell>
          <cell r="I151" t="str">
            <v/>
          </cell>
          <cell r="J151" t="str">
            <v/>
          </cell>
        </row>
        <row r="152">
          <cell r="D152" t="str">
            <v/>
          </cell>
          <cell r="F152" t="str">
            <v/>
          </cell>
          <cell r="G152" t="str">
            <v/>
          </cell>
          <cell r="H152" t="str">
            <v/>
          </cell>
          <cell r="I152" t="str">
            <v/>
          </cell>
          <cell r="J152" t="str">
            <v/>
          </cell>
        </row>
        <row r="153">
          <cell r="D153" t="str">
            <v/>
          </cell>
          <cell r="F153" t="str">
            <v/>
          </cell>
          <cell r="G153" t="str">
            <v/>
          </cell>
          <cell r="H153" t="str">
            <v/>
          </cell>
          <cell r="I153" t="str">
            <v/>
          </cell>
          <cell r="J153" t="str">
            <v/>
          </cell>
        </row>
        <row r="154">
          <cell r="D154" t="str">
            <v/>
          </cell>
          <cell r="F154" t="str">
            <v/>
          </cell>
          <cell r="G154" t="str">
            <v/>
          </cell>
          <cell r="H154" t="str">
            <v/>
          </cell>
          <cell r="I154" t="str">
            <v/>
          </cell>
          <cell r="J154" t="str">
            <v/>
          </cell>
        </row>
        <row r="155">
          <cell r="D155" t="str">
            <v/>
          </cell>
          <cell r="F155" t="str">
            <v/>
          </cell>
          <cell r="G155" t="str">
            <v/>
          </cell>
          <cell r="H155" t="str">
            <v/>
          </cell>
          <cell r="I155" t="str">
            <v/>
          </cell>
          <cell r="J155" t="str">
            <v/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 t="str">
            <v/>
          </cell>
          <cell r="E162" t="str">
            <v/>
          </cell>
          <cell r="H162" t="str">
            <v/>
          </cell>
          <cell r="I162" t="str">
            <v/>
          </cell>
        </row>
        <row r="163">
          <cell r="D163" t="str">
            <v/>
          </cell>
          <cell r="E163" t="str">
            <v/>
          </cell>
          <cell r="H163" t="str">
            <v/>
          </cell>
          <cell r="I163" t="str">
            <v/>
          </cell>
        </row>
        <row r="164">
          <cell r="D164" t="str">
            <v/>
          </cell>
          <cell r="E164" t="str">
            <v/>
          </cell>
          <cell r="H164" t="str">
            <v/>
          </cell>
          <cell r="I164" t="str">
            <v/>
          </cell>
        </row>
        <row r="165">
          <cell r="D165" t="str">
            <v/>
          </cell>
          <cell r="E165" t="str">
            <v/>
          </cell>
          <cell r="H165" t="str">
            <v/>
          </cell>
          <cell r="I165" t="str">
            <v/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 t="str">
            <v/>
          </cell>
          <cell r="E168" t="str">
            <v/>
          </cell>
          <cell r="H168" t="str">
            <v/>
          </cell>
          <cell r="J168" t="str">
            <v/>
          </cell>
        </row>
        <row r="169">
          <cell r="D169" t="str">
            <v/>
          </cell>
          <cell r="E169" t="str">
            <v/>
          </cell>
          <cell r="H169" t="str">
            <v/>
          </cell>
          <cell r="J169" t="str">
            <v/>
          </cell>
        </row>
        <row r="170">
          <cell r="D170" t="str">
            <v/>
          </cell>
          <cell r="E170" t="str">
            <v/>
          </cell>
          <cell r="H170" t="str">
            <v/>
          </cell>
          <cell r="J170" t="str">
            <v/>
          </cell>
        </row>
        <row r="171">
          <cell r="D171" t="str">
            <v/>
          </cell>
          <cell r="E171" t="str">
            <v/>
          </cell>
          <cell r="H171" t="str">
            <v/>
          </cell>
          <cell r="J171" t="str">
            <v/>
          </cell>
        </row>
        <row r="172">
          <cell r="D172" t="str">
            <v/>
          </cell>
          <cell r="E172" t="str">
            <v/>
          </cell>
          <cell r="H172" t="str">
            <v/>
          </cell>
          <cell r="J172" t="str">
            <v/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 t="str">
            <v/>
          </cell>
          <cell r="G183" t="str">
            <v/>
          </cell>
          <cell r="H183" t="str">
            <v/>
          </cell>
          <cell r="I183" t="str">
            <v/>
          </cell>
          <cell r="J183" t="str">
            <v/>
          </cell>
        </row>
        <row r="184">
          <cell r="D184" t="str">
            <v/>
          </cell>
          <cell r="G184" t="str">
            <v/>
          </cell>
          <cell r="H184" t="str">
            <v/>
          </cell>
          <cell r="I184" t="str">
            <v/>
          </cell>
          <cell r="J184" t="str">
            <v/>
          </cell>
        </row>
        <row r="185">
          <cell r="D185" t="str">
            <v/>
          </cell>
          <cell r="G185" t="str">
            <v/>
          </cell>
          <cell r="H185" t="str">
            <v/>
          </cell>
          <cell r="I185" t="str">
            <v/>
          </cell>
          <cell r="J185" t="str">
            <v/>
          </cell>
        </row>
        <row r="186">
          <cell r="D186" t="str">
            <v/>
          </cell>
          <cell r="G186" t="str">
            <v/>
          </cell>
          <cell r="H186" t="str">
            <v/>
          </cell>
          <cell r="I186" t="str">
            <v/>
          </cell>
          <cell r="J186" t="str">
            <v/>
          </cell>
        </row>
        <row r="187">
          <cell r="D187" t="str">
            <v/>
          </cell>
          <cell r="G187" t="str">
            <v/>
          </cell>
          <cell r="H187" t="str">
            <v/>
          </cell>
          <cell r="I187" t="str">
            <v/>
          </cell>
          <cell r="J187" t="str">
            <v/>
          </cell>
        </row>
        <row r="188">
          <cell r="D188" t="str">
            <v/>
          </cell>
          <cell r="G188" t="str">
            <v/>
          </cell>
          <cell r="H188" t="str">
            <v/>
          </cell>
          <cell r="I188" t="str">
            <v/>
          </cell>
          <cell r="J188" t="str">
            <v/>
          </cell>
        </row>
        <row r="189">
          <cell r="D189" t="str">
            <v/>
          </cell>
          <cell r="G189" t="str">
            <v/>
          </cell>
          <cell r="H189" t="str">
            <v/>
          </cell>
          <cell r="I189" t="str">
            <v/>
          </cell>
          <cell r="J189" t="str">
            <v/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 t="str">
            <v/>
          </cell>
          <cell r="F192" t="str">
            <v/>
          </cell>
          <cell r="G192" t="str">
            <v/>
          </cell>
          <cell r="H192" t="str">
            <v/>
          </cell>
          <cell r="I192" t="str">
            <v/>
          </cell>
          <cell r="J192" t="str">
            <v/>
          </cell>
        </row>
        <row r="193">
          <cell r="D193" t="str">
            <v/>
          </cell>
          <cell r="F193" t="str">
            <v/>
          </cell>
          <cell r="G193" t="str">
            <v/>
          </cell>
          <cell r="H193" t="str">
            <v/>
          </cell>
          <cell r="I193" t="str">
            <v/>
          </cell>
          <cell r="J193" t="str">
            <v/>
          </cell>
        </row>
        <row r="194">
          <cell r="D194" t="str">
            <v/>
          </cell>
          <cell r="F194" t="str">
            <v/>
          </cell>
          <cell r="G194" t="str">
            <v/>
          </cell>
          <cell r="H194" t="str">
            <v/>
          </cell>
          <cell r="I194" t="str">
            <v/>
          </cell>
          <cell r="J194" t="str">
            <v/>
          </cell>
        </row>
        <row r="195">
          <cell r="D195" t="str">
            <v/>
          </cell>
          <cell r="F195" t="str">
            <v/>
          </cell>
          <cell r="G195" t="str">
            <v/>
          </cell>
          <cell r="H195" t="str">
            <v/>
          </cell>
          <cell r="I195" t="str">
            <v/>
          </cell>
          <cell r="J195" t="str">
            <v/>
          </cell>
        </row>
        <row r="196">
          <cell r="D196" t="str">
            <v/>
          </cell>
          <cell r="F196" t="str">
            <v/>
          </cell>
          <cell r="G196" t="str">
            <v/>
          </cell>
          <cell r="H196" t="str">
            <v/>
          </cell>
          <cell r="I196" t="str">
            <v/>
          </cell>
          <cell r="J196" t="str">
            <v/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 t="str">
            <v/>
          </cell>
          <cell r="E205" t="str">
            <v/>
          </cell>
          <cell r="J205" t="str">
            <v/>
          </cell>
        </row>
        <row r="206">
          <cell r="D206" t="str">
            <v/>
          </cell>
          <cell r="E206" t="str">
            <v/>
          </cell>
          <cell r="J206" t="str">
            <v/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 t="str">
            <v/>
          </cell>
          <cell r="E209" t="str">
            <v/>
          </cell>
          <cell r="H209" t="str">
            <v/>
          </cell>
          <cell r="J209" t="str">
            <v/>
          </cell>
        </row>
        <row r="210">
          <cell r="D210" t="str">
            <v/>
          </cell>
          <cell r="E210" t="str">
            <v/>
          </cell>
          <cell r="H210" t="str">
            <v/>
          </cell>
          <cell r="J210" t="str">
            <v/>
          </cell>
        </row>
        <row r="211">
          <cell r="D211" t="str">
            <v/>
          </cell>
          <cell r="E211" t="str">
            <v/>
          </cell>
          <cell r="H211" t="str">
            <v/>
          </cell>
          <cell r="J211" t="str">
            <v/>
          </cell>
        </row>
        <row r="212">
          <cell r="D212" t="str">
            <v/>
          </cell>
          <cell r="E212" t="str">
            <v/>
          </cell>
          <cell r="H212" t="str">
            <v/>
          </cell>
          <cell r="J212" t="str">
            <v/>
          </cell>
        </row>
        <row r="213">
          <cell r="D213" t="str">
            <v/>
          </cell>
          <cell r="E213" t="str">
            <v/>
          </cell>
          <cell r="H213" t="str">
            <v/>
          </cell>
          <cell r="J213" t="str">
            <v/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 t="str">
            <v/>
          </cell>
          <cell r="G224" t="str">
            <v/>
          </cell>
          <cell r="H224" t="str">
            <v/>
          </cell>
          <cell r="I224" t="str">
            <v/>
          </cell>
          <cell r="J224" t="str">
            <v/>
          </cell>
        </row>
        <row r="225">
          <cell r="D225" t="str">
            <v/>
          </cell>
          <cell r="G225" t="str">
            <v/>
          </cell>
          <cell r="H225" t="str">
            <v/>
          </cell>
          <cell r="I225" t="str">
            <v/>
          </cell>
          <cell r="J225" t="str">
            <v/>
          </cell>
        </row>
        <row r="226">
          <cell r="D226" t="str">
            <v/>
          </cell>
          <cell r="G226" t="str">
            <v/>
          </cell>
          <cell r="H226" t="str">
            <v/>
          </cell>
          <cell r="I226" t="str">
            <v/>
          </cell>
          <cell r="J226" t="str">
            <v/>
          </cell>
        </row>
        <row r="227">
          <cell r="D227" t="str">
            <v/>
          </cell>
          <cell r="G227" t="str">
            <v/>
          </cell>
          <cell r="H227" t="str">
            <v/>
          </cell>
          <cell r="I227" t="str">
            <v/>
          </cell>
          <cell r="J227" t="str">
            <v/>
          </cell>
        </row>
        <row r="228">
          <cell r="D228" t="str">
            <v/>
          </cell>
          <cell r="G228" t="str">
            <v/>
          </cell>
          <cell r="H228" t="str">
            <v/>
          </cell>
          <cell r="I228" t="str">
            <v/>
          </cell>
          <cell r="J228" t="str">
            <v/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 t="str">
            <v/>
          </cell>
          <cell r="F233" t="str">
            <v/>
          </cell>
          <cell r="G233" t="str">
            <v/>
          </cell>
          <cell r="H233" t="str">
            <v/>
          </cell>
          <cell r="I233" t="str">
            <v/>
          </cell>
          <cell r="J233" t="str">
            <v/>
          </cell>
        </row>
        <row r="234">
          <cell r="D234" t="str">
            <v/>
          </cell>
          <cell r="F234" t="str">
            <v/>
          </cell>
          <cell r="G234" t="str">
            <v/>
          </cell>
          <cell r="H234" t="str">
            <v/>
          </cell>
          <cell r="I234" t="str">
            <v/>
          </cell>
          <cell r="J234" t="str">
            <v/>
          </cell>
        </row>
        <row r="235">
          <cell r="D235" t="str">
            <v/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 t="str">
            <v/>
          </cell>
          <cell r="E241" t="str">
            <v/>
          </cell>
          <cell r="H241" t="str">
            <v/>
          </cell>
          <cell r="I241" t="str">
            <v/>
          </cell>
          <cell r="J241" t="str">
            <v/>
          </cell>
        </row>
        <row r="242">
          <cell r="D242" t="str">
            <v/>
          </cell>
          <cell r="E242" t="str">
            <v/>
          </cell>
          <cell r="H242" t="str">
            <v/>
          </cell>
          <cell r="I242" t="str">
            <v/>
          </cell>
          <cell r="J242" t="str">
            <v/>
          </cell>
        </row>
        <row r="243">
          <cell r="D243" t="str">
            <v/>
          </cell>
          <cell r="E243" t="str">
            <v/>
          </cell>
          <cell r="H243" t="str">
            <v/>
          </cell>
          <cell r="I243" t="str">
            <v/>
          </cell>
          <cell r="J243" t="str">
            <v/>
          </cell>
        </row>
        <row r="244">
          <cell r="D244" t="str">
            <v/>
          </cell>
          <cell r="E244" t="str">
            <v/>
          </cell>
          <cell r="H244" t="str">
            <v/>
          </cell>
          <cell r="I244" t="str">
            <v/>
          </cell>
          <cell r="J244" t="str">
            <v/>
          </cell>
        </row>
        <row r="245">
          <cell r="D245" t="str">
            <v/>
          </cell>
          <cell r="E245" t="str">
            <v/>
          </cell>
          <cell r="H245" t="str">
            <v/>
          </cell>
          <cell r="I245" t="str">
            <v/>
          </cell>
          <cell r="J245" t="str">
            <v/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 t="str">
            <v/>
          </cell>
          <cell r="E250" t="str">
            <v/>
          </cell>
          <cell r="H250" t="str">
            <v/>
          </cell>
          <cell r="J250" t="str">
            <v/>
          </cell>
        </row>
        <row r="251">
          <cell r="D251" t="str">
            <v/>
          </cell>
          <cell r="E251" t="str">
            <v/>
          </cell>
          <cell r="H251" t="str">
            <v/>
          </cell>
          <cell r="J251" t="str">
            <v/>
          </cell>
        </row>
        <row r="252">
          <cell r="D252" t="str">
            <v/>
          </cell>
          <cell r="E252" t="str">
            <v/>
          </cell>
          <cell r="H252" t="str">
            <v/>
          </cell>
          <cell r="J252" t="str">
            <v/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 t="str">
            <v/>
          </cell>
          <cell r="G263" t="str">
            <v/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D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</row>
        <row r="265">
          <cell r="D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</row>
        <row r="266">
          <cell r="D266" t="str">
            <v/>
          </cell>
          <cell r="G266" t="str">
            <v/>
          </cell>
          <cell r="H266" t="str">
            <v/>
          </cell>
          <cell r="I266" t="str">
            <v/>
          </cell>
          <cell r="J266" t="str">
            <v/>
          </cell>
        </row>
        <row r="267">
          <cell r="D267" t="str">
            <v/>
          </cell>
          <cell r="G267" t="str">
            <v/>
          </cell>
          <cell r="H267" t="str">
            <v/>
          </cell>
          <cell r="I267" t="str">
            <v/>
          </cell>
          <cell r="J267" t="str">
            <v/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 t="str">
            <v/>
          </cell>
          <cell r="F272" t="str">
            <v/>
          </cell>
          <cell r="G272" t="str">
            <v/>
          </cell>
          <cell r="H272" t="str">
            <v/>
          </cell>
          <cell r="I272" t="str">
            <v/>
          </cell>
          <cell r="J272" t="str">
            <v/>
          </cell>
        </row>
        <row r="273">
          <cell r="D273" t="str">
            <v/>
          </cell>
          <cell r="F273" t="str">
            <v/>
          </cell>
          <cell r="G273" t="str">
            <v/>
          </cell>
          <cell r="H273" t="str">
            <v/>
          </cell>
          <cell r="I273" t="str">
            <v/>
          </cell>
          <cell r="J273" t="str">
            <v/>
          </cell>
        </row>
        <row r="274">
          <cell r="D274" t="str">
            <v/>
          </cell>
          <cell r="F274" t="str">
            <v/>
          </cell>
          <cell r="G274" t="str">
            <v/>
          </cell>
          <cell r="H274" t="str">
            <v/>
          </cell>
          <cell r="I274" t="str">
            <v/>
          </cell>
          <cell r="J274" t="str">
            <v/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 t="str">
            <v/>
          </cell>
          <cell r="E280" t="str">
            <v/>
          </cell>
          <cell r="H280" t="str">
            <v/>
          </cell>
          <cell r="I280" t="str">
            <v/>
          </cell>
          <cell r="J280" t="str">
            <v/>
          </cell>
        </row>
        <row r="281">
          <cell r="D281" t="str">
            <v/>
          </cell>
          <cell r="E281" t="str">
            <v/>
          </cell>
          <cell r="H281" t="str">
            <v/>
          </cell>
          <cell r="I281" t="str">
            <v/>
          </cell>
          <cell r="J281" t="str">
            <v/>
          </cell>
        </row>
        <row r="282">
          <cell r="D282" t="str">
            <v/>
          </cell>
          <cell r="E282" t="str">
            <v/>
          </cell>
          <cell r="H282" t="str">
            <v/>
          </cell>
          <cell r="I282" t="str">
            <v/>
          </cell>
          <cell r="J282" t="str">
            <v/>
          </cell>
        </row>
        <row r="283">
          <cell r="D283" t="str">
            <v/>
          </cell>
          <cell r="E283" t="str">
            <v/>
          </cell>
          <cell r="H283" t="str">
            <v/>
          </cell>
          <cell r="I283" t="str">
            <v/>
          </cell>
          <cell r="J283" t="str">
            <v/>
          </cell>
        </row>
        <row r="284">
          <cell r="D284" t="str">
            <v/>
          </cell>
          <cell r="E284" t="str">
            <v/>
          </cell>
          <cell r="H284" t="str">
            <v/>
          </cell>
          <cell r="I284" t="str">
            <v/>
          </cell>
          <cell r="J284" t="str">
            <v/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 t="str">
            <v/>
          </cell>
          <cell r="E289" t="str">
            <v/>
          </cell>
          <cell r="H289" t="str">
            <v/>
          </cell>
          <cell r="J289" t="str">
            <v/>
          </cell>
        </row>
        <row r="290">
          <cell r="D290" t="str">
            <v/>
          </cell>
          <cell r="E290" t="str">
            <v/>
          </cell>
          <cell r="H290" t="str">
            <v/>
          </cell>
          <cell r="J290" t="str">
            <v/>
          </cell>
        </row>
        <row r="291">
          <cell r="D291" t="str">
            <v/>
          </cell>
          <cell r="E291" t="str">
            <v/>
          </cell>
          <cell r="H291" t="str">
            <v/>
          </cell>
          <cell r="J291" t="str">
            <v/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 t="str">
            <v/>
          </cell>
          <cell r="G304" t="str">
            <v/>
          </cell>
          <cell r="H304" t="str">
            <v/>
          </cell>
          <cell r="I304" t="str">
            <v/>
          </cell>
          <cell r="J304" t="str">
            <v/>
          </cell>
        </row>
        <row r="305">
          <cell r="D305" t="str">
            <v/>
          </cell>
          <cell r="G305" t="str">
            <v/>
          </cell>
          <cell r="H305" t="str">
            <v/>
          </cell>
          <cell r="I305" t="str">
            <v/>
          </cell>
          <cell r="J305" t="str">
            <v/>
          </cell>
        </row>
        <row r="306">
          <cell r="D306" t="str">
            <v/>
          </cell>
          <cell r="G306" t="str">
            <v/>
          </cell>
          <cell r="H306" t="str">
            <v/>
          </cell>
          <cell r="I306" t="str">
            <v/>
          </cell>
          <cell r="J306" t="str">
            <v/>
          </cell>
        </row>
        <row r="307">
          <cell r="D307" t="str">
            <v/>
          </cell>
          <cell r="G307" t="str">
            <v/>
          </cell>
          <cell r="H307" t="str">
            <v/>
          </cell>
          <cell r="I307" t="str">
            <v/>
          </cell>
          <cell r="J307" t="str">
            <v/>
          </cell>
        </row>
        <row r="308">
          <cell r="D308" t="str">
            <v/>
          </cell>
          <cell r="G308" t="str">
            <v/>
          </cell>
          <cell r="H308" t="str">
            <v/>
          </cell>
          <cell r="I308" t="str">
            <v/>
          </cell>
          <cell r="J308" t="str">
            <v/>
          </cell>
        </row>
        <row r="309">
          <cell r="D309" t="str">
            <v/>
          </cell>
          <cell r="G309" t="str">
            <v/>
          </cell>
          <cell r="H309" t="str">
            <v/>
          </cell>
          <cell r="I309" t="str">
            <v/>
          </cell>
          <cell r="J309" t="str">
            <v/>
          </cell>
        </row>
        <row r="310">
          <cell r="D310" t="str">
            <v/>
          </cell>
          <cell r="G310" t="str">
            <v/>
          </cell>
          <cell r="H310" t="str">
            <v/>
          </cell>
          <cell r="I310" t="str">
            <v/>
          </cell>
          <cell r="J310" t="str">
            <v/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 t="str">
            <v/>
          </cell>
          <cell r="F313" t="str">
            <v/>
          </cell>
          <cell r="G313" t="str">
            <v/>
          </cell>
          <cell r="H313" t="str">
            <v/>
          </cell>
          <cell r="I313" t="str">
            <v/>
          </cell>
          <cell r="J313" t="str">
            <v/>
          </cell>
        </row>
        <row r="314">
          <cell r="D314" t="str">
            <v/>
          </cell>
          <cell r="F314" t="str">
            <v/>
          </cell>
          <cell r="G314" t="str">
            <v/>
          </cell>
          <cell r="H314" t="str">
            <v/>
          </cell>
          <cell r="I314" t="str">
            <v/>
          </cell>
          <cell r="J314" t="str">
            <v/>
          </cell>
        </row>
        <row r="315">
          <cell r="D315" t="str">
            <v/>
          </cell>
          <cell r="F315" t="str">
            <v/>
          </cell>
          <cell r="G315" t="str">
            <v/>
          </cell>
          <cell r="H315" t="str">
            <v/>
          </cell>
          <cell r="I315" t="str">
            <v/>
          </cell>
          <cell r="J315" t="str">
            <v/>
          </cell>
        </row>
        <row r="316">
          <cell r="D316" t="str">
            <v/>
          </cell>
          <cell r="F316" t="str">
            <v/>
          </cell>
          <cell r="G316" t="str">
            <v/>
          </cell>
          <cell r="H316" t="str">
            <v/>
          </cell>
          <cell r="I316" t="str">
            <v/>
          </cell>
          <cell r="J316" t="str">
            <v/>
          </cell>
        </row>
        <row r="317">
          <cell r="D317" t="str">
            <v/>
          </cell>
          <cell r="F317" t="str">
            <v/>
          </cell>
          <cell r="G317" t="str">
            <v/>
          </cell>
          <cell r="H317" t="str">
            <v/>
          </cell>
          <cell r="I317" t="str">
            <v/>
          </cell>
          <cell r="J317" t="str">
            <v/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 t="str">
            <v/>
          </cell>
          <cell r="E327" t="str">
            <v/>
          </cell>
          <cell r="H327">
            <v>0</v>
          </cell>
          <cell r="J327" t="str">
            <v/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 t="str">
            <v/>
          </cell>
          <cell r="E330" t="str">
            <v/>
          </cell>
          <cell r="H330" t="str">
            <v/>
          </cell>
          <cell r="J330" t="str">
            <v/>
          </cell>
        </row>
        <row r="331">
          <cell r="D331" t="str">
            <v/>
          </cell>
          <cell r="E331" t="str">
            <v/>
          </cell>
          <cell r="H331" t="str">
            <v/>
          </cell>
          <cell r="J331" t="str">
            <v/>
          </cell>
        </row>
        <row r="332">
          <cell r="D332" t="str">
            <v/>
          </cell>
          <cell r="E332" t="str">
            <v/>
          </cell>
          <cell r="H332" t="str">
            <v/>
          </cell>
          <cell r="J332" t="str">
            <v/>
          </cell>
        </row>
        <row r="333">
          <cell r="D333" t="str">
            <v/>
          </cell>
          <cell r="E333" t="str">
            <v/>
          </cell>
          <cell r="H333" t="str">
            <v/>
          </cell>
          <cell r="J333" t="str">
            <v/>
          </cell>
        </row>
        <row r="334">
          <cell r="D334" t="str">
            <v/>
          </cell>
          <cell r="E334" t="str">
            <v/>
          </cell>
          <cell r="H334" t="str">
            <v/>
          </cell>
          <cell r="J334" t="str">
            <v/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 t="str">
            <v/>
          </cell>
          <cell r="G345" t="str">
            <v/>
          </cell>
          <cell r="H345" t="str">
            <v/>
          </cell>
          <cell r="I345" t="str">
            <v/>
          </cell>
          <cell r="J345" t="str">
            <v/>
          </cell>
        </row>
        <row r="346">
          <cell r="D346" t="str">
            <v/>
          </cell>
          <cell r="G346" t="str">
            <v/>
          </cell>
          <cell r="H346" t="str">
            <v/>
          </cell>
          <cell r="I346" t="str">
            <v/>
          </cell>
          <cell r="J346" t="str">
            <v/>
          </cell>
        </row>
        <row r="347">
          <cell r="D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</row>
        <row r="348">
          <cell r="D348" t="str">
            <v/>
          </cell>
          <cell r="G348" t="str">
            <v/>
          </cell>
          <cell r="H348" t="str">
            <v/>
          </cell>
          <cell r="I348" t="str">
            <v/>
          </cell>
          <cell r="J348" t="str">
            <v/>
          </cell>
        </row>
        <row r="349">
          <cell r="D349" t="str">
            <v/>
          </cell>
          <cell r="G349" t="str">
            <v/>
          </cell>
          <cell r="H349" t="str">
            <v/>
          </cell>
          <cell r="I349" t="str">
            <v/>
          </cell>
          <cell r="J349" t="str">
            <v/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</row>
        <row r="353">
          <cell r="D353" t="str">
            <v/>
          </cell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</row>
        <row r="354">
          <cell r="D354" t="str">
            <v/>
          </cell>
          <cell r="F354" t="str">
            <v/>
          </cell>
          <cell r="G354" t="str">
            <v/>
          </cell>
          <cell r="H354" t="str">
            <v/>
          </cell>
          <cell r="I354" t="str">
            <v/>
          </cell>
          <cell r="J354" t="str">
            <v/>
          </cell>
        </row>
        <row r="355">
          <cell r="D355" t="str">
            <v/>
          </cell>
          <cell r="F355" t="str">
            <v/>
          </cell>
          <cell r="G355" t="str">
            <v/>
          </cell>
          <cell r="H355" t="str">
            <v/>
          </cell>
          <cell r="I355" t="str">
            <v/>
          </cell>
          <cell r="J355" t="str">
            <v/>
          </cell>
        </row>
        <row r="356">
          <cell r="D356" t="str">
            <v/>
          </cell>
          <cell r="F356" t="str">
            <v/>
          </cell>
          <cell r="G356" t="str">
            <v/>
          </cell>
          <cell r="H356" t="str">
            <v/>
          </cell>
          <cell r="I356" t="str">
            <v/>
          </cell>
          <cell r="J356" t="str">
            <v/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 t="str">
            <v/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 t="str">
            <v/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 t="str">
            <v/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 t="str">
            <v/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 t="str">
            <v/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 t="str">
            <v/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 t="str">
            <v/>
          </cell>
          <cell r="E370" t="str">
            <v/>
          </cell>
          <cell r="H370" t="str">
            <v/>
          </cell>
          <cell r="J370" t="str">
            <v/>
          </cell>
        </row>
        <row r="371">
          <cell r="D371" t="str">
            <v/>
          </cell>
          <cell r="E371" t="str">
            <v/>
          </cell>
          <cell r="H371" t="str">
            <v/>
          </cell>
          <cell r="J371" t="str">
            <v/>
          </cell>
        </row>
        <row r="372">
          <cell r="D372" t="str">
            <v/>
          </cell>
          <cell r="E372" t="str">
            <v/>
          </cell>
          <cell r="H372" t="str">
            <v/>
          </cell>
          <cell r="J372" t="str">
            <v/>
          </cell>
        </row>
        <row r="373">
          <cell r="D373" t="str">
            <v/>
          </cell>
          <cell r="E373" t="str">
            <v/>
          </cell>
          <cell r="H373" t="str">
            <v/>
          </cell>
          <cell r="J373" t="str">
            <v/>
          </cell>
        </row>
        <row r="374">
          <cell r="D374" t="str">
            <v/>
          </cell>
          <cell r="E374" t="str">
            <v/>
          </cell>
          <cell r="H374" t="str">
            <v/>
          </cell>
          <cell r="J374" t="str">
            <v/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</row>
        <row r="386">
          <cell r="D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</row>
        <row r="387">
          <cell r="D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</row>
        <row r="388">
          <cell r="D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</row>
        <row r="389">
          <cell r="D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 t="str">
            <v/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</row>
        <row r="393">
          <cell r="D393" t="str">
            <v/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</row>
        <row r="394">
          <cell r="D394" t="str">
            <v/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</row>
        <row r="395">
          <cell r="D395" t="str">
            <v/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</row>
        <row r="396">
          <cell r="D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 t="str">
            <v/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 t="str">
            <v/>
          </cell>
          <cell r="J403">
            <v>15.56</v>
          </cell>
        </row>
        <row r="404">
          <cell r="D404" t="str">
            <v/>
          </cell>
          <cell r="E404" t="str">
            <v/>
          </cell>
          <cell r="H404" t="str">
            <v/>
          </cell>
          <cell r="I404" t="str">
            <v/>
          </cell>
          <cell r="J404" t="str">
            <v/>
          </cell>
        </row>
        <row r="405">
          <cell r="D405" t="str">
            <v/>
          </cell>
          <cell r="E405" t="str">
            <v/>
          </cell>
          <cell r="H405" t="str">
            <v/>
          </cell>
          <cell r="I405" t="str">
            <v/>
          </cell>
          <cell r="J405" t="str">
            <v/>
          </cell>
        </row>
        <row r="406">
          <cell r="D406" t="str">
            <v/>
          </cell>
          <cell r="E406" t="str">
            <v/>
          </cell>
          <cell r="H406" t="str">
            <v/>
          </cell>
          <cell r="I406" t="str">
            <v/>
          </cell>
          <cell r="J406" t="str">
            <v/>
          </cell>
        </row>
        <row r="407">
          <cell r="D407" t="str">
            <v/>
          </cell>
          <cell r="E407" t="str">
            <v/>
          </cell>
          <cell r="H407" t="str">
            <v/>
          </cell>
          <cell r="I407" t="str">
            <v/>
          </cell>
          <cell r="J407" t="str">
            <v/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 t="str">
            <v/>
          </cell>
          <cell r="E410" t="str">
            <v/>
          </cell>
          <cell r="H410" t="str">
            <v/>
          </cell>
          <cell r="J410" t="str">
            <v/>
          </cell>
        </row>
        <row r="411">
          <cell r="D411" t="str">
            <v/>
          </cell>
          <cell r="E411" t="str">
            <v/>
          </cell>
          <cell r="H411" t="str">
            <v/>
          </cell>
          <cell r="J411" t="str">
            <v/>
          </cell>
        </row>
        <row r="412">
          <cell r="D412" t="str">
            <v/>
          </cell>
          <cell r="E412" t="str">
            <v/>
          </cell>
          <cell r="H412" t="str">
            <v/>
          </cell>
          <cell r="J412" t="str">
            <v/>
          </cell>
        </row>
        <row r="413">
          <cell r="D413" t="str">
            <v/>
          </cell>
          <cell r="E413" t="str">
            <v/>
          </cell>
          <cell r="H413" t="str">
            <v/>
          </cell>
          <cell r="J413" t="str">
            <v/>
          </cell>
        </row>
        <row r="414">
          <cell r="D414" t="str">
            <v/>
          </cell>
          <cell r="E414" t="str">
            <v/>
          </cell>
          <cell r="H414" t="str">
            <v/>
          </cell>
          <cell r="J414" t="str">
            <v/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 t="str">
            <v/>
          </cell>
          <cell r="G426" t="str">
            <v/>
          </cell>
          <cell r="H426" t="str">
            <v/>
          </cell>
          <cell r="I426" t="str">
            <v/>
          </cell>
          <cell r="J426" t="str">
            <v/>
          </cell>
        </row>
        <row r="427">
          <cell r="D427" t="str">
            <v/>
          </cell>
          <cell r="G427" t="str">
            <v/>
          </cell>
          <cell r="H427" t="str">
            <v/>
          </cell>
          <cell r="I427" t="str">
            <v/>
          </cell>
          <cell r="J427" t="str">
            <v/>
          </cell>
        </row>
        <row r="428">
          <cell r="D428" t="str">
            <v/>
          </cell>
          <cell r="G428" t="str">
            <v/>
          </cell>
          <cell r="H428" t="str">
            <v/>
          </cell>
          <cell r="I428" t="str">
            <v/>
          </cell>
          <cell r="J428" t="str">
            <v/>
          </cell>
        </row>
        <row r="429">
          <cell r="D429" t="str">
            <v/>
          </cell>
          <cell r="G429" t="str">
            <v/>
          </cell>
          <cell r="H429" t="str">
            <v/>
          </cell>
          <cell r="I429" t="str">
            <v/>
          </cell>
          <cell r="J429" t="str">
            <v/>
          </cell>
        </row>
        <row r="430">
          <cell r="D430" t="str">
            <v/>
          </cell>
          <cell r="G430" t="str">
            <v/>
          </cell>
          <cell r="H430" t="str">
            <v/>
          </cell>
          <cell r="I430" t="str">
            <v/>
          </cell>
          <cell r="J430" t="str">
            <v/>
          </cell>
        </row>
        <row r="431">
          <cell r="D431" t="str">
            <v/>
          </cell>
          <cell r="G431" t="str">
            <v/>
          </cell>
          <cell r="H431" t="str">
            <v/>
          </cell>
          <cell r="I431" t="str">
            <v/>
          </cell>
          <cell r="J431" t="str">
            <v/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 t="str">
            <v/>
          </cell>
          <cell r="F436" t="str">
            <v/>
          </cell>
          <cell r="G436" t="str">
            <v/>
          </cell>
          <cell r="H436" t="str">
            <v/>
          </cell>
          <cell r="I436" t="str">
            <v/>
          </cell>
          <cell r="J436" t="str">
            <v/>
          </cell>
        </row>
        <row r="437">
          <cell r="D437" t="str">
            <v/>
          </cell>
          <cell r="F437" t="str">
            <v/>
          </cell>
          <cell r="G437" t="str">
            <v/>
          </cell>
          <cell r="H437" t="str">
            <v/>
          </cell>
          <cell r="I437" t="str">
            <v/>
          </cell>
          <cell r="J437" t="str">
            <v/>
          </cell>
        </row>
        <row r="438">
          <cell r="D438" t="str">
            <v/>
          </cell>
          <cell r="F438" t="str">
            <v/>
          </cell>
          <cell r="G438" t="str">
            <v/>
          </cell>
          <cell r="H438" t="str">
            <v/>
          </cell>
          <cell r="I438" t="str">
            <v/>
          </cell>
          <cell r="J438" t="str">
            <v/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 t="str">
            <v/>
          </cell>
          <cell r="E444" t="str">
            <v/>
          </cell>
          <cell r="J444">
            <v>0</v>
          </cell>
        </row>
        <row r="445">
          <cell r="D445" t="str">
            <v/>
          </cell>
          <cell r="J445">
            <v>0</v>
          </cell>
        </row>
        <row r="446">
          <cell r="D446" t="str">
            <v/>
          </cell>
          <cell r="E446" t="str">
            <v/>
          </cell>
          <cell r="J446">
            <v>0</v>
          </cell>
        </row>
        <row r="447">
          <cell r="D447" t="str">
            <v/>
          </cell>
          <cell r="E447" t="str">
            <v/>
          </cell>
          <cell r="J447">
            <v>0</v>
          </cell>
        </row>
        <row r="448">
          <cell r="D448" t="str">
            <v/>
          </cell>
          <cell r="E448" t="str">
            <v/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 t="str">
            <v/>
          </cell>
          <cell r="E451" t="str">
            <v/>
          </cell>
          <cell r="H451" t="str">
            <v/>
          </cell>
          <cell r="J451" t="str">
            <v/>
          </cell>
        </row>
        <row r="452">
          <cell r="D452" t="str">
            <v/>
          </cell>
          <cell r="E452" t="str">
            <v/>
          </cell>
          <cell r="H452" t="str">
            <v/>
          </cell>
          <cell r="J452" t="str">
            <v/>
          </cell>
        </row>
        <row r="453">
          <cell r="D453" t="str">
            <v/>
          </cell>
          <cell r="E453" t="str">
            <v/>
          </cell>
          <cell r="H453" t="str">
            <v/>
          </cell>
          <cell r="J453" t="str">
            <v/>
          </cell>
        </row>
        <row r="454">
          <cell r="D454" t="str">
            <v/>
          </cell>
          <cell r="E454" t="str">
            <v/>
          </cell>
          <cell r="H454" t="str">
            <v/>
          </cell>
          <cell r="J454" t="str">
            <v/>
          </cell>
        </row>
        <row r="455">
          <cell r="D455" t="str">
            <v/>
          </cell>
          <cell r="E455" t="str">
            <v/>
          </cell>
          <cell r="H455" t="str">
            <v/>
          </cell>
          <cell r="J455" t="str">
            <v/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 t="str">
            <v/>
          </cell>
          <cell r="G467" t="str">
            <v/>
          </cell>
          <cell r="H467" t="str">
            <v/>
          </cell>
          <cell r="I467" t="str">
            <v/>
          </cell>
          <cell r="J467" t="str">
            <v/>
          </cell>
        </row>
        <row r="468">
          <cell r="D468" t="str">
            <v/>
          </cell>
          <cell r="G468" t="str">
            <v/>
          </cell>
          <cell r="H468" t="str">
            <v/>
          </cell>
          <cell r="I468" t="str">
            <v/>
          </cell>
          <cell r="J468" t="str">
            <v/>
          </cell>
        </row>
        <row r="469">
          <cell r="D469" t="str">
            <v/>
          </cell>
          <cell r="G469" t="str">
            <v/>
          </cell>
          <cell r="H469" t="str">
            <v/>
          </cell>
          <cell r="I469" t="str">
            <v/>
          </cell>
          <cell r="J469" t="str">
            <v/>
          </cell>
        </row>
        <row r="470">
          <cell r="D470" t="str">
            <v/>
          </cell>
          <cell r="G470" t="str">
            <v/>
          </cell>
          <cell r="H470" t="str">
            <v/>
          </cell>
          <cell r="I470" t="str">
            <v/>
          </cell>
          <cell r="J470" t="str">
            <v/>
          </cell>
        </row>
        <row r="471">
          <cell r="D471" t="str">
            <v/>
          </cell>
          <cell r="G471" t="str">
            <v/>
          </cell>
          <cell r="H471" t="str">
            <v/>
          </cell>
          <cell r="I471" t="str">
            <v/>
          </cell>
          <cell r="J471" t="str">
            <v/>
          </cell>
        </row>
        <row r="472">
          <cell r="D472" t="str">
            <v/>
          </cell>
          <cell r="G472" t="str">
            <v/>
          </cell>
          <cell r="H472" t="str">
            <v/>
          </cell>
          <cell r="I472" t="str">
            <v/>
          </cell>
          <cell r="J472" t="str">
            <v/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 t="str">
            <v/>
          </cell>
          <cell r="F477" t="str">
            <v/>
          </cell>
          <cell r="G477" t="str">
            <v/>
          </cell>
          <cell r="H477" t="str">
            <v/>
          </cell>
          <cell r="I477" t="str">
            <v/>
          </cell>
          <cell r="J477" t="str">
            <v/>
          </cell>
        </row>
        <row r="478">
          <cell r="D478" t="str">
            <v/>
          </cell>
          <cell r="F478" t="str">
            <v/>
          </cell>
          <cell r="G478" t="str">
            <v/>
          </cell>
          <cell r="H478" t="str">
            <v/>
          </cell>
          <cell r="I478" t="str">
            <v/>
          </cell>
          <cell r="J478" t="str">
            <v/>
          </cell>
        </row>
        <row r="479">
          <cell r="D479" t="str">
            <v/>
          </cell>
          <cell r="F479" t="str">
            <v/>
          </cell>
          <cell r="G479" t="str">
            <v/>
          </cell>
          <cell r="H479" t="str">
            <v/>
          </cell>
          <cell r="I479" t="str">
            <v/>
          </cell>
          <cell r="J479" t="str">
            <v/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 t="str">
            <v/>
          </cell>
          <cell r="E485" t="str">
            <v/>
          </cell>
          <cell r="J485">
            <v>0</v>
          </cell>
        </row>
        <row r="486">
          <cell r="D486" t="str">
            <v/>
          </cell>
          <cell r="J486">
            <v>0</v>
          </cell>
        </row>
        <row r="487">
          <cell r="D487" t="str">
            <v/>
          </cell>
          <cell r="E487" t="str">
            <v/>
          </cell>
          <cell r="J487">
            <v>0</v>
          </cell>
        </row>
        <row r="488">
          <cell r="D488" t="str">
            <v/>
          </cell>
          <cell r="E488" t="str">
            <v/>
          </cell>
          <cell r="J488">
            <v>0</v>
          </cell>
        </row>
        <row r="489">
          <cell r="D489" t="str">
            <v/>
          </cell>
          <cell r="E489" t="str">
            <v/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 t="str">
            <v/>
          </cell>
          <cell r="E492" t="str">
            <v/>
          </cell>
          <cell r="H492" t="str">
            <v/>
          </cell>
          <cell r="J492" t="str">
            <v/>
          </cell>
        </row>
        <row r="493">
          <cell r="D493" t="str">
            <v/>
          </cell>
          <cell r="E493" t="str">
            <v/>
          </cell>
          <cell r="H493" t="str">
            <v/>
          </cell>
          <cell r="J493" t="str">
            <v/>
          </cell>
        </row>
        <row r="494">
          <cell r="D494" t="str">
            <v/>
          </cell>
          <cell r="E494" t="str">
            <v/>
          </cell>
          <cell r="H494" t="str">
            <v/>
          </cell>
          <cell r="J494" t="str">
            <v/>
          </cell>
        </row>
        <row r="495">
          <cell r="D495" t="str">
            <v/>
          </cell>
          <cell r="E495" t="str">
            <v/>
          </cell>
          <cell r="H495" t="str">
            <v/>
          </cell>
          <cell r="J495" t="str">
            <v/>
          </cell>
        </row>
        <row r="496">
          <cell r="D496" t="str">
            <v/>
          </cell>
          <cell r="E496" t="str">
            <v/>
          </cell>
          <cell r="H496" t="str">
            <v/>
          </cell>
          <cell r="J496" t="str">
            <v/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 t="str">
            <v/>
          </cell>
          <cell r="G508" t="str">
            <v/>
          </cell>
          <cell r="H508" t="str">
            <v/>
          </cell>
          <cell r="I508" t="str">
            <v/>
          </cell>
          <cell r="J508" t="str">
            <v/>
          </cell>
        </row>
        <row r="509">
          <cell r="D509" t="str">
            <v/>
          </cell>
          <cell r="G509" t="str">
            <v/>
          </cell>
          <cell r="H509" t="str">
            <v/>
          </cell>
          <cell r="I509" t="str">
            <v/>
          </cell>
          <cell r="J509" t="str">
            <v/>
          </cell>
        </row>
        <row r="510">
          <cell r="D510" t="str">
            <v/>
          </cell>
          <cell r="G510" t="str">
            <v/>
          </cell>
          <cell r="H510" t="str">
            <v/>
          </cell>
          <cell r="I510" t="str">
            <v/>
          </cell>
          <cell r="J510" t="str">
            <v/>
          </cell>
        </row>
        <row r="511">
          <cell r="D511" t="str">
            <v/>
          </cell>
          <cell r="G511" t="str">
            <v/>
          </cell>
          <cell r="H511" t="str">
            <v/>
          </cell>
          <cell r="I511" t="str">
            <v/>
          </cell>
          <cell r="J511" t="str">
            <v/>
          </cell>
        </row>
        <row r="512">
          <cell r="D512" t="str">
            <v/>
          </cell>
          <cell r="G512" t="str">
            <v/>
          </cell>
          <cell r="H512" t="str">
            <v/>
          </cell>
          <cell r="I512" t="str">
            <v/>
          </cell>
          <cell r="J512" t="str">
            <v/>
          </cell>
        </row>
        <row r="513">
          <cell r="D513" t="str">
            <v/>
          </cell>
          <cell r="G513" t="str">
            <v/>
          </cell>
          <cell r="H513" t="str">
            <v/>
          </cell>
          <cell r="I513" t="str">
            <v/>
          </cell>
          <cell r="J513" t="str">
            <v/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 t="str">
            <v/>
          </cell>
          <cell r="F518" t="str">
            <v/>
          </cell>
          <cell r="G518" t="str">
            <v/>
          </cell>
          <cell r="H518" t="str">
            <v/>
          </cell>
          <cell r="I518" t="str">
            <v/>
          </cell>
          <cell r="J518" t="str">
            <v/>
          </cell>
        </row>
        <row r="519">
          <cell r="D519" t="str">
            <v/>
          </cell>
          <cell r="F519" t="str">
            <v/>
          </cell>
          <cell r="G519" t="str">
            <v/>
          </cell>
          <cell r="H519" t="str">
            <v/>
          </cell>
          <cell r="I519" t="str">
            <v/>
          </cell>
          <cell r="J519" t="str">
            <v/>
          </cell>
        </row>
        <row r="520">
          <cell r="D520" t="str">
            <v/>
          </cell>
          <cell r="F520" t="str">
            <v/>
          </cell>
          <cell r="G520" t="str">
            <v/>
          </cell>
          <cell r="H520" t="str">
            <v/>
          </cell>
          <cell r="I520" t="str">
            <v/>
          </cell>
          <cell r="J520" t="str">
            <v/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 t="str">
            <v/>
          </cell>
          <cell r="E526" t="str">
            <v/>
          </cell>
          <cell r="J526">
            <v>0</v>
          </cell>
        </row>
        <row r="527">
          <cell r="D527" t="str">
            <v/>
          </cell>
          <cell r="J527">
            <v>0</v>
          </cell>
        </row>
        <row r="528">
          <cell r="D528" t="str">
            <v/>
          </cell>
          <cell r="E528" t="str">
            <v/>
          </cell>
          <cell r="J528">
            <v>0</v>
          </cell>
        </row>
        <row r="529">
          <cell r="D529" t="str">
            <v/>
          </cell>
          <cell r="E529" t="str">
            <v/>
          </cell>
          <cell r="J529">
            <v>0</v>
          </cell>
        </row>
        <row r="530">
          <cell r="D530" t="str">
            <v/>
          </cell>
          <cell r="E530" t="str">
            <v/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 t="str">
            <v/>
          </cell>
          <cell r="E533" t="str">
            <v/>
          </cell>
          <cell r="H533" t="str">
            <v/>
          </cell>
          <cell r="J533" t="str">
            <v/>
          </cell>
        </row>
        <row r="534">
          <cell r="D534" t="str">
            <v/>
          </cell>
          <cell r="E534" t="str">
            <v/>
          </cell>
          <cell r="H534" t="str">
            <v/>
          </cell>
          <cell r="J534" t="str">
            <v/>
          </cell>
        </row>
        <row r="535">
          <cell r="D535" t="str">
            <v/>
          </cell>
          <cell r="E535" t="str">
            <v/>
          </cell>
          <cell r="H535" t="str">
            <v/>
          </cell>
          <cell r="J535" t="str">
            <v/>
          </cell>
        </row>
        <row r="536">
          <cell r="D536" t="str">
            <v/>
          </cell>
          <cell r="E536" t="str">
            <v/>
          </cell>
          <cell r="H536" t="str">
            <v/>
          </cell>
          <cell r="J536" t="str">
            <v/>
          </cell>
        </row>
        <row r="537">
          <cell r="D537" t="str">
            <v/>
          </cell>
          <cell r="E537" t="str">
            <v/>
          </cell>
          <cell r="H537" t="str">
            <v/>
          </cell>
          <cell r="J537" t="str">
            <v/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 t="str">
            <v/>
          </cell>
          <cell r="G549" t="str">
            <v/>
          </cell>
          <cell r="H549" t="str">
            <v/>
          </cell>
          <cell r="I549" t="str">
            <v/>
          </cell>
          <cell r="J549" t="str">
            <v/>
          </cell>
        </row>
        <row r="550">
          <cell r="D550" t="str">
            <v/>
          </cell>
          <cell r="G550" t="str">
            <v/>
          </cell>
          <cell r="H550" t="str">
            <v/>
          </cell>
          <cell r="I550" t="str">
            <v/>
          </cell>
          <cell r="J550" t="str">
            <v/>
          </cell>
        </row>
        <row r="551">
          <cell r="D551" t="str">
            <v/>
          </cell>
          <cell r="G551" t="str">
            <v/>
          </cell>
          <cell r="H551" t="str">
            <v/>
          </cell>
          <cell r="I551" t="str">
            <v/>
          </cell>
          <cell r="J551" t="str">
            <v/>
          </cell>
        </row>
        <row r="552">
          <cell r="D552" t="str">
            <v/>
          </cell>
          <cell r="G552" t="str">
            <v/>
          </cell>
          <cell r="H552" t="str">
            <v/>
          </cell>
          <cell r="I552" t="str">
            <v/>
          </cell>
          <cell r="J552" t="str">
            <v/>
          </cell>
        </row>
        <row r="553">
          <cell r="D553" t="str">
            <v/>
          </cell>
          <cell r="G553" t="str">
            <v/>
          </cell>
          <cell r="H553" t="str">
            <v/>
          </cell>
          <cell r="I553" t="str">
            <v/>
          </cell>
          <cell r="J553" t="str">
            <v/>
          </cell>
        </row>
        <row r="554">
          <cell r="D554" t="str">
            <v/>
          </cell>
          <cell r="G554" t="str">
            <v/>
          </cell>
          <cell r="H554" t="str">
            <v/>
          </cell>
          <cell r="I554" t="str">
            <v/>
          </cell>
          <cell r="J554" t="str">
            <v/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 t="str">
            <v/>
          </cell>
          <cell r="F559" t="str">
            <v/>
          </cell>
          <cell r="G559" t="str">
            <v/>
          </cell>
          <cell r="H559" t="str">
            <v/>
          </cell>
          <cell r="I559" t="str">
            <v/>
          </cell>
          <cell r="J559" t="str">
            <v/>
          </cell>
        </row>
        <row r="560">
          <cell r="D560" t="str">
            <v/>
          </cell>
          <cell r="F560" t="str">
            <v/>
          </cell>
          <cell r="G560" t="str">
            <v/>
          </cell>
          <cell r="H560" t="str">
            <v/>
          </cell>
          <cell r="I560" t="str">
            <v/>
          </cell>
          <cell r="J560" t="str">
            <v/>
          </cell>
        </row>
        <row r="561">
          <cell r="D561" t="str">
            <v/>
          </cell>
          <cell r="F561" t="str">
            <v/>
          </cell>
          <cell r="G561" t="str">
            <v/>
          </cell>
          <cell r="H561" t="str">
            <v/>
          </cell>
          <cell r="I561" t="str">
            <v/>
          </cell>
          <cell r="J561" t="str">
            <v/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 t="str">
            <v/>
          </cell>
          <cell r="E567" t="str">
            <v/>
          </cell>
          <cell r="J567">
            <v>0</v>
          </cell>
        </row>
        <row r="568">
          <cell r="D568" t="str">
            <v/>
          </cell>
          <cell r="J568">
            <v>0</v>
          </cell>
        </row>
        <row r="569">
          <cell r="D569" t="str">
            <v/>
          </cell>
          <cell r="E569" t="str">
            <v/>
          </cell>
          <cell r="J569">
            <v>0</v>
          </cell>
        </row>
        <row r="570">
          <cell r="D570" t="str">
            <v/>
          </cell>
          <cell r="E570" t="str">
            <v/>
          </cell>
          <cell r="J570">
            <v>0</v>
          </cell>
        </row>
        <row r="571">
          <cell r="D571" t="str">
            <v/>
          </cell>
          <cell r="E571" t="str">
            <v/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 t="str">
            <v/>
          </cell>
          <cell r="E574" t="str">
            <v/>
          </cell>
          <cell r="H574" t="str">
            <v/>
          </cell>
          <cell r="J574" t="str">
            <v/>
          </cell>
        </row>
        <row r="575">
          <cell r="D575" t="str">
            <v/>
          </cell>
          <cell r="E575" t="str">
            <v/>
          </cell>
          <cell r="H575" t="str">
            <v/>
          </cell>
          <cell r="J575" t="str">
            <v/>
          </cell>
        </row>
        <row r="576">
          <cell r="D576" t="str">
            <v/>
          </cell>
          <cell r="E576" t="str">
            <v/>
          </cell>
          <cell r="H576" t="str">
            <v/>
          </cell>
          <cell r="J576" t="str">
            <v/>
          </cell>
        </row>
        <row r="577">
          <cell r="D577" t="str">
            <v/>
          </cell>
          <cell r="E577" t="str">
            <v/>
          </cell>
          <cell r="H577" t="str">
            <v/>
          </cell>
          <cell r="J577" t="str">
            <v/>
          </cell>
        </row>
        <row r="578">
          <cell r="D578" t="str">
            <v/>
          </cell>
          <cell r="E578" t="str">
            <v/>
          </cell>
          <cell r="H578" t="str">
            <v/>
          </cell>
          <cell r="J578" t="str">
            <v/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 t="str">
            <v/>
          </cell>
          <cell r="G592" t="str">
            <v/>
          </cell>
          <cell r="H592" t="str">
            <v/>
          </cell>
          <cell r="I592" t="str">
            <v/>
          </cell>
          <cell r="J592" t="str">
            <v/>
          </cell>
        </row>
        <row r="593">
          <cell r="D593" t="str">
            <v/>
          </cell>
          <cell r="G593" t="str">
            <v/>
          </cell>
          <cell r="H593" t="str">
            <v/>
          </cell>
          <cell r="I593" t="str">
            <v/>
          </cell>
          <cell r="J593" t="str">
            <v/>
          </cell>
        </row>
        <row r="594">
          <cell r="D594" t="str">
            <v/>
          </cell>
          <cell r="G594" t="str">
            <v/>
          </cell>
          <cell r="H594" t="str">
            <v/>
          </cell>
          <cell r="I594" t="str">
            <v/>
          </cell>
          <cell r="J594" t="str">
            <v/>
          </cell>
        </row>
        <row r="595">
          <cell r="D595" t="str">
            <v/>
          </cell>
          <cell r="G595" t="str">
            <v/>
          </cell>
          <cell r="H595" t="str">
            <v/>
          </cell>
          <cell r="I595" t="str">
            <v/>
          </cell>
          <cell r="J595" t="str">
            <v/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 t="str">
            <v/>
          </cell>
          <cell r="F600" t="str">
            <v/>
          </cell>
          <cell r="G600" t="str">
            <v/>
          </cell>
          <cell r="H600" t="str">
            <v/>
          </cell>
          <cell r="I600" t="str">
            <v/>
          </cell>
          <cell r="J600" t="str">
            <v/>
          </cell>
        </row>
        <row r="601">
          <cell r="D601" t="str">
            <v/>
          </cell>
          <cell r="F601" t="str">
            <v/>
          </cell>
          <cell r="G601" t="str">
            <v/>
          </cell>
          <cell r="H601" t="str">
            <v/>
          </cell>
          <cell r="I601" t="str">
            <v/>
          </cell>
          <cell r="J601" t="str">
            <v/>
          </cell>
        </row>
        <row r="602">
          <cell r="D602" t="str">
            <v/>
          </cell>
          <cell r="F602" t="str">
            <v/>
          </cell>
          <cell r="G602" t="str">
            <v/>
          </cell>
          <cell r="H602" t="str">
            <v/>
          </cell>
          <cell r="I602" t="str">
            <v/>
          </cell>
          <cell r="J602" t="str">
            <v/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 t="str">
            <v/>
          </cell>
          <cell r="J609">
            <v>0</v>
          </cell>
        </row>
        <row r="610">
          <cell r="D610" t="str">
            <v/>
          </cell>
          <cell r="E610" t="str">
            <v/>
          </cell>
          <cell r="J610">
            <v>0</v>
          </cell>
        </row>
        <row r="611">
          <cell r="D611" t="str">
            <v/>
          </cell>
          <cell r="E611" t="str">
            <v/>
          </cell>
          <cell r="J611">
            <v>0</v>
          </cell>
        </row>
        <row r="612">
          <cell r="D612" t="str">
            <v/>
          </cell>
          <cell r="E612" t="str">
            <v/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 t="str">
            <v/>
          </cell>
          <cell r="E617" t="str">
            <v/>
          </cell>
          <cell r="H617" t="str">
            <v/>
          </cell>
          <cell r="J617" t="str">
            <v/>
          </cell>
        </row>
        <row r="618">
          <cell r="D618" t="str">
            <v/>
          </cell>
          <cell r="E618" t="str">
            <v/>
          </cell>
          <cell r="H618" t="str">
            <v/>
          </cell>
          <cell r="J618" t="str">
            <v/>
          </cell>
        </row>
        <row r="619">
          <cell r="D619" t="str">
            <v/>
          </cell>
          <cell r="E619" t="str">
            <v/>
          </cell>
          <cell r="H619" t="str">
            <v/>
          </cell>
          <cell r="J619" t="str">
            <v/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 t="str">
            <v/>
          </cell>
          <cell r="G633" t="str">
            <v/>
          </cell>
          <cell r="H633" t="str">
            <v/>
          </cell>
          <cell r="I633" t="str">
            <v/>
          </cell>
          <cell r="J633" t="str">
            <v/>
          </cell>
        </row>
        <row r="634">
          <cell r="D634" t="str">
            <v/>
          </cell>
          <cell r="G634" t="str">
            <v/>
          </cell>
          <cell r="H634" t="str">
            <v/>
          </cell>
          <cell r="I634" t="str">
            <v/>
          </cell>
          <cell r="J634" t="str">
            <v/>
          </cell>
        </row>
        <row r="635">
          <cell r="D635" t="str">
            <v/>
          </cell>
          <cell r="G635" t="str">
            <v/>
          </cell>
          <cell r="H635" t="str">
            <v/>
          </cell>
          <cell r="I635" t="str">
            <v/>
          </cell>
          <cell r="J635" t="str">
            <v/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 t="str">
            <v/>
          </cell>
          <cell r="F640" t="str">
            <v/>
          </cell>
          <cell r="G640" t="str">
            <v/>
          </cell>
          <cell r="H640" t="str">
            <v/>
          </cell>
          <cell r="I640" t="str">
            <v/>
          </cell>
          <cell r="J640" t="str">
            <v/>
          </cell>
        </row>
        <row r="641">
          <cell r="D641" t="str">
            <v/>
          </cell>
          <cell r="F641" t="str">
            <v/>
          </cell>
          <cell r="G641" t="str">
            <v/>
          </cell>
          <cell r="H641" t="str">
            <v/>
          </cell>
          <cell r="I641" t="str">
            <v/>
          </cell>
          <cell r="J641" t="str">
            <v/>
          </cell>
        </row>
        <row r="642">
          <cell r="D642" t="str">
            <v/>
          </cell>
          <cell r="F642" t="str">
            <v/>
          </cell>
          <cell r="G642" t="str">
            <v/>
          </cell>
          <cell r="H642" t="str">
            <v/>
          </cell>
          <cell r="I642" t="str">
            <v/>
          </cell>
          <cell r="J642" t="str">
            <v/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 t="str">
            <v/>
          </cell>
          <cell r="E649" t="str">
            <v/>
          </cell>
          <cell r="J649" t="str">
            <v/>
          </cell>
        </row>
        <row r="650">
          <cell r="D650" t="str">
            <v/>
          </cell>
          <cell r="E650" t="str">
            <v/>
          </cell>
          <cell r="J650" t="str">
            <v/>
          </cell>
        </row>
        <row r="651">
          <cell r="D651" t="str">
            <v/>
          </cell>
          <cell r="E651" t="str">
            <v/>
          </cell>
          <cell r="J651" t="str">
            <v/>
          </cell>
        </row>
        <row r="652">
          <cell r="D652" t="str">
            <v/>
          </cell>
          <cell r="E652" t="str">
            <v/>
          </cell>
          <cell r="J652" t="str">
            <v/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 t="str">
            <v/>
          </cell>
          <cell r="H655" t="str">
            <v/>
          </cell>
          <cell r="I655" t="str">
            <v/>
          </cell>
          <cell r="J655" t="str">
            <v/>
          </cell>
        </row>
        <row r="656">
          <cell r="D656" t="str">
            <v/>
          </cell>
          <cell r="H656" t="str">
            <v/>
          </cell>
          <cell r="I656" t="str">
            <v/>
          </cell>
          <cell r="J656" t="str">
            <v/>
          </cell>
        </row>
        <row r="657">
          <cell r="D657" t="str">
            <v/>
          </cell>
          <cell r="H657" t="str">
            <v/>
          </cell>
          <cell r="I657" t="str">
            <v/>
          </cell>
          <cell r="J657" t="str">
            <v/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 t="str">
            <v/>
          </cell>
          <cell r="G673" t="str">
            <v/>
          </cell>
          <cell r="H673" t="str">
            <v/>
          </cell>
          <cell r="I673" t="str">
            <v/>
          </cell>
          <cell r="J673" t="str">
            <v/>
          </cell>
        </row>
        <row r="674">
          <cell r="D674" t="str">
            <v/>
          </cell>
          <cell r="G674" t="str">
            <v/>
          </cell>
          <cell r="H674" t="str">
            <v/>
          </cell>
          <cell r="I674" t="str">
            <v/>
          </cell>
          <cell r="J674" t="str">
            <v/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 t="str">
            <v/>
          </cell>
          <cell r="F680" t="str">
            <v/>
          </cell>
          <cell r="G680" t="str">
            <v/>
          </cell>
          <cell r="H680" t="str">
            <v/>
          </cell>
          <cell r="I680" t="str">
            <v/>
          </cell>
          <cell r="J680" t="str">
            <v/>
          </cell>
        </row>
        <row r="681">
          <cell r="D681" t="str">
            <v/>
          </cell>
          <cell r="F681" t="str">
            <v/>
          </cell>
          <cell r="G681" t="str">
            <v/>
          </cell>
          <cell r="H681" t="str">
            <v/>
          </cell>
          <cell r="I681" t="str">
            <v/>
          </cell>
          <cell r="J681" t="str">
            <v/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 t="str">
            <v/>
          </cell>
          <cell r="E698" t="str">
            <v/>
          </cell>
          <cell r="H698">
            <v>0</v>
          </cell>
          <cell r="J698" t="str">
            <v/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 t="str">
            <v/>
          </cell>
          <cell r="E703" t="str">
            <v/>
          </cell>
          <cell r="H703" t="str">
            <v/>
          </cell>
          <cell r="J703" t="str">
            <v/>
          </cell>
        </row>
        <row r="704">
          <cell r="D704" t="str">
            <v/>
          </cell>
          <cell r="E704" t="str">
            <v/>
          </cell>
          <cell r="H704" t="str">
            <v/>
          </cell>
          <cell r="J704" t="str">
            <v/>
          </cell>
        </row>
        <row r="705">
          <cell r="D705" t="str">
            <v/>
          </cell>
          <cell r="E705" t="str">
            <v/>
          </cell>
          <cell r="H705" t="str">
            <v/>
          </cell>
          <cell r="J705" t="str">
            <v/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 t="str">
            <v/>
          </cell>
          <cell r="G720" t="str">
            <v/>
          </cell>
          <cell r="H720" t="str">
            <v/>
          </cell>
          <cell r="I720" t="str">
            <v/>
          </cell>
          <cell r="J720" t="str">
            <v/>
          </cell>
        </row>
        <row r="721">
          <cell r="D721" t="str">
            <v/>
          </cell>
          <cell r="G721" t="str">
            <v/>
          </cell>
          <cell r="H721" t="str">
            <v/>
          </cell>
          <cell r="I721" t="str">
            <v/>
          </cell>
          <cell r="J721" t="str">
            <v/>
          </cell>
        </row>
        <row r="722">
          <cell r="D722" t="str">
            <v/>
          </cell>
          <cell r="G722" t="str">
            <v/>
          </cell>
          <cell r="H722" t="str">
            <v/>
          </cell>
          <cell r="I722" t="str">
            <v/>
          </cell>
          <cell r="J722" t="str">
            <v/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 t="str">
            <v/>
          </cell>
          <cell r="F728" t="str">
            <v/>
          </cell>
          <cell r="G728" t="str">
            <v/>
          </cell>
          <cell r="H728" t="str">
            <v/>
          </cell>
          <cell r="I728" t="str">
            <v/>
          </cell>
          <cell r="J728" t="str">
            <v/>
          </cell>
        </row>
        <row r="729">
          <cell r="D729" t="str">
            <v/>
          </cell>
          <cell r="F729" t="str">
            <v/>
          </cell>
          <cell r="G729" t="str">
            <v/>
          </cell>
          <cell r="H729" t="str">
            <v/>
          </cell>
          <cell r="I729" t="str">
            <v/>
          </cell>
          <cell r="J729" t="str">
            <v/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 t="str">
            <v/>
          </cell>
          <cell r="E742" t="str">
            <v/>
          </cell>
          <cell r="H742">
            <v>0</v>
          </cell>
          <cell r="J742" t="str">
            <v/>
          </cell>
        </row>
        <row r="743">
          <cell r="D743" t="str">
            <v/>
          </cell>
          <cell r="E743" t="str">
            <v/>
          </cell>
          <cell r="H743">
            <v>0</v>
          </cell>
          <cell r="J743" t="str">
            <v/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 t="str">
            <v/>
          </cell>
          <cell r="E748" t="str">
            <v/>
          </cell>
          <cell r="H748" t="str">
            <v/>
          </cell>
          <cell r="J748" t="str">
            <v/>
          </cell>
        </row>
        <row r="749">
          <cell r="D749" t="str">
            <v/>
          </cell>
          <cell r="E749" t="str">
            <v/>
          </cell>
          <cell r="H749" t="str">
            <v/>
          </cell>
          <cell r="J749" t="str">
            <v/>
          </cell>
        </row>
        <row r="750">
          <cell r="D750" t="str">
            <v/>
          </cell>
          <cell r="E750" t="str">
            <v/>
          </cell>
          <cell r="H750" t="str">
            <v/>
          </cell>
          <cell r="J750" t="str">
            <v/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 t="str">
            <v/>
          </cell>
          <cell r="G764" t="str">
            <v/>
          </cell>
          <cell r="H764" t="str">
            <v/>
          </cell>
          <cell r="I764" t="str">
            <v/>
          </cell>
          <cell r="J764" t="str">
            <v/>
          </cell>
        </row>
        <row r="765">
          <cell r="D765" t="str">
            <v/>
          </cell>
          <cell r="G765" t="str">
            <v/>
          </cell>
          <cell r="H765" t="str">
            <v/>
          </cell>
          <cell r="I765" t="str">
            <v/>
          </cell>
          <cell r="J765" t="str">
            <v/>
          </cell>
        </row>
        <row r="766">
          <cell r="D766" t="str">
            <v/>
          </cell>
          <cell r="G766" t="str">
            <v/>
          </cell>
          <cell r="H766" t="str">
            <v/>
          </cell>
          <cell r="I766" t="str">
            <v/>
          </cell>
          <cell r="J766" t="str">
            <v/>
          </cell>
        </row>
        <row r="767">
          <cell r="D767" t="str">
            <v/>
          </cell>
          <cell r="G767" t="str">
            <v/>
          </cell>
          <cell r="H767" t="str">
            <v/>
          </cell>
          <cell r="I767" t="str">
            <v/>
          </cell>
          <cell r="J767" t="str">
            <v/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 t="str">
            <v/>
          </cell>
          <cell r="F772" t="str">
            <v/>
          </cell>
          <cell r="G772" t="str">
            <v/>
          </cell>
          <cell r="H772" t="str">
            <v/>
          </cell>
          <cell r="I772" t="str">
            <v/>
          </cell>
          <cell r="J772" t="str">
            <v/>
          </cell>
        </row>
        <row r="773">
          <cell r="D773" t="str">
            <v/>
          </cell>
          <cell r="F773" t="str">
            <v/>
          </cell>
          <cell r="G773" t="str">
            <v/>
          </cell>
          <cell r="H773" t="str">
            <v/>
          </cell>
          <cell r="I773" t="str">
            <v/>
          </cell>
          <cell r="J773" t="str">
            <v/>
          </cell>
        </row>
        <row r="774">
          <cell r="D774" t="str">
            <v/>
          </cell>
          <cell r="F774" t="str">
            <v/>
          </cell>
          <cell r="G774" t="str">
            <v/>
          </cell>
          <cell r="H774" t="str">
            <v/>
          </cell>
          <cell r="I774" t="str">
            <v/>
          </cell>
          <cell r="J774" t="str">
            <v/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 t="str">
            <v/>
          </cell>
          <cell r="E780" t="str">
            <v/>
          </cell>
          <cell r="H780" t="str">
            <v/>
          </cell>
          <cell r="I780" t="str">
            <v/>
          </cell>
        </row>
        <row r="781">
          <cell r="D781" t="str">
            <v/>
          </cell>
          <cell r="E781" t="str">
            <v/>
          </cell>
          <cell r="J781">
            <v>0</v>
          </cell>
        </row>
        <row r="782">
          <cell r="D782" t="str">
            <v/>
          </cell>
          <cell r="E782" t="str">
            <v/>
          </cell>
          <cell r="J782">
            <v>0</v>
          </cell>
        </row>
        <row r="783">
          <cell r="D783" t="str">
            <v/>
          </cell>
          <cell r="E783" t="str">
            <v/>
          </cell>
          <cell r="J783">
            <v>0</v>
          </cell>
        </row>
        <row r="784">
          <cell r="D784" t="str">
            <v/>
          </cell>
          <cell r="E784" t="str">
            <v/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 t="str">
            <v/>
          </cell>
          <cell r="E789" t="str">
            <v/>
          </cell>
          <cell r="H789" t="str">
            <v/>
          </cell>
          <cell r="J789" t="str">
            <v/>
          </cell>
        </row>
        <row r="790">
          <cell r="D790" t="str">
            <v/>
          </cell>
          <cell r="E790" t="str">
            <v/>
          </cell>
          <cell r="H790" t="str">
            <v/>
          </cell>
          <cell r="J790" t="str">
            <v/>
          </cell>
        </row>
        <row r="791">
          <cell r="D791" t="str">
            <v/>
          </cell>
          <cell r="E791" t="str">
            <v/>
          </cell>
          <cell r="H791" t="str">
            <v/>
          </cell>
          <cell r="J791" t="str">
            <v/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 t="str">
            <v/>
          </cell>
          <cell r="G802" t="str">
            <v/>
          </cell>
          <cell r="H802" t="str">
            <v/>
          </cell>
          <cell r="I802" t="str">
            <v/>
          </cell>
          <cell r="J802" t="str">
            <v/>
          </cell>
        </row>
        <row r="803">
          <cell r="D803" t="str">
            <v/>
          </cell>
          <cell r="G803" t="str">
            <v/>
          </cell>
          <cell r="H803" t="str">
            <v/>
          </cell>
          <cell r="I803" t="str">
            <v/>
          </cell>
          <cell r="J803" t="str">
            <v/>
          </cell>
        </row>
        <row r="804">
          <cell r="D804" t="str">
            <v/>
          </cell>
          <cell r="G804" t="str">
            <v/>
          </cell>
          <cell r="H804" t="str">
            <v/>
          </cell>
          <cell r="I804" t="str">
            <v/>
          </cell>
          <cell r="J804" t="str">
            <v/>
          </cell>
        </row>
        <row r="805">
          <cell r="D805" t="str">
            <v/>
          </cell>
          <cell r="G805" t="str">
            <v/>
          </cell>
          <cell r="H805" t="str">
            <v/>
          </cell>
          <cell r="I805" t="str">
            <v/>
          </cell>
          <cell r="J805" t="str">
            <v/>
          </cell>
        </row>
        <row r="806">
          <cell r="D806" t="str">
            <v/>
          </cell>
          <cell r="G806" t="str">
            <v/>
          </cell>
          <cell r="H806" t="str">
            <v/>
          </cell>
          <cell r="I806" t="str">
            <v/>
          </cell>
          <cell r="J806" t="str">
            <v/>
          </cell>
        </row>
        <row r="807">
          <cell r="D807" t="str">
            <v/>
          </cell>
          <cell r="G807" t="str">
            <v/>
          </cell>
          <cell r="H807" t="str">
            <v/>
          </cell>
          <cell r="I807" t="str">
            <v/>
          </cell>
          <cell r="J807" t="str">
            <v/>
          </cell>
        </row>
        <row r="808">
          <cell r="D808" t="str">
            <v/>
          </cell>
          <cell r="G808" t="str">
            <v/>
          </cell>
          <cell r="H808" t="str">
            <v/>
          </cell>
          <cell r="I808" t="str">
            <v/>
          </cell>
          <cell r="J808" t="str">
            <v/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 t="str">
            <v/>
          </cell>
          <cell r="F811" t="str">
            <v/>
          </cell>
          <cell r="G811" t="str">
            <v/>
          </cell>
          <cell r="H811" t="str">
            <v/>
          </cell>
          <cell r="I811" t="str">
            <v/>
          </cell>
          <cell r="J811" t="str">
            <v/>
          </cell>
        </row>
        <row r="812">
          <cell r="D812" t="str">
            <v/>
          </cell>
          <cell r="F812" t="str">
            <v/>
          </cell>
          <cell r="G812" t="str">
            <v/>
          </cell>
          <cell r="H812" t="str">
            <v/>
          </cell>
          <cell r="I812" t="str">
            <v/>
          </cell>
          <cell r="J812" t="str">
            <v/>
          </cell>
        </row>
        <row r="813">
          <cell r="D813" t="str">
            <v/>
          </cell>
          <cell r="F813" t="str">
            <v/>
          </cell>
          <cell r="G813" t="str">
            <v/>
          </cell>
          <cell r="H813" t="str">
            <v/>
          </cell>
          <cell r="I813" t="str">
            <v/>
          </cell>
          <cell r="J813" t="str">
            <v/>
          </cell>
        </row>
        <row r="814">
          <cell r="D814" t="str">
            <v/>
          </cell>
          <cell r="F814" t="str">
            <v/>
          </cell>
          <cell r="G814" t="str">
            <v/>
          </cell>
          <cell r="H814" t="str">
            <v/>
          </cell>
          <cell r="I814" t="str">
            <v/>
          </cell>
          <cell r="J814" t="str">
            <v/>
          </cell>
        </row>
        <row r="815">
          <cell r="D815" t="str">
            <v/>
          </cell>
          <cell r="F815" t="str">
            <v/>
          </cell>
          <cell r="G815" t="str">
            <v/>
          </cell>
          <cell r="H815" t="str">
            <v/>
          </cell>
          <cell r="I815" t="str">
            <v/>
          </cell>
          <cell r="J815" t="str">
            <v/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 t="str">
            <v/>
          </cell>
          <cell r="E822" t="str">
            <v/>
          </cell>
          <cell r="J822">
            <v>0</v>
          </cell>
        </row>
        <row r="823">
          <cell r="D823" t="str">
            <v/>
          </cell>
          <cell r="E823" t="str">
            <v/>
          </cell>
          <cell r="J823">
            <v>0</v>
          </cell>
        </row>
        <row r="824">
          <cell r="D824" t="str">
            <v/>
          </cell>
          <cell r="E824" t="str">
            <v/>
          </cell>
          <cell r="J824">
            <v>0</v>
          </cell>
        </row>
        <row r="825">
          <cell r="D825" t="str">
            <v/>
          </cell>
          <cell r="E825" t="str">
            <v/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 t="str">
            <v/>
          </cell>
          <cell r="E828" t="str">
            <v/>
          </cell>
          <cell r="H828" t="str">
            <v/>
          </cell>
          <cell r="J828" t="str">
            <v/>
          </cell>
        </row>
        <row r="829">
          <cell r="D829" t="str">
            <v/>
          </cell>
          <cell r="E829" t="str">
            <v/>
          </cell>
          <cell r="H829" t="str">
            <v/>
          </cell>
          <cell r="J829" t="str">
            <v/>
          </cell>
        </row>
        <row r="830">
          <cell r="D830" t="str">
            <v/>
          </cell>
          <cell r="E830" t="str">
            <v/>
          </cell>
          <cell r="H830" t="str">
            <v/>
          </cell>
          <cell r="J830" t="str">
            <v/>
          </cell>
        </row>
        <row r="831">
          <cell r="D831" t="str">
            <v/>
          </cell>
          <cell r="E831" t="str">
            <v/>
          </cell>
          <cell r="H831" t="str">
            <v/>
          </cell>
          <cell r="J831" t="str">
            <v/>
          </cell>
        </row>
        <row r="832">
          <cell r="D832" t="str">
            <v/>
          </cell>
          <cell r="E832" t="str">
            <v/>
          </cell>
          <cell r="H832" t="str">
            <v/>
          </cell>
          <cell r="J832" t="str">
            <v/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 t="str">
            <v/>
          </cell>
          <cell r="H845" t="str">
            <v/>
          </cell>
          <cell r="I845" t="str">
            <v/>
          </cell>
          <cell r="J845" t="str">
            <v/>
          </cell>
        </row>
        <row r="846">
          <cell r="D846" t="str">
            <v/>
          </cell>
          <cell r="G846" t="str">
            <v/>
          </cell>
          <cell r="H846" t="str">
            <v/>
          </cell>
          <cell r="I846" t="str">
            <v/>
          </cell>
          <cell r="J846" t="str">
            <v/>
          </cell>
        </row>
        <row r="847">
          <cell r="D847" t="str">
            <v/>
          </cell>
          <cell r="G847" t="str">
            <v/>
          </cell>
          <cell r="H847" t="str">
            <v/>
          </cell>
          <cell r="I847" t="str">
            <v/>
          </cell>
          <cell r="J847" t="str">
            <v/>
          </cell>
        </row>
        <row r="848">
          <cell r="D848" t="str">
            <v/>
          </cell>
          <cell r="G848" t="str">
            <v/>
          </cell>
          <cell r="H848" t="str">
            <v/>
          </cell>
          <cell r="I848" t="str">
            <v/>
          </cell>
          <cell r="J848" t="str">
            <v/>
          </cell>
        </row>
        <row r="849">
          <cell r="D849" t="str">
            <v/>
          </cell>
          <cell r="G849" t="str">
            <v/>
          </cell>
          <cell r="H849" t="str">
            <v/>
          </cell>
          <cell r="I849" t="str">
            <v/>
          </cell>
          <cell r="J849" t="str">
            <v/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 t="str">
            <v/>
          </cell>
          <cell r="F854" t="str">
            <v/>
          </cell>
          <cell r="G854" t="str">
            <v/>
          </cell>
          <cell r="H854" t="str">
            <v/>
          </cell>
          <cell r="I854" t="str">
            <v/>
          </cell>
          <cell r="J854" t="str">
            <v/>
          </cell>
        </row>
        <row r="855">
          <cell r="D855" t="str">
            <v/>
          </cell>
          <cell r="F855" t="str">
            <v/>
          </cell>
          <cell r="G855" t="str">
            <v/>
          </cell>
          <cell r="H855" t="str">
            <v/>
          </cell>
          <cell r="I855" t="str">
            <v/>
          </cell>
          <cell r="J855" t="str">
            <v/>
          </cell>
        </row>
        <row r="856">
          <cell r="D856" t="str">
            <v/>
          </cell>
          <cell r="F856" t="str">
            <v/>
          </cell>
          <cell r="G856" t="str">
            <v/>
          </cell>
          <cell r="H856" t="str">
            <v/>
          </cell>
          <cell r="I856" t="str">
            <v/>
          </cell>
          <cell r="J856" t="str">
            <v/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 t="str">
            <v/>
          </cell>
          <cell r="E863" t="str">
            <v/>
          </cell>
          <cell r="H863">
            <v>0</v>
          </cell>
          <cell r="J863" t="str">
            <v/>
          </cell>
        </row>
        <row r="864">
          <cell r="D864" t="str">
            <v/>
          </cell>
          <cell r="E864" t="str">
            <v/>
          </cell>
          <cell r="H864">
            <v>0</v>
          </cell>
          <cell r="J864" t="str">
            <v/>
          </cell>
        </row>
        <row r="865">
          <cell r="D865" t="str">
            <v/>
          </cell>
          <cell r="E865" t="str">
            <v/>
          </cell>
          <cell r="H865">
            <v>0</v>
          </cell>
          <cell r="J865" t="str">
            <v/>
          </cell>
        </row>
        <row r="866">
          <cell r="D866" t="str">
            <v/>
          </cell>
          <cell r="E866" t="str">
            <v/>
          </cell>
          <cell r="H866">
            <v>0</v>
          </cell>
          <cell r="J866" t="str">
            <v/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 t="str">
            <v/>
          </cell>
          <cell r="E869" t="str">
            <v/>
          </cell>
          <cell r="H869" t="str">
            <v/>
          </cell>
          <cell r="J869" t="str">
            <v/>
          </cell>
        </row>
        <row r="870">
          <cell r="D870" t="str">
            <v/>
          </cell>
          <cell r="E870" t="str">
            <v/>
          </cell>
          <cell r="H870" t="str">
            <v/>
          </cell>
          <cell r="J870" t="str">
            <v/>
          </cell>
        </row>
        <row r="871">
          <cell r="D871" t="str">
            <v/>
          </cell>
          <cell r="E871" t="str">
            <v/>
          </cell>
          <cell r="H871" t="str">
            <v/>
          </cell>
          <cell r="J871" t="str">
            <v/>
          </cell>
        </row>
        <row r="872">
          <cell r="D872" t="str">
            <v/>
          </cell>
          <cell r="E872" t="str">
            <v/>
          </cell>
          <cell r="H872" t="str">
            <v/>
          </cell>
          <cell r="J872" t="str">
            <v/>
          </cell>
        </row>
        <row r="873">
          <cell r="D873" t="str">
            <v/>
          </cell>
          <cell r="E873" t="str">
            <v/>
          </cell>
          <cell r="H873" t="str">
            <v/>
          </cell>
          <cell r="J873" t="str">
            <v/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 t="str">
            <v/>
          </cell>
          <cell r="H886" t="str">
            <v/>
          </cell>
          <cell r="I886" t="str">
            <v/>
          </cell>
          <cell r="J886" t="str">
            <v/>
          </cell>
        </row>
        <row r="887">
          <cell r="D887" t="str">
            <v/>
          </cell>
          <cell r="G887" t="str">
            <v/>
          </cell>
          <cell r="H887" t="str">
            <v/>
          </cell>
          <cell r="I887" t="str">
            <v/>
          </cell>
          <cell r="J887" t="str">
            <v/>
          </cell>
        </row>
        <row r="888">
          <cell r="D888" t="str">
            <v/>
          </cell>
          <cell r="G888" t="str">
            <v/>
          </cell>
          <cell r="H888" t="str">
            <v/>
          </cell>
          <cell r="I888" t="str">
            <v/>
          </cell>
          <cell r="J888" t="str">
            <v/>
          </cell>
        </row>
        <row r="889">
          <cell r="D889" t="str">
            <v/>
          </cell>
          <cell r="G889" t="str">
            <v/>
          </cell>
          <cell r="H889" t="str">
            <v/>
          </cell>
          <cell r="I889" t="str">
            <v/>
          </cell>
          <cell r="J889" t="str">
            <v/>
          </cell>
        </row>
        <row r="890">
          <cell r="D890" t="str">
            <v/>
          </cell>
          <cell r="G890" t="str">
            <v/>
          </cell>
          <cell r="H890" t="str">
            <v/>
          </cell>
          <cell r="I890" t="str">
            <v/>
          </cell>
          <cell r="J890" t="str">
            <v/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 t="str">
            <v/>
          </cell>
          <cell r="F895" t="str">
            <v/>
          </cell>
          <cell r="G895" t="str">
            <v/>
          </cell>
          <cell r="H895" t="str">
            <v/>
          </cell>
          <cell r="I895" t="str">
            <v/>
          </cell>
          <cell r="J895" t="str">
            <v/>
          </cell>
        </row>
        <row r="896">
          <cell r="D896" t="str">
            <v/>
          </cell>
          <cell r="F896" t="str">
            <v/>
          </cell>
          <cell r="G896" t="str">
            <v/>
          </cell>
          <cell r="H896" t="str">
            <v/>
          </cell>
          <cell r="I896" t="str">
            <v/>
          </cell>
          <cell r="J896" t="str">
            <v/>
          </cell>
        </row>
        <row r="897">
          <cell r="D897" t="str">
            <v/>
          </cell>
          <cell r="F897" t="str">
            <v/>
          </cell>
          <cell r="G897" t="str">
            <v/>
          </cell>
          <cell r="H897" t="str">
            <v/>
          </cell>
          <cell r="I897" t="str">
            <v/>
          </cell>
          <cell r="J897" t="str">
            <v/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 t="str">
            <v/>
          </cell>
          <cell r="E904" t="str">
            <v/>
          </cell>
          <cell r="H904">
            <v>0</v>
          </cell>
          <cell r="J904" t="str">
            <v/>
          </cell>
        </row>
        <row r="905">
          <cell r="D905" t="str">
            <v/>
          </cell>
          <cell r="E905" t="str">
            <v/>
          </cell>
          <cell r="H905">
            <v>0</v>
          </cell>
          <cell r="J905" t="str">
            <v/>
          </cell>
        </row>
        <row r="906">
          <cell r="D906" t="str">
            <v/>
          </cell>
          <cell r="E906" t="str">
            <v/>
          </cell>
          <cell r="H906">
            <v>0</v>
          </cell>
          <cell r="J906" t="str">
            <v/>
          </cell>
        </row>
        <row r="907">
          <cell r="D907" t="str">
            <v/>
          </cell>
          <cell r="E907" t="str">
            <v/>
          </cell>
          <cell r="H907">
            <v>0</v>
          </cell>
          <cell r="J907" t="str">
            <v/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 t="str">
            <v/>
          </cell>
          <cell r="E910" t="str">
            <v/>
          </cell>
          <cell r="H910" t="str">
            <v/>
          </cell>
          <cell r="J910" t="str">
            <v/>
          </cell>
        </row>
        <row r="911">
          <cell r="D911" t="str">
            <v/>
          </cell>
          <cell r="E911" t="str">
            <v/>
          </cell>
          <cell r="H911" t="str">
            <v/>
          </cell>
          <cell r="J911" t="str">
            <v/>
          </cell>
        </row>
        <row r="912">
          <cell r="D912" t="str">
            <v/>
          </cell>
          <cell r="E912" t="str">
            <v/>
          </cell>
          <cell r="H912" t="str">
            <v/>
          </cell>
          <cell r="J912" t="str">
            <v/>
          </cell>
        </row>
        <row r="913">
          <cell r="D913" t="str">
            <v/>
          </cell>
          <cell r="E913" t="str">
            <v/>
          </cell>
          <cell r="H913" t="str">
            <v/>
          </cell>
          <cell r="J913" t="str">
            <v/>
          </cell>
        </row>
        <row r="914">
          <cell r="D914" t="str">
            <v/>
          </cell>
          <cell r="E914" t="str">
            <v/>
          </cell>
          <cell r="H914" t="str">
            <v/>
          </cell>
          <cell r="J914" t="str">
            <v/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 t="str">
            <v/>
          </cell>
          <cell r="G928" t="str">
            <v/>
          </cell>
          <cell r="H928" t="str">
            <v/>
          </cell>
          <cell r="I928" t="str">
            <v/>
          </cell>
          <cell r="J928" t="str">
            <v/>
          </cell>
        </row>
        <row r="929">
          <cell r="D929" t="str">
            <v/>
          </cell>
          <cell r="G929" t="str">
            <v/>
          </cell>
          <cell r="H929" t="str">
            <v/>
          </cell>
          <cell r="I929" t="str">
            <v/>
          </cell>
          <cell r="J929" t="str">
            <v/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 t="str">
            <v/>
          </cell>
          <cell r="F934" t="str">
            <v/>
          </cell>
          <cell r="G934" t="str">
            <v/>
          </cell>
          <cell r="H934" t="str">
            <v/>
          </cell>
          <cell r="I934" t="str">
            <v/>
          </cell>
          <cell r="J934" t="str">
            <v/>
          </cell>
        </row>
        <row r="935">
          <cell r="D935" t="str">
            <v/>
          </cell>
          <cell r="F935" t="str">
            <v/>
          </cell>
          <cell r="G935" t="str">
            <v/>
          </cell>
          <cell r="H935" t="str">
            <v/>
          </cell>
          <cell r="I935" t="str">
            <v/>
          </cell>
          <cell r="J935" t="str">
            <v/>
          </cell>
        </row>
        <row r="936">
          <cell r="D936" t="str">
            <v/>
          </cell>
          <cell r="F936" t="str">
            <v/>
          </cell>
          <cell r="G936" t="str">
            <v/>
          </cell>
          <cell r="H936" t="str">
            <v/>
          </cell>
          <cell r="I936" t="str">
            <v/>
          </cell>
          <cell r="J936" t="str">
            <v/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 t="str">
            <v/>
          </cell>
          <cell r="E942" t="str">
            <v/>
          </cell>
          <cell r="F942">
            <v>350</v>
          </cell>
          <cell r="H942" t="str">
            <v/>
          </cell>
          <cell r="I942" t="str">
            <v/>
          </cell>
          <cell r="J942" t="str">
            <v/>
          </cell>
        </row>
        <row r="943">
          <cell r="D943" t="str">
            <v/>
          </cell>
          <cell r="E943" t="str">
            <v/>
          </cell>
          <cell r="H943" t="str">
            <v/>
          </cell>
          <cell r="I943" t="str">
            <v/>
          </cell>
          <cell r="J943" t="str">
            <v/>
          </cell>
        </row>
        <row r="944">
          <cell r="D944" t="str">
            <v/>
          </cell>
          <cell r="E944" t="str">
            <v/>
          </cell>
          <cell r="H944" t="str">
            <v/>
          </cell>
          <cell r="I944" t="str">
            <v/>
          </cell>
          <cell r="J944" t="str">
            <v/>
          </cell>
        </row>
        <row r="945">
          <cell r="D945" t="str">
            <v/>
          </cell>
          <cell r="E945" t="str">
            <v/>
          </cell>
          <cell r="H945" t="str">
            <v/>
          </cell>
          <cell r="I945" t="str">
            <v/>
          </cell>
          <cell r="J945" t="str">
            <v/>
          </cell>
        </row>
        <row r="946">
          <cell r="D946" t="str">
            <v/>
          </cell>
          <cell r="E946" t="str">
            <v/>
          </cell>
          <cell r="H946" t="str">
            <v/>
          </cell>
          <cell r="I946" t="str">
            <v/>
          </cell>
          <cell r="J946" t="str">
            <v/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 t="str">
            <v/>
          </cell>
          <cell r="E951" t="str">
            <v/>
          </cell>
          <cell r="H951" t="str">
            <v/>
          </cell>
          <cell r="J951" t="str">
            <v/>
          </cell>
        </row>
        <row r="952">
          <cell r="D952" t="str">
            <v/>
          </cell>
          <cell r="E952" t="str">
            <v/>
          </cell>
          <cell r="H952" t="str">
            <v/>
          </cell>
          <cell r="J952" t="str">
            <v/>
          </cell>
        </row>
        <row r="953">
          <cell r="D953" t="str">
            <v/>
          </cell>
          <cell r="E953" t="str">
            <v/>
          </cell>
          <cell r="H953" t="str">
            <v/>
          </cell>
          <cell r="J953" t="str">
            <v/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 t="str">
            <v/>
          </cell>
          <cell r="G967" t="str">
            <v/>
          </cell>
          <cell r="H967" t="str">
            <v/>
          </cell>
          <cell r="I967" t="str">
            <v/>
          </cell>
          <cell r="J967" t="str">
            <v/>
          </cell>
        </row>
        <row r="968">
          <cell r="D968" t="str">
            <v/>
          </cell>
          <cell r="G968" t="str">
            <v/>
          </cell>
          <cell r="H968" t="str">
            <v/>
          </cell>
          <cell r="I968" t="str">
            <v/>
          </cell>
          <cell r="J968" t="str">
            <v/>
          </cell>
        </row>
        <row r="969">
          <cell r="D969" t="str">
            <v/>
          </cell>
          <cell r="G969" t="str">
            <v/>
          </cell>
          <cell r="H969" t="str">
            <v/>
          </cell>
          <cell r="I969" t="str">
            <v/>
          </cell>
          <cell r="J969" t="str">
            <v/>
          </cell>
        </row>
        <row r="970">
          <cell r="D970" t="str">
            <v/>
          </cell>
          <cell r="G970" t="str">
            <v/>
          </cell>
          <cell r="H970" t="str">
            <v/>
          </cell>
          <cell r="I970" t="str">
            <v/>
          </cell>
          <cell r="J970" t="str">
            <v/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 t="str">
            <v/>
          </cell>
          <cell r="F975" t="str">
            <v/>
          </cell>
          <cell r="G975" t="str">
            <v/>
          </cell>
          <cell r="H975" t="str">
            <v/>
          </cell>
          <cell r="I975" t="str">
            <v/>
          </cell>
          <cell r="J975" t="str">
            <v/>
          </cell>
        </row>
        <row r="976">
          <cell r="D976" t="str">
            <v/>
          </cell>
          <cell r="F976" t="str">
            <v/>
          </cell>
          <cell r="G976" t="str">
            <v/>
          </cell>
          <cell r="H976" t="str">
            <v/>
          </cell>
          <cell r="I976" t="str">
            <v/>
          </cell>
          <cell r="J976" t="str">
            <v/>
          </cell>
        </row>
        <row r="977">
          <cell r="D977" t="str">
            <v/>
          </cell>
          <cell r="F977" t="str">
            <v/>
          </cell>
          <cell r="G977" t="str">
            <v/>
          </cell>
          <cell r="H977" t="str">
            <v/>
          </cell>
          <cell r="I977" t="str">
            <v/>
          </cell>
          <cell r="J977" t="str">
            <v/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 t="str">
            <v/>
          </cell>
          <cell r="E984" t="str">
            <v/>
          </cell>
          <cell r="H984">
            <v>0</v>
          </cell>
          <cell r="J984" t="str">
            <v/>
          </cell>
        </row>
        <row r="985">
          <cell r="D985" t="str">
            <v/>
          </cell>
          <cell r="E985" t="str">
            <v/>
          </cell>
          <cell r="H985">
            <v>0</v>
          </cell>
          <cell r="J985" t="str">
            <v/>
          </cell>
        </row>
        <row r="986">
          <cell r="D986" t="str">
            <v/>
          </cell>
          <cell r="E986" t="str">
            <v/>
          </cell>
          <cell r="H986">
            <v>0</v>
          </cell>
          <cell r="J986" t="str">
            <v/>
          </cell>
        </row>
        <row r="987">
          <cell r="D987" t="str">
            <v/>
          </cell>
          <cell r="E987" t="str">
            <v/>
          </cell>
          <cell r="H987">
            <v>0</v>
          </cell>
          <cell r="J987" t="str">
            <v/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 t="str">
            <v/>
          </cell>
          <cell r="E992" t="str">
            <v/>
          </cell>
          <cell r="H992" t="str">
            <v/>
          </cell>
          <cell r="J992" t="str">
            <v/>
          </cell>
        </row>
        <row r="993">
          <cell r="D993" t="str">
            <v/>
          </cell>
          <cell r="E993" t="str">
            <v/>
          </cell>
          <cell r="H993" t="str">
            <v/>
          </cell>
          <cell r="J993" t="str">
            <v/>
          </cell>
        </row>
        <row r="994">
          <cell r="D994" t="str">
            <v/>
          </cell>
          <cell r="E994" t="str">
            <v/>
          </cell>
          <cell r="H994" t="str">
            <v/>
          </cell>
          <cell r="J994" t="str">
            <v/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 t="str">
            <v/>
          </cell>
          <cell r="G1011" t="str">
            <v/>
          </cell>
          <cell r="H1011" t="str">
            <v/>
          </cell>
          <cell r="I1011" t="str">
            <v/>
          </cell>
          <cell r="J1011" t="str">
            <v/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 t="str">
            <v/>
          </cell>
          <cell r="F1016" t="str">
            <v/>
          </cell>
          <cell r="G1016" t="str">
            <v/>
          </cell>
          <cell r="H1016" t="str">
            <v/>
          </cell>
          <cell r="I1016" t="str">
            <v/>
          </cell>
          <cell r="J1016" t="str">
            <v/>
          </cell>
        </row>
        <row r="1017">
          <cell r="D1017" t="str">
            <v/>
          </cell>
          <cell r="F1017" t="str">
            <v/>
          </cell>
          <cell r="G1017" t="str">
            <v/>
          </cell>
          <cell r="H1017" t="str">
            <v/>
          </cell>
          <cell r="I1017" t="str">
            <v/>
          </cell>
          <cell r="J1017" t="str">
            <v/>
          </cell>
        </row>
        <row r="1018">
          <cell r="D1018" t="str">
            <v/>
          </cell>
          <cell r="F1018" t="str">
            <v/>
          </cell>
          <cell r="G1018" t="str">
            <v/>
          </cell>
          <cell r="H1018" t="str">
            <v/>
          </cell>
          <cell r="I1018" t="str">
            <v/>
          </cell>
          <cell r="J1018" t="str">
            <v/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 t="str">
            <v/>
          </cell>
          <cell r="E1031" t="str">
            <v/>
          </cell>
          <cell r="H1031" t="str">
            <v/>
          </cell>
          <cell r="J1031" t="str">
            <v/>
          </cell>
        </row>
        <row r="1032">
          <cell r="D1032" t="str">
            <v/>
          </cell>
          <cell r="E1032" t="str">
            <v/>
          </cell>
          <cell r="H1032" t="str">
            <v/>
          </cell>
          <cell r="J1032" t="str">
            <v/>
          </cell>
        </row>
        <row r="1033">
          <cell r="D1033" t="str">
            <v/>
          </cell>
          <cell r="E1033" t="str">
            <v/>
          </cell>
          <cell r="H1033" t="str">
            <v/>
          </cell>
          <cell r="J1033" t="str">
            <v/>
          </cell>
        </row>
        <row r="1034">
          <cell r="D1034" t="str">
            <v/>
          </cell>
          <cell r="E1034" t="str">
            <v/>
          </cell>
          <cell r="H1034" t="str">
            <v/>
          </cell>
          <cell r="J1034" t="str">
            <v/>
          </cell>
        </row>
        <row r="1035">
          <cell r="D1035" t="str">
            <v/>
          </cell>
          <cell r="E1035" t="str">
            <v/>
          </cell>
          <cell r="H1035" t="str">
            <v/>
          </cell>
          <cell r="J1035" t="str">
            <v/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 t="str">
            <v/>
          </cell>
          <cell r="G1052" t="str">
            <v/>
          </cell>
          <cell r="H1052" t="str">
            <v/>
          </cell>
          <cell r="I1052" t="str">
            <v/>
          </cell>
          <cell r="J1052" t="str">
            <v/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 t="str">
            <v/>
          </cell>
          <cell r="F1057" t="str">
            <v/>
          </cell>
          <cell r="G1057" t="str">
            <v/>
          </cell>
          <cell r="H1057" t="str">
            <v/>
          </cell>
          <cell r="I1057" t="str">
            <v/>
          </cell>
          <cell r="J1057" t="str">
            <v/>
          </cell>
        </row>
        <row r="1058">
          <cell r="D1058" t="str">
            <v/>
          </cell>
          <cell r="F1058" t="str">
            <v/>
          </cell>
          <cell r="G1058" t="str">
            <v/>
          </cell>
          <cell r="H1058" t="str">
            <v/>
          </cell>
          <cell r="I1058" t="str">
            <v/>
          </cell>
          <cell r="J1058" t="str">
            <v/>
          </cell>
        </row>
        <row r="1059">
          <cell r="D1059" t="str">
            <v/>
          </cell>
          <cell r="F1059" t="str">
            <v/>
          </cell>
          <cell r="G1059" t="str">
            <v/>
          </cell>
          <cell r="H1059" t="str">
            <v/>
          </cell>
          <cell r="I1059" t="str">
            <v/>
          </cell>
          <cell r="J1059" t="str">
            <v/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 t="str">
            <v/>
          </cell>
          <cell r="E1071" t="str">
            <v/>
          </cell>
          <cell r="H1071" t="str">
            <v/>
          </cell>
          <cell r="J1071" t="str">
            <v/>
          </cell>
        </row>
        <row r="1072">
          <cell r="D1072" t="str">
            <v/>
          </cell>
          <cell r="E1072" t="str">
            <v/>
          </cell>
          <cell r="H1072" t="str">
            <v/>
          </cell>
          <cell r="J1072" t="str">
            <v/>
          </cell>
        </row>
        <row r="1073">
          <cell r="D1073" t="str">
            <v/>
          </cell>
          <cell r="E1073" t="str">
            <v/>
          </cell>
          <cell r="H1073" t="str">
            <v/>
          </cell>
          <cell r="J1073" t="str">
            <v/>
          </cell>
        </row>
        <row r="1074">
          <cell r="D1074" t="str">
            <v/>
          </cell>
          <cell r="E1074" t="str">
            <v/>
          </cell>
          <cell r="H1074" t="str">
            <v/>
          </cell>
          <cell r="J1074" t="str">
            <v/>
          </cell>
        </row>
        <row r="1075">
          <cell r="D1075" t="str">
            <v/>
          </cell>
          <cell r="E1075" t="str">
            <v/>
          </cell>
          <cell r="H1075" t="str">
            <v/>
          </cell>
          <cell r="J1075" t="str">
            <v/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 t="str">
            <v/>
          </cell>
          <cell r="G1088" t="str">
            <v/>
          </cell>
          <cell r="H1088" t="str">
            <v/>
          </cell>
          <cell r="I1088" t="str">
            <v/>
          </cell>
          <cell r="J1088" t="str">
            <v/>
          </cell>
        </row>
        <row r="1089">
          <cell r="D1089" t="str">
            <v/>
          </cell>
          <cell r="G1089" t="str">
            <v/>
          </cell>
          <cell r="H1089" t="str">
            <v/>
          </cell>
          <cell r="I1089" t="str">
            <v/>
          </cell>
          <cell r="J1089" t="str">
            <v/>
          </cell>
        </row>
        <row r="1090">
          <cell r="D1090" t="str">
            <v/>
          </cell>
          <cell r="G1090" t="str">
            <v/>
          </cell>
          <cell r="H1090" t="str">
            <v/>
          </cell>
          <cell r="I1090" t="str">
            <v/>
          </cell>
          <cell r="J1090" t="str">
            <v/>
          </cell>
        </row>
        <row r="1091">
          <cell r="D1091" t="str">
            <v/>
          </cell>
          <cell r="G1091" t="str">
            <v/>
          </cell>
          <cell r="H1091" t="str">
            <v/>
          </cell>
          <cell r="I1091" t="str">
            <v/>
          </cell>
          <cell r="J1091" t="str">
            <v/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 t="str">
            <v/>
          </cell>
          <cell r="F1096" t="str">
            <v/>
          </cell>
          <cell r="G1096" t="str">
            <v/>
          </cell>
          <cell r="H1096" t="str">
            <v/>
          </cell>
          <cell r="I1096" t="str">
            <v/>
          </cell>
          <cell r="J1096" t="str">
            <v/>
          </cell>
        </row>
        <row r="1097">
          <cell r="D1097" t="str">
            <v/>
          </cell>
          <cell r="F1097" t="str">
            <v/>
          </cell>
          <cell r="G1097" t="str">
            <v/>
          </cell>
          <cell r="H1097" t="str">
            <v/>
          </cell>
          <cell r="I1097" t="str">
            <v/>
          </cell>
          <cell r="J1097" t="str">
            <v/>
          </cell>
        </row>
        <row r="1098">
          <cell r="D1098" t="str">
            <v/>
          </cell>
          <cell r="F1098" t="str">
            <v/>
          </cell>
          <cell r="G1098" t="str">
            <v/>
          </cell>
          <cell r="H1098" t="str">
            <v/>
          </cell>
          <cell r="I1098" t="str">
            <v/>
          </cell>
          <cell r="J1098" t="str">
            <v/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 t="str">
            <v/>
          </cell>
          <cell r="H1112" t="str">
            <v/>
          </cell>
          <cell r="J1112" t="str">
            <v/>
          </cell>
        </row>
        <row r="1113">
          <cell r="D1113" t="str">
            <v/>
          </cell>
          <cell r="H1113" t="str">
            <v/>
          </cell>
          <cell r="J1113" t="str">
            <v/>
          </cell>
        </row>
        <row r="1114">
          <cell r="D1114" t="str">
            <v/>
          </cell>
          <cell r="H1114" t="str">
            <v/>
          </cell>
          <cell r="J1114" t="str">
            <v/>
          </cell>
        </row>
        <row r="1115">
          <cell r="D1115" t="str">
            <v/>
          </cell>
          <cell r="H1115" t="str">
            <v/>
          </cell>
          <cell r="J1115" t="str">
            <v/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 t="str">
            <v/>
          </cell>
          <cell r="G1128" t="str">
            <v/>
          </cell>
          <cell r="H1128" t="str">
            <v/>
          </cell>
          <cell r="I1128" t="str">
            <v/>
          </cell>
          <cell r="J1128" t="str">
            <v/>
          </cell>
        </row>
        <row r="1129">
          <cell r="D1129" t="str">
            <v/>
          </cell>
          <cell r="G1129" t="str">
            <v/>
          </cell>
          <cell r="H1129" t="str">
            <v/>
          </cell>
          <cell r="I1129" t="str">
            <v/>
          </cell>
          <cell r="J1129" t="str">
            <v/>
          </cell>
        </row>
        <row r="1130">
          <cell r="D1130" t="str">
            <v/>
          </cell>
          <cell r="G1130" t="str">
            <v/>
          </cell>
          <cell r="H1130" t="str">
            <v/>
          </cell>
          <cell r="I1130" t="str">
            <v/>
          </cell>
          <cell r="J1130" t="str">
            <v/>
          </cell>
        </row>
        <row r="1131">
          <cell r="D1131" t="str">
            <v/>
          </cell>
          <cell r="G1131" t="str">
            <v/>
          </cell>
          <cell r="H1131" t="str">
            <v/>
          </cell>
          <cell r="I1131" t="str">
            <v/>
          </cell>
          <cell r="J1131" t="str">
            <v/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 t="str">
            <v/>
          </cell>
          <cell r="F1136" t="str">
            <v/>
          </cell>
          <cell r="G1136" t="str">
            <v/>
          </cell>
          <cell r="H1136" t="str">
            <v/>
          </cell>
          <cell r="I1136" t="str">
            <v/>
          </cell>
          <cell r="J1136" t="str">
            <v/>
          </cell>
        </row>
        <row r="1137">
          <cell r="D1137" t="str">
            <v/>
          </cell>
          <cell r="F1137" t="str">
            <v/>
          </cell>
          <cell r="G1137" t="str">
            <v/>
          </cell>
          <cell r="H1137" t="str">
            <v/>
          </cell>
          <cell r="I1137" t="str">
            <v/>
          </cell>
          <cell r="J1137" t="str">
            <v/>
          </cell>
        </row>
        <row r="1138">
          <cell r="D1138" t="str">
            <v/>
          </cell>
          <cell r="F1138" t="str">
            <v/>
          </cell>
          <cell r="G1138" t="str">
            <v/>
          </cell>
          <cell r="H1138" t="str">
            <v/>
          </cell>
          <cell r="I1138" t="str">
            <v/>
          </cell>
          <cell r="J1138" t="str">
            <v/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 t="str">
            <v/>
          </cell>
          <cell r="H1152" t="str">
            <v/>
          </cell>
          <cell r="J1152" t="str">
            <v/>
          </cell>
        </row>
        <row r="1153">
          <cell r="D1153" t="str">
            <v/>
          </cell>
          <cell r="H1153" t="str">
            <v/>
          </cell>
          <cell r="J1153" t="str">
            <v/>
          </cell>
        </row>
        <row r="1154">
          <cell r="D1154" t="str">
            <v/>
          </cell>
          <cell r="H1154" t="str">
            <v/>
          </cell>
          <cell r="J1154" t="str">
            <v/>
          </cell>
        </row>
        <row r="1155">
          <cell r="D1155" t="str">
            <v/>
          </cell>
          <cell r="H1155" t="str">
            <v/>
          </cell>
          <cell r="J1155" t="str">
            <v/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 t="str">
            <v/>
          </cell>
          <cell r="G1168" t="str">
            <v/>
          </cell>
          <cell r="H1168" t="str">
            <v/>
          </cell>
          <cell r="I1168" t="str">
            <v/>
          </cell>
          <cell r="J1168" t="str">
            <v/>
          </cell>
        </row>
        <row r="1169">
          <cell r="D1169" t="str">
            <v/>
          </cell>
          <cell r="G1169" t="str">
            <v/>
          </cell>
          <cell r="H1169" t="str">
            <v/>
          </cell>
          <cell r="I1169" t="str">
            <v/>
          </cell>
          <cell r="J1169" t="str">
            <v/>
          </cell>
        </row>
        <row r="1170">
          <cell r="D1170" t="str">
            <v/>
          </cell>
          <cell r="G1170" t="str">
            <v/>
          </cell>
          <cell r="H1170" t="str">
            <v/>
          </cell>
          <cell r="I1170" t="str">
            <v/>
          </cell>
          <cell r="J1170" t="str">
            <v/>
          </cell>
        </row>
        <row r="1171">
          <cell r="D1171" t="str">
            <v/>
          </cell>
          <cell r="G1171" t="str">
            <v/>
          </cell>
          <cell r="H1171" t="str">
            <v/>
          </cell>
          <cell r="I1171" t="str">
            <v/>
          </cell>
          <cell r="J1171" t="str">
            <v/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 t="str">
            <v/>
          </cell>
          <cell r="F1176" t="str">
            <v/>
          </cell>
          <cell r="G1176" t="str">
            <v/>
          </cell>
          <cell r="H1176" t="str">
            <v/>
          </cell>
          <cell r="I1176" t="str">
            <v/>
          </cell>
          <cell r="J1176" t="str">
            <v/>
          </cell>
        </row>
        <row r="1177">
          <cell r="D1177" t="str">
            <v/>
          </cell>
          <cell r="F1177" t="str">
            <v/>
          </cell>
          <cell r="G1177" t="str">
            <v/>
          </cell>
          <cell r="H1177" t="str">
            <v/>
          </cell>
          <cell r="I1177" t="str">
            <v/>
          </cell>
          <cell r="J1177" t="str">
            <v/>
          </cell>
        </row>
        <row r="1178">
          <cell r="D1178" t="str">
            <v/>
          </cell>
          <cell r="F1178" t="str">
            <v/>
          </cell>
          <cell r="G1178" t="str">
            <v/>
          </cell>
          <cell r="H1178" t="str">
            <v/>
          </cell>
          <cell r="I1178" t="str">
            <v/>
          </cell>
          <cell r="J1178" t="str">
            <v/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 t="str">
            <v/>
          </cell>
          <cell r="E1191" t="str">
            <v/>
          </cell>
          <cell r="H1191" t="str">
            <v/>
          </cell>
          <cell r="J1191" t="str">
            <v/>
          </cell>
        </row>
        <row r="1192">
          <cell r="D1192" t="str">
            <v/>
          </cell>
          <cell r="H1192" t="str">
            <v/>
          </cell>
          <cell r="J1192" t="str">
            <v/>
          </cell>
        </row>
        <row r="1193">
          <cell r="D1193" t="str">
            <v/>
          </cell>
          <cell r="H1193" t="str">
            <v/>
          </cell>
          <cell r="J1193" t="str">
            <v/>
          </cell>
        </row>
        <row r="1194">
          <cell r="D1194" t="str">
            <v/>
          </cell>
          <cell r="H1194" t="str">
            <v/>
          </cell>
          <cell r="J1194" t="str">
            <v/>
          </cell>
        </row>
        <row r="1195">
          <cell r="D1195" t="str">
            <v/>
          </cell>
          <cell r="H1195" t="str">
            <v/>
          </cell>
          <cell r="J1195" t="str">
            <v/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 t="str">
            <v/>
          </cell>
          <cell r="G1211" t="str">
            <v/>
          </cell>
          <cell r="H1211" t="str">
            <v/>
          </cell>
          <cell r="I1211" t="str">
            <v/>
          </cell>
          <cell r="J1211" t="str">
            <v/>
          </cell>
        </row>
        <row r="1212">
          <cell r="D1212" t="str">
            <v/>
          </cell>
          <cell r="G1212" t="str">
            <v/>
          </cell>
          <cell r="H1212" t="str">
            <v/>
          </cell>
          <cell r="I1212" t="str">
            <v/>
          </cell>
          <cell r="J1212" t="str">
            <v/>
          </cell>
        </row>
        <row r="1213">
          <cell r="D1213" t="str">
            <v/>
          </cell>
          <cell r="G1213" t="str">
            <v/>
          </cell>
          <cell r="H1213" t="str">
            <v/>
          </cell>
          <cell r="I1213" t="str">
            <v/>
          </cell>
          <cell r="J1213" t="str">
            <v/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 t="str">
            <v/>
          </cell>
          <cell r="F1218" t="str">
            <v/>
          </cell>
          <cell r="G1218" t="str">
            <v/>
          </cell>
          <cell r="H1218" t="str">
            <v/>
          </cell>
          <cell r="I1218" t="str">
            <v/>
          </cell>
          <cell r="J1218" t="str">
            <v/>
          </cell>
        </row>
        <row r="1219">
          <cell r="D1219" t="str">
            <v/>
          </cell>
          <cell r="F1219" t="str">
            <v/>
          </cell>
          <cell r="G1219" t="str">
            <v/>
          </cell>
          <cell r="H1219" t="str">
            <v/>
          </cell>
          <cell r="I1219" t="str">
            <v/>
          </cell>
          <cell r="J1219" t="str">
            <v/>
          </cell>
        </row>
        <row r="1220">
          <cell r="D1220" t="str">
            <v/>
          </cell>
          <cell r="F1220" t="str">
            <v/>
          </cell>
          <cell r="G1220" t="str">
            <v/>
          </cell>
          <cell r="H1220" t="str">
            <v/>
          </cell>
          <cell r="I1220" t="str">
            <v/>
          </cell>
          <cell r="J1220" t="str">
            <v/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 t="str">
            <v/>
          </cell>
          <cell r="E1227" t="str">
            <v/>
          </cell>
          <cell r="J1227">
            <v>0</v>
          </cell>
        </row>
        <row r="1228">
          <cell r="D1228" t="str">
            <v/>
          </cell>
          <cell r="E1228" t="str">
            <v/>
          </cell>
          <cell r="J1228">
            <v>0</v>
          </cell>
        </row>
        <row r="1229">
          <cell r="D1229" t="str">
            <v/>
          </cell>
          <cell r="E1229" t="str">
            <v/>
          </cell>
          <cell r="J1229">
            <v>0</v>
          </cell>
        </row>
        <row r="1230">
          <cell r="D1230" t="str">
            <v/>
          </cell>
          <cell r="E1230" t="str">
            <v/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 t="str">
            <v/>
          </cell>
          <cell r="E1233" t="str">
            <v/>
          </cell>
          <cell r="H1233" t="str">
            <v/>
          </cell>
          <cell r="J1233" t="str">
            <v/>
          </cell>
        </row>
        <row r="1234">
          <cell r="D1234" t="str">
            <v/>
          </cell>
          <cell r="H1234" t="str">
            <v/>
          </cell>
          <cell r="J1234" t="str">
            <v/>
          </cell>
        </row>
        <row r="1235">
          <cell r="D1235" t="str">
            <v/>
          </cell>
          <cell r="H1235" t="str">
            <v/>
          </cell>
          <cell r="J1235" t="str">
            <v/>
          </cell>
        </row>
        <row r="1236">
          <cell r="D1236" t="str">
            <v/>
          </cell>
          <cell r="H1236" t="str">
            <v/>
          </cell>
          <cell r="J1236" t="str">
            <v/>
          </cell>
        </row>
        <row r="1237">
          <cell r="D1237" t="str">
            <v/>
          </cell>
          <cell r="H1237" t="str">
            <v/>
          </cell>
          <cell r="J1237" t="str">
            <v/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 t="str">
            <v/>
          </cell>
          <cell r="F1258" t="str">
            <v/>
          </cell>
          <cell r="G1258" t="str">
            <v/>
          </cell>
          <cell r="H1258" t="str">
            <v/>
          </cell>
          <cell r="I1258" t="str">
            <v/>
          </cell>
          <cell r="J1258" t="str">
            <v/>
          </cell>
        </row>
        <row r="1259">
          <cell r="D1259" t="str">
            <v/>
          </cell>
          <cell r="F1259" t="str">
            <v/>
          </cell>
          <cell r="G1259" t="str">
            <v/>
          </cell>
          <cell r="H1259" t="str">
            <v/>
          </cell>
          <cell r="I1259" t="str">
            <v/>
          </cell>
          <cell r="J1259" t="str">
            <v/>
          </cell>
        </row>
        <row r="1260">
          <cell r="D1260" t="str">
            <v/>
          </cell>
          <cell r="F1260" t="str">
            <v/>
          </cell>
          <cell r="G1260" t="str">
            <v/>
          </cell>
          <cell r="H1260" t="str">
            <v/>
          </cell>
          <cell r="I1260" t="str">
            <v/>
          </cell>
          <cell r="J1260" t="str">
            <v/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 t="str">
            <v/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 t="str">
            <v/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 t="str">
            <v/>
          </cell>
          <cell r="J1268">
            <v>216</v>
          </cell>
        </row>
        <row r="1269">
          <cell r="D1269" t="str">
            <v/>
          </cell>
          <cell r="E1269" t="str">
            <v/>
          </cell>
          <cell r="H1269" t="str">
            <v/>
          </cell>
          <cell r="I1269" t="str">
            <v/>
          </cell>
          <cell r="J1269" t="str">
            <v/>
          </cell>
        </row>
        <row r="1270">
          <cell r="D1270" t="str">
            <v/>
          </cell>
          <cell r="E1270" t="str">
            <v/>
          </cell>
          <cell r="H1270" t="str">
            <v/>
          </cell>
          <cell r="I1270" t="str">
            <v/>
          </cell>
          <cell r="J1270" t="str">
            <v/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 t="str">
            <v/>
          </cell>
          <cell r="E1273" t="str">
            <v/>
          </cell>
          <cell r="H1273" t="str">
            <v/>
          </cell>
          <cell r="J1273" t="str">
            <v/>
          </cell>
        </row>
        <row r="1274">
          <cell r="D1274" t="str">
            <v/>
          </cell>
          <cell r="H1274" t="str">
            <v/>
          </cell>
          <cell r="J1274" t="str">
            <v/>
          </cell>
        </row>
        <row r="1275">
          <cell r="D1275" t="str">
            <v/>
          </cell>
          <cell r="H1275" t="str">
            <v/>
          </cell>
          <cell r="J1275" t="str">
            <v/>
          </cell>
        </row>
        <row r="1276">
          <cell r="D1276" t="str">
            <v/>
          </cell>
          <cell r="H1276" t="str">
            <v/>
          </cell>
          <cell r="J1276" t="str">
            <v/>
          </cell>
        </row>
        <row r="1277">
          <cell r="D1277" t="str">
            <v/>
          </cell>
          <cell r="H1277" t="str">
            <v/>
          </cell>
          <cell r="J1277" t="str">
            <v/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 t="str">
            <v/>
          </cell>
          <cell r="G1292" t="str">
            <v/>
          </cell>
          <cell r="H1292" t="str">
            <v/>
          </cell>
          <cell r="I1292" t="str">
            <v/>
          </cell>
          <cell r="J1292" t="str">
            <v/>
          </cell>
        </row>
        <row r="1293">
          <cell r="D1293" t="str">
            <v/>
          </cell>
          <cell r="G1293" t="str">
            <v/>
          </cell>
          <cell r="H1293" t="str">
            <v/>
          </cell>
          <cell r="I1293" t="str">
            <v/>
          </cell>
          <cell r="J1293" t="str">
            <v/>
          </cell>
        </row>
        <row r="1294">
          <cell r="D1294" t="str">
            <v/>
          </cell>
          <cell r="G1294" t="str">
            <v/>
          </cell>
          <cell r="H1294" t="str">
            <v/>
          </cell>
          <cell r="I1294" t="str">
            <v/>
          </cell>
          <cell r="J1294" t="str">
            <v/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 t="str">
            <v/>
          </cell>
          <cell r="F1299" t="str">
            <v/>
          </cell>
          <cell r="G1299" t="str">
            <v/>
          </cell>
          <cell r="H1299" t="str">
            <v/>
          </cell>
          <cell r="I1299" t="str">
            <v/>
          </cell>
          <cell r="J1299" t="str">
            <v/>
          </cell>
        </row>
        <row r="1300">
          <cell r="D1300" t="str">
            <v/>
          </cell>
          <cell r="F1300" t="str">
            <v/>
          </cell>
          <cell r="G1300" t="str">
            <v/>
          </cell>
          <cell r="H1300" t="str">
            <v/>
          </cell>
          <cell r="I1300" t="str">
            <v/>
          </cell>
          <cell r="J1300" t="str">
            <v/>
          </cell>
        </row>
        <row r="1301">
          <cell r="D1301" t="str">
            <v/>
          </cell>
          <cell r="F1301" t="str">
            <v/>
          </cell>
          <cell r="G1301" t="str">
            <v/>
          </cell>
          <cell r="H1301" t="str">
            <v/>
          </cell>
          <cell r="I1301" t="str">
            <v/>
          </cell>
          <cell r="J1301" t="str">
            <v/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 t="str">
            <v/>
          </cell>
          <cell r="E1309" t="str">
            <v/>
          </cell>
          <cell r="J1309" t="str">
            <v/>
          </cell>
        </row>
        <row r="1310">
          <cell r="D1310" t="str">
            <v/>
          </cell>
          <cell r="E1310" t="str">
            <v/>
          </cell>
          <cell r="J1310" t="str">
            <v/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 t="str">
            <v/>
          </cell>
          <cell r="E1314" t="str">
            <v/>
          </cell>
          <cell r="H1314" t="str">
            <v/>
          </cell>
          <cell r="J1314" t="str">
            <v/>
          </cell>
        </row>
        <row r="1315">
          <cell r="D1315" t="str">
            <v/>
          </cell>
          <cell r="E1315" t="str">
            <v/>
          </cell>
          <cell r="H1315" t="str">
            <v/>
          </cell>
          <cell r="J1315" t="str">
            <v/>
          </cell>
        </row>
        <row r="1316">
          <cell r="D1316" t="str">
            <v/>
          </cell>
          <cell r="E1316" t="str">
            <v/>
          </cell>
          <cell r="H1316" t="str">
            <v/>
          </cell>
          <cell r="J1316" t="str">
            <v/>
          </cell>
        </row>
        <row r="1317">
          <cell r="D1317" t="str">
            <v/>
          </cell>
          <cell r="H1317" t="str">
            <v/>
          </cell>
          <cell r="J1317" t="str">
            <v/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 t="str">
            <v/>
          </cell>
          <cell r="G1332" t="str">
            <v/>
          </cell>
          <cell r="H1332" t="str">
            <v/>
          </cell>
          <cell r="I1332" t="str">
            <v/>
          </cell>
          <cell r="J1332" t="str">
            <v/>
          </cell>
        </row>
        <row r="1333">
          <cell r="D1333" t="str">
            <v/>
          </cell>
          <cell r="G1333" t="str">
            <v/>
          </cell>
          <cell r="H1333" t="str">
            <v/>
          </cell>
          <cell r="I1333" t="str">
            <v/>
          </cell>
          <cell r="J1333" t="str">
            <v/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 t="str">
            <v/>
          </cell>
          <cell r="F1338" t="str">
            <v/>
          </cell>
          <cell r="G1338" t="str">
            <v/>
          </cell>
          <cell r="H1338" t="str">
            <v/>
          </cell>
          <cell r="I1338" t="str">
            <v/>
          </cell>
          <cell r="J1338" t="str">
            <v/>
          </cell>
        </row>
        <row r="1339">
          <cell r="D1339" t="str">
            <v/>
          </cell>
          <cell r="F1339" t="str">
            <v/>
          </cell>
          <cell r="G1339" t="str">
            <v/>
          </cell>
          <cell r="H1339" t="str">
            <v/>
          </cell>
          <cell r="I1339" t="str">
            <v/>
          </cell>
          <cell r="J1339" t="str">
            <v/>
          </cell>
        </row>
        <row r="1340">
          <cell r="D1340" t="str">
            <v/>
          </cell>
          <cell r="F1340" t="str">
            <v/>
          </cell>
          <cell r="G1340" t="str">
            <v/>
          </cell>
          <cell r="H1340" t="str">
            <v/>
          </cell>
          <cell r="I1340" t="str">
            <v/>
          </cell>
          <cell r="J1340" t="str">
            <v/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 t="str">
            <v/>
          </cell>
          <cell r="E1347" t="str">
            <v/>
          </cell>
          <cell r="H1347">
            <v>0</v>
          </cell>
          <cell r="J1347" t="str">
            <v/>
          </cell>
        </row>
        <row r="1348">
          <cell r="D1348" t="str">
            <v/>
          </cell>
          <cell r="E1348" t="str">
            <v/>
          </cell>
          <cell r="H1348">
            <v>0</v>
          </cell>
          <cell r="J1348" t="str">
            <v/>
          </cell>
        </row>
        <row r="1349">
          <cell r="D1349" t="str">
            <v/>
          </cell>
          <cell r="E1349" t="str">
            <v/>
          </cell>
          <cell r="J1349" t="str">
            <v/>
          </cell>
        </row>
        <row r="1350">
          <cell r="D1350" t="str">
            <v/>
          </cell>
          <cell r="E1350" t="str">
            <v/>
          </cell>
          <cell r="J1350" t="str">
            <v/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 t="str">
            <v/>
          </cell>
          <cell r="E1355" t="str">
            <v/>
          </cell>
          <cell r="H1355" t="str">
            <v/>
          </cell>
          <cell r="J1355" t="str">
            <v/>
          </cell>
        </row>
        <row r="1356">
          <cell r="D1356" t="str">
            <v/>
          </cell>
          <cell r="E1356" t="str">
            <v/>
          </cell>
          <cell r="H1356" t="str">
            <v/>
          </cell>
          <cell r="J1356" t="str">
            <v/>
          </cell>
        </row>
        <row r="1357">
          <cell r="D1357" t="str">
            <v/>
          </cell>
          <cell r="H1357" t="str">
            <v/>
          </cell>
          <cell r="J1357" t="str">
            <v/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 t="str">
            <v/>
          </cell>
          <cell r="G1372" t="str">
            <v/>
          </cell>
          <cell r="H1372" t="str">
            <v/>
          </cell>
          <cell r="I1372" t="str">
            <v/>
          </cell>
          <cell r="J1372" t="str">
            <v/>
          </cell>
        </row>
        <row r="1373">
          <cell r="D1373" t="str">
            <v/>
          </cell>
          <cell r="G1373" t="str">
            <v/>
          </cell>
          <cell r="H1373" t="str">
            <v/>
          </cell>
          <cell r="I1373" t="str">
            <v/>
          </cell>
          <cell r="J1373" t="str">
            <v/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 t="str">
            <v/>
          </cell>
          <cell r="F1378" t="str">
            <v/>
          </cell>
          <cell r="G1378" t="str">
            <v/>
          </cell>
          <cell r="H1378" t="str">
            <v/>
          </cell>
          <cell r="I1378" t="str">
            <v/>
          </cell>
          <cell r="J1378" t="str">
            <v/>
          </cell>
        </row>
        <row r="1379">
          <cell r="D1379" t="str">
            <v/>
          </cell>
          <cell r="F1379" t="str">
            <v/>
          </cell>
          <cell r="G1379" t="str">
            <v/>
          </cell>
          <cell r="H1379" t="str">
            <v/>
          </cell>
          <cell r="I1379" t="str">
            <v/>
          </cell>
          <cell r="J1379" t="str">
            <v/>
          </cell>
        </row>
        <row r="1380">
          <cell r="D1380" t="str">
            <v/>
          </cell>
          <cell r="F1380" t="str">
            <v/>
          </cell>
          <cell r="G1380" t="str">
            <v/>
          </cell>
          <cell r="H1380" t="str">
            <v/>
          </cell>
          <cell r="I1380" t="str">
            <v/>
          </cell>
          <cell r="J1380" t="str">
            <v/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 t="str">
            <v/>
          </cell>
          <cell r="E1388" t="str">
            <v/>
          </cell>
          <cell r="H1388">
            <v>0</v>
          </cell>
          <cell r="J1388" t="str">
            <v/>
          </cell>
        </row>
        <row r="1389">
          <cell r="D1389" t="str">
            <v/>
          </cell>
          <cell r="E1389" t="str">
            <v/>
          </cell>
          <cell r="J1389" t="str">
            <v/>
          </cell>
        </row>
        <row r="1390">
          <cell r="D1390" t="str">
            <v/>
          </cell>
          <cell r="E1390" t="str">
            <v/>
          </cell>
          <cell r="J1390" t="str">
            <v/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 t="str">
            <v/>
          </cell>
          <cell r="E1394" t="str">
            <v/>
          </cell>
          <cell r="H1394" t="str">
            <v/>
          </cell>
          <cell r="J1394" t="str">
            <v/>
          </cell>
        </row>
        <row r="1395">
          <cell r="D1395" t="str">
            <v/>
          </cell>
          <cell r="E1395" t="str">
            <v/>
          </cell>
          <cell r="H1395" t="str">
            <v/>
          </cell>
          <cell r="J1395" t="str">
            <v/>
          </cell>
        </row>
        <row r="1396">
          <cell r="D1396" t="str">
            <v/>
          </cell>
          <cell r="E1396" t="str">
            <v/>
          </cell>
          <cell r="H1396" t="str">
            <v/>
          </cell>
          <cell r="J1396" t="str">
            <v/>
          </cell>
        </row>
        <row r="1397">
          <cell r="D1397" t="str">
            <v/>
          </cell>
          <cell r="H1397" t="str">
            <v/>
          </cell>
          <cell r="J1397" t="str">
            <v/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 t="str">
            <v/>
          </cell>
          <cell r="G1412" t="str">
            <v/>
          </cell>
          <cell r="H1412" t="str">
            <v/>
          </cell>
          <cell r="I1412" t="str">
            <v/>
          </cell>
          <cell r="J1412" t="str">
            <v/>
          </cell>
        </row>
        <row r="1413">
          <cell r="D1413" t="str">
            <v/>
          </cell>
          <cell r="G1413" t="str">
            <v/>
          </cell>
          <cell r="H1413" t="str">
            <v/>
          </cell>
          <cell r="I1413" t="str">
            <v/>
          </cell>
          <cell r="J1413" t="str">
            <v/>
          </cell>
        </row>
        <row r="1414">
          <cell r="D1414" t="str">
            <v/>
          </cell>
          <cell r="G1414" t="str">
            <v/>
          </cell>
          <cell r="H1414" t="str">
            <v/>
          </cell>
          <cell r="I1414" t="str">
            <v/>
          </cell>
          <cell r="J1414" t="str">
            <v/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 t="str">
            <v/>
          </cell>
          <cell r="F1419" t="str">
            <v/>
          </cell>
          <cell r="G1419" t="str">
            <v/>
          </cell>
          <cell r="H1419" t="str">
            <v/>
          </cell>
          <cell r="I1419" t="str">
            <v/>
          </cell>
          <cell r="J1419" t="str">
            <v/>
          </cell>
        </row>
        <row r="1420">
          <cell r="D1420" t="str">
            <v/>
          </cell>
          <cell r="F1420" t="str">
            <v/>
          </cell>
          <cell r="G1420" t="str">
            <v/>
          </cell>
          <cell r="H1420" t="str">
            <v/>
          </cell>
          <cell r="I1420" t="str">
            <v/>
          </cell>
          <cell r="J1420" t="str">
            <v/>
          </cell>
        </row>
        <row r="1421">
          <cell r="D1421" t="str">
            <v/>
          </cell>
          <cell r="F1421" t="str">
            <v/>
          </cell>
          <cell r="G1421" t="str">
            <v/>
          </cell>
          <cell r="H1421" t="str">
            <v/>
          </cell>
          <cell r="I1421" t="str">
            <v/>
          </cell>
          <cell r="J1421" t="str">
            <v/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 t="str">
            <v/>
          </cell>
          <cell r="E1429" t="str">
            <v/>
          </cell>
          <cell r="J1429" t="str">
            <v/>
          </cell>
        </row>
        <row r="1430">
          <cell r="D1430" t="str">
            <v/>
          </cell>
          <cell r="E1430" t="str">
            <v/>
          </cell>
          <cell r="J1430" t="str">
            <v/>
          </cell>
        </row>
        <row r="1431">
          <cell r="D1431" t="str">
            <v/>
          </cell>
          <cell r="E1431" t="str">
            <v/>
          </cell>
          <cell r="J1431" t="str">
            <v/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 t="str">
            <v/>
          </cell>
          <cell r="E1435" t="str">
            <v/>
          </cell>
          <cell r="H1435" t="str">
            <v/>
          </cell>
          <cell r="J1435" t="str">
            <v/>
          </cell>
        </row>
        <row r="1436">
          <cell r="D1436" t="str">
            <v/>
          </cell>
          <cell r="E1436" t="str">
            <v/>
          </cell>
          <cell r="H1436" t="str">
            <v/>
          </cell>
          <cell r="J1436" t="str">
            <v/>
          </cell>
        </row>
        <row r="1437">
          <cell r="D1437" t="str">
            <v/>
          </cell>
          <cell r="E1437" t="str">
            <v/>
          </cell>
          <cell r="H1437" t="str">
            <v/>
          </cell>
          <cell r="J1437" t="str">
            <v/>
          </cell>
        </row>
        <row r="1438">
          <cell r="D1438" t="str">
            <v/>
          </cell>
          <cell r="H1438" t="str">
            <v/>
          </cell>
          <cell r="J1438" t="str">
            <v/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 t="str">
            <v/>
          </cell>
          <cell r="G1453" t="str">
            <v/>
          </cell>
          <cell r="H1453" t="str">
            <v/>
          </cell>
          <cell r="I1453" t="str">
            <v/>
          </cell>
          <cell r="J1453" t="str">
            <v/>
          </cell>
        </row>
        <row r="1454">
          <cell r="D1454" t="str">
            <v/>
          </cell>
          <cell r="G1454" t="str">
            <v/>
          </cell>
          <cell r="H1454" t="str">
            <v/>
          </cell>
          <cell r="I1454" t="str">
            <v/>
          </cell>
          <cell r="J1454" t="str">
            <v/>
          </cell>
        </row>
        <row r="1455">
          <cell r="D1455" t="str">
            <v/>
          </cell>
          <cell r="G1455" t="str">
            <v/>
          </cell>
          <cell r="H1455" t="str">
            <v/>
          </cell>
          <cell r="I1455" t="str">
            <v/>
          </cell>
          <cell r="J1455" t="str">
            <v/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 t="str">
            <v/>
          </cell>
          <cell r="F1460" t="str">
            <v/>
          </cell>
          <cell r="J1460" t="str">
            <v/>
          </cell>
        </row>
        <row r="1461">
          <cell r="D1461" t="str">
            <v/>
          </cell>
          <cell r="F1461" t="str">
            <v/>
          </cell>
          <cell r="J1461" t="str">
            <v/>
          </cell>
        </row>
        <row r="1462">
          <cell r="D1462" t="str">
            <v/>
          </cell>
          <cell r="F1462" t="str">
            <v/>
          </cell>
          <cell r="J1462" t="str">
            <v/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 t="str">
            <v/>
          </cell>
          <cell r="E1469" t="str">
            <v/>
          </cell>
          <cell r="J1469">
            <v>0</v>
          </cell>
        </row>
        <row r="1470">
          <cell r="D1470" t="str">
            <v/>
          </cell>
          <cell r="E1470" t="str">
            <v/>
          </cell>
          <cell r="J1470">
            <v>0</v>
          </cell>
        </row>
        <row r="1471">
          <cell r="D1471" t="str">
            <v/>
          </cell>
          <cell r="E1471" t="str">
            <v/>
          </cell>
          <cell r="J1471">
            <v>0</v>
          </cell>
        </row>
        <row r="1472">
          <cell r="D1472" t="str">
            <v/>
          </cell>
          <cell r="E1472" t="str">
            <v/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 t="str">
            <v/>
          </cell>
          <cell r="E1475" t="str">
            <v/>
          </cell>
          <cell r="H1475" t="str">
            <v/>
          </cell>
          <cell r="J1475" t="str">
            <v/>
          </cell>
        </row>
        <row r="1476">
          <cell r="D1476" t="str">
            <v/>
          </cell>
          <cell r="E1476" t="str">
            <v/>
          </cell>
          <cell r="H1476" t="str">
            <v/>
          </cell>
          <cell r="J1476" t="str">
            <v/>
          </cell>
        </row>
        <row r="1477">
          <cell r="D1477" t="str">
            <v/>
          </cell>
          <cell r="E1477" t="str">
            <v/>
          </cell>
          <cell r="H1477" t="str">
            <v/>
          </cell>
          <cell r="J1477" t="str">
            <v/>
          </cell>
        </row>
        <row r="1478">
          <cell r="D1478" t="str">
            <v/>
          </cell>
          <cell r="E1478" t="str">
            <v/>
          </cell>
          <cell r="H1478" t="str">
            <v/>
          </cell>
          <cell r="J1478" t="str">
            <v/>
          </cell>
        </row>
        <row r="1479">
          <cell r="D1479" t="str">
            <v/>
          </cell>
          <cell r="H1479" t="str">
            <v/>
          </cell>
          <cell r="J1479" t="str">
            <v/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 t="str">
            <v/>
          </cell>
          <cell r="G1493" t="str">
            <v/>
          </cell>
          <cell r="H1493" t="str">
            <v/>
          </cell>
          <cell r="I1493" t="str">
            <v/>
          </cell>
          <cell r="J1493" t="str">
            <v/>
          </cell>
        </row>
        <row r="1494">
          <cell r="D1494" t="str">
            <v/>
          </cell>
          <cell r="G1494" t="str">
            <v/>
          </cell>
          <cell r="H1494" t="str">
            <v/>
          </cell>
          <cell r="I1494" t="str">
            <v/>
          </cell>
          <cell r="J1494" t="str">
            <v/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 t="str">
            <v/>
          </cell>
          <cell r="F1500" t="str">
            <v/>
          </cell>
          <cell r="G1500" t="str">
            <v/>
          </cell>
          <cell r="H1500" t="str">
            <v/>
          </cell>
          <cell r="I1500" t="str">
            <v/>
          </cell>
          <cell r="J1500" t="str">
            <v/>
          </cell>
        </row>
        <row r="1501">
          <cell r="D1501" t="str">
            <v/>
          </cell>
          <cell r="F1501" t="str">
            <v/>
          </cell>
          <cell r="G1501" t="str">
            <v/>
          </cell>
          <cell r="H1501" t="str">
            <v/>
          </cell>
          <cell r="I1501" t="str">
            <v/>
          </cell>
          <cell r="J1501" t="str">
            <v/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 t="str">
            <v/>
          </cell>
          <cell r="J1507">
            <v>157.5</v>
          </cell>
        </row>
        <row r="1508">
          <cell r="D1508" t="str">
            <v/>
          </cell>
          <cell r="E1508" t="str">
            <v/>
          </cell>
          <cell r="H1508" t="str">
            <v/>
          </cell>
          <cell r="I1508" t="str">
            <v/>
          </cell>
          <cell r="J1508" t="str">
            <v/>
          </cell>
        </row>
        <row r="1509">
          <cell r="D1509" t="str">
            <v/>
          </cell>
          <cell r="E1509" t="str">
            <v/>
          </cell>
          <cell r="H1509" t="str">
            <v/>
          </cell>
          <cell r="I1509" t="str">
            <v/>
          </cell>
          <cell r="J1509" t="str">
            <v/>
          </cell>
        </row>
        <row r="1510">
          <cell r="D1510" t="str">
            <v/>
          </cell>
          <cell r="E1510" t="str">
            <v/>
          </cell>
          <cell r="H1510" t="str">
            <v/>
          </cell>
          <cell r="I1510" t="str">
            <v/>
          </cell>
          <cell r="J1510" t="str">
            <v/>
          </cell>
        </row>
        <row r="1511">
          <cell r="D1511" t="str">
            <v/>
          </cell>
          <cell r="E1511" t="str">
            <v/>
          </cell>
          <cell r="H1511" t="str">
            <v/>
          </cell>
          <cell r="I1511" t="str">
            <v/>
          </cell>
          <cell r="J1511" t="str">
            <v/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 t="str">
            <v/>
          </cell>
          <cell r="E1516" t="str">
            <v/>
          </cell>
          <cell r="H1516" t="str">
            <v/>
          </cell>
          <cell r="J1516" t="str">
            <v/>
          </cell>
        </row>
        <row r="1517">
          <cell r="D1517" t="str">
            <v/>
          </cell>
          <cell r="E1517" t="str">
            <v/>
          </cell>
          <cell r="H1517" t="str">
            <v/>
          </cell>
          <cell r="J1517" t="str">
            <v/>
          </cell>
        </row>
        <row r="1518">
          <cell r="D1518" t="str">
            <v/>
          </cell>
          <cell r="H1518" t="str">
            <v/>
          </cell>
          <cell r="J1518" t="str">
            <v/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 t="str">
            <v/>
          </cell>
          <cell r="G1532" t="str">
            <v/>
          </cell>
          <cell r="H1532" t="str">
            <v/>
          </cell>
          <cell r="I1532" t="str">
            <v/>
          </cell>
          <cell r="J1532" t="str">
            <v/>
          </cell>
        </row>
        <row r="1533">
          <cell r="D1533" t="str">
            <v/>
          </cell>
          <cell r="G1533" t="str">
            <v/>
          </cell>
          <cell r="H1533" t="str">
            <v/>
          </cell>
          <cell r="I1533" t="str">
            <v/>
          </cell>
          <cell r="J1533" t="str">
            <v/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 t="str">
            <v/>
          </cell>
          <cell r="F1539" t="str">
            <v/>
          </cell>
          <cell r="G1539" t="str">
            <v/>
          </cell>
          <cell r="H1539" t="str">
            <v/>
          </cell>
          <cell r="I1539" t="str">
            <v/>
          </cell>
          <cell r="J1539" t="str">
            <v/>
          </cell>
        </row>
        <row r="1540">
          <cell r="D1540" t="str">
            <v/>
          </cell>
          <cell r="F1540" t="str">
            <v/>
          </cell>
          <cell r="G1540" t="str">
            <v/>
          </cell>
          <cell r="H1540" t="str">
            <v/>
          </cell>
          <cell r="I1540" t="str">
            <v/>
          </cell>
          <cell r="J1540" t="str">
            <v/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 t="str">
            <v/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 t="str">
            <v/>
          </cell>
          <cell r="J1547">
            <v>36.96</v>
          </cell>
        </row>
        <row r="1548">
          <cell r="D1548" t="str">
            <v/>
          </cell>
          <cell r="E1548" t="str">
            <v/>
          </cell>
          <cell r="H1548" t="str">
            <v/>
          </cell>
          <cell r="I1548" t="str">
            <v/>
          </cell>
          <cell r="J1548" t="str">
            <v/>
          </cell>
        </row>
        <row r="1549">
          <cell r="D1549" t="str">
            <v/>
          </cell>
          <cell r="E1549" t="str">
            <v/>
          </cell>
          <cell r="H1549" t="str">
            <v/>
          </cell>
          <cell r="I1549" t="str">
            <v/>
          </cell>
          <cell r="J1549" t="str">
            <v/>
          </cell>
        </row>
        <row r="1550">
          <cell r="D1550" t="str">
            <v/>
          </cell>
          <cell r="E1550" t="str">
            <v/>
          </cell>
          <cell r="H1550" t="str">
            <v/>
          </cell>
          <cell r="I1550" t="str">
            <v/>
          </cell>
          <cell r="J1550" t="str">
            <v/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 t="str">
            <v/>
          </cell>
          <cell r="E1554" t="str">
            <v/>
          </cell>
          <cell r="H1554" t="str">
            <v/>
          </cell>
          <cell r="J1554" t="str">
            <v/>
          </cell>
        </row>
        <row r="1555">
          <cell r="D1555" t="str">
            <v/>
          </cell>
          <cell r="E1555" t="str">
            <v/>
          </cell>
          <cell r="H1555" t="str">
            <v/>
          </cell>
          <cell r="J1555" t="str">
            <v/>
          </cell>
        </row>
        <row r="1556">
          <cell r="D1556" t="str">
            <v/>
          </cell>
          <cell r="E1556" t="str">
            <v/>
          </cell>
          <cell r="H1556" t="str">
            <v/>
          </cell>
          <cell r="J1556" t="str">
            <v/>
          </cell>
        </row>
        <row r="1557">
          <cell r="D1557" t="str">
            <v/>
          </cell>
          <cell r="H1557" t="str">
            <v/>
          </cell>
          <cell r="J1557" t="str">
            <v/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 t="str">
            <v/>
          </cell>
          <cell r="G1572" t="str">
            <v/>
          </cell>
          <cell r="H1572" t="str">
            <v/>
          </cell>
          <cell r="I1572" t="str">
            <v/>
          </cell>
          <cell r="J1572" t="str">
            <v/>
          </cell>
        </row>
        <row r="1573">
          <cell r="D1573" t="str">
            <v/>
          </cell>
          <cell r="G1573" t="str">
            <v/>
          </cell>
          <cell r="H1573" t="str">
            <v/>
          </cell>
          <cell r="I1573" t="str">
            <v/>
          </cell>
          <cell r="J1573" t="str">
            <v/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 t="str">
            <v/>
          </cell>
          <cell r="F1578" t="str">
            <v/>
          </cell>
          <cell r="G1578" t="str">
            <v/>
          </cell>
          <cell r="H1578" t="str">
            <v/>
          </cell>
          <cell r="I1578" t="str">
            <v/>
          </cell>
          <cell r="J1578" t="str">
            <v/>
          </cell>
        </row>
        <row r="1579">
          <cell r="D1579" t="str">
            <v/>
          </cell>
          <cell r="F1579" t="str">
            <v/>
          </cell>
          <cell r="G1579" t="str">
            <v/>
          </cell>
          <cell r="H1579" t="str">
            <v/>
          </cell>
          <cell r="I1579" t="str">
            <v/>
          </cell>
          <cell r="J1579" t="str">
            <v/>
          </cell>
        </row>
        <row r="1580">
          <cell r="D1580" t="str">
            <v/>
          </cell>
          <cell r="F1580" t="str">
            <v/>
          </cell>
          <cell r="G1580" t="str">
            <v/>
          </cell>
          <cell r="H1580" t="str">
            <v/>
          </cell>
          <cell r="I1580" t="str">
            <v/>
          </cell>
          <cell r="J1580" t="str">
            <v/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 t="str">
            <v/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 t="str">
            <v/>
          </cell>
          <cell r="J1587">
            <v>33.9</v>
          </cell>
        </row>
        <row r="1588">
          <cell r="D1588" t="str">
            <v/>
          </cell>
          <cell r="E1588" t="str">
            <v/>
          </cell>
          <cell r="H1588" t="str">
            <v/>
          </cell>
          <cell r="I1588" t="str">
            <v/>
          </cell>
          <cell r="J1588" t="str">
            <v/>
          </cell>
        </row>
        <row r="1589">
          <cell r="D1589" t="str">
            <v/>
          </cell>
          <cell r="E1589" t="str">
            <v/>
          </cell>
          <cell r="H1589" t="str">
            <v/>
          </cell>
          <cell r="I1589" t="str">
            <v/>
          </cell>
          <cell r="J1589" t="str">
            <v/>
          </cell>
        </row>
        <row r="1590">
          <cell r="D1590" t="str">
            <v/>
          </cell>
          <cell r="E1590" t="str">
            <v/>
          </cell>
          <cell r="H1590" t="str">
            <v/>
          </cell>
          <cell r="I1590" t="str">
            <v/>
          </cell>
          <cell r="J1590" t="str">
            <v/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 t="str">
            <v/>
          </cell>
          <cell r="E1594" t="str">
            <v/>
          </cell>
          <cell r="H1594" t="str">
            <v/>
          </cell>
          <cell r="J1594" t="str">
            <v/>
          </cell>
        </row>
        <row r="1595">
          <cell r="D1595" t="str">
            <v/>
          </cell>
          <cell r="E1595" t="str">
            <v/>
          </cell>
          <cell r="H1595" t="str">
            <v/>
          </cell>
          <cell r="J1595" t="str">
            <v/>
          </cell>
        </row>
        <row r="1596">
          <cell r="D1596" t="str">
            <v/>
          </cell>
          <cell r="E1596" t="str">
            <v/>
          </cell>
          <cell r="H1596" t="str">
            <v/>
          </cell>
          <cell r="J1596" t="str">
            <v/>
          </cell>
        </row>
        <row r="1597">
          <cell r="D1597" t="str">
            <v/>
          </cell>
          <cell r="H1597" t="str">
            <v/>
          </cell>
          <cell r="J1597" t="str">
            <v/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 t="str">
            <v/>
          </cell>
          <cell r="G1610" t="str">
            <v/>
          </cell>
          <cell r="H1610" t="str">
            <v/>
          </cell>
          <cell r="I1610" t="str">
            <v/>
          </cell>
          <cell r="J1610" t="str">
            <v/>
          </cell>
        </row>
        <row r="1611">
          <cell r="D1611" t="str">
            <v/>
          </cell>
          <cell r="G1611" t="str">
            <v/>
          </cell>
          <cell r="H1611" t="str">
            <v/>
          </cell>
          <cell r="I1611" t="str">
            <v/>
          </cell>
          <cell r="J1611" t="str">
            <v/>
          </cell>
        </row>
        <row r="1612">
          <cell r="D1612" t="str">
            <v/>
          </cell>
          <cell r="G1612" t="str">
            <v/>
          </cell>
          <cell r="H1612" t="str">
            <v/>
          </cell>
          <cell r="I1612" t="str">
            <v/>
          </cell>
          <cell r="J1612" t="str">
            <v/>
          </cell>
        </row>
        <row r="1613">
          <cell r="D1613" t="str">
            <v/>
          </cell>
          <cell r="G1613" t="str">
            <v/>
          </cell>
          <cell r="H1613" t="str">
            <v/>
          </cell>
          <cell r="I1613" t="str">
            <v/>
          </cell>
          <cell r="J1613" t="str">
            <v/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 t="str">
            <v/>
          </cell>
          <cell r="F1618" t="str">
            <v/>
          </cell>
          <cell r="G1618" t="str">
            <v/>
          </cell>
          <cell r="H1618" t="str">
            <v/>
          </cell>
          <cell r="I1618" t="str">
            <v/>
          </cell>
          <cell r="J1618" t="str">
            <v/>
          </cell>
        </row>
        <row r="1619">
          <cell r="D1619" t="str">
            <v/>
          </cell>
          <cell r="F1619" t="str">
            <v/>
          </cell>
          <cell r="G1619" t="str">
            <v/>
          </cell>
          <cell r="H1619" t="str">
            <v/>
          </cell>
          <cell r="I1619" t="str">
            <v/>
          </cell>
          <cell r="J1619" t="str">
            <v/>
          </cell>
        </row>
        <row r="1620">
          <cell r="D1620" t="str">
            <v/>
          </cell>
          <cell r="F1620" t="str">
            <v/>
          </cell>
          <cell r="G1620" t="str">
            <v/>
          </cell>
          <cell r="H1620" t="str">
            <v/>
          </cell>
          <cell r="I1620" t="str">
            <v/>
          </cell>
          <cell r="J1620" t="str">
            <v/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 t="str">
            <v/>
          </cell>
          <cell r="E1630" t="str">
            <v/>
          </cell>
          <cell r="H1630">
            <v>0</v>
          </cell>
          <cell r="J1630" t="str">
            <v/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 t="str">
            <v/>
          </cell>
          <cell r="E1633" t="str">
            <v/>
          </cell>
          <cell r="H1633" t="str">
            <v/>
          </cell>
          <cell r="J1633" t="str">
            <v/>
          </cell>
        </row>
        <row r="1634">
          <cell r="D1634" t="str">
            <v/>
          </cell>
          <cell r="E1634" t="str">
            <v/>
          </cell>
          <cell r="H1634" t="str">
            <v/>
          </cell>
          <cell r="J1634" t="str">
            <v/>
          </cell>
        </row>
        <row r="1635">
          <cell r="D1635" t="str">
            <v/>
          </cell>
          <cell r="E1635" t="str">
            <v/>
          </cell>
          <cell r="H1635" t="str">
            <v/>
          </cell>
          <cell r="J1635" t="str">
            <v/>
          </cell>
        </row>
        <row r="1636">
          <cell r="D1636" t="str">
            <v/>
          </cell>
          <cell r="E1636" t="str">
            <v/>
          </cell>
          <cell r="H1636" t="str">
            <v/>
          </cell>
          <cell r="J1636" t="str">
            <v/>
          </cell>
        </row>
        <row r="1637">
          <cell r="D1637" t="str">
            <v/>
          </cell>
          <cell r="H1637" t="str">
            <v/>
          </cell>
          <cell r="J1637" t="str">
            <v/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 t="str">
            <v/>
          </cell>
          <cell r="G1648" t="str">
            <v/>
          </cell>
          <cell r="H1648" t="str">
            <v/>
          </cell>
          <cell r="I1648" t="str">
            <v/>
          </cell>
          <cell r="J1648" t="str">
            <v/>
          </cell>
        </row>
        <row r="1649">
          <cell r="D1649" t="str">
            <v/>
          </cell>
          <cell r="G1649" t="str">
            <v/>
          </cell>
          <cell r="H1649" t="str">
            <v/>
          </cell>
          <cell r="I1649" t="str">
            <v/>
          </cell>
          <cell r="J1649" t="str">
            <v/>
          </cell>
        </row>
        <row r="1650">
          <cell r="D1650" t="str">
            <v/>
          </cell>
          <cell r="G1650" t="str">
            <v/>
          </cell>
          <cell r="H1650" t="str">
            <v/>
          </cell>
          <cell r="I1650" t="str">
            <v/>
          </cell>
          <cell r="J1650" t="str">
            <v/>
          </cell>
        </row>
        <row r="1651">
          <cell r="D1651" t="str">
            <v/>
          </cell>
          <cell r="G1651" t="str">
            <v/>
          </cell>
          <cell r="H1651" t="str">
            <v/>
          </cell>
          <cell r="I1651" t="str">
            <v/>
          </cell>
          <cell r="J1651" t="str">
            <v/>
          </cell>
        </row>
        <row r="1652">
          <cell r="D1652" t="str">
            <v/>
          </cell>
          <cell r="G1652" t="str">
            <v/>
          </cell>
          <cell r="H1652" t="str">
            <v/>
          </cell>
          <cell r="I1652" t="str">
            <v/>
          </cell>
          <cell r="J1652" t="str">
            <v/>
          </cell>
        </row>
        <row r="1653">
          <cell r="D1653" t="str">
            <v/>
          </cell>
          <cell r="G1653" t="str">
            <v/>
          </cell>
          <cell r="H1653" t="str">
            <v/>
          </cell>
          <cell r="I1653" t="str">
            <v/>
          </cell>
          <cell r="J1653" t="str">
            <v/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 t="str">
            <v/>
          </cell>
          <cell r="F1658" t="str">
            <v/>
          </cell>
          <cell r="G1658" t="str">
            <v/>
          </cell>
          <cell r="H1658" t="str">
            <v/>
          </cell>
          <cell r="I1658" t="str">
            <v/>
          </cell>
          <cell r="J1658" t="str">
            <v/>
          </cell>
        </row>
        <row r="1659">
          <cell r="D1659" t="str">
            <v/>
          </cell>
          <cell r="F1659" t="str">
            <v/>
          </cell>
          <cell r="G1659" t="str">
            <v/>
          </cell>
          <cell r="H1659" t="str">
            <v/>
          </cell>
          <cell r="I1659" t="str">
            <v/>
          </cell>
          <cell r="J1659" t="str">
            <v/>
          </cell>
        </row>
        <row r="1660">
          <cell r="D1660" t="str">
            <v/>
          </cell>
          <cell r="F1660" t="str">
            <v/>
          </cell>
          <cell r="G1660" t="str">
            <v/>
          </cell>
          <cell r="H1660" t="str">
            <v/>
          </cell>
          <cell r="I1660" t="str">
            <v/>
          </cell>
          <cell r="J1660" t="str">
            <v/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 t="str">
            <v/>
          </cell>
          <cell r="E1666" t="str">
            <v/>
          </cell>
          <cell r="H1666" t="str">
            <v/>
          </cell>
          <cell r="I1666" t="str">
            <v/>
          </cell>
          <cell r="J1666" t="str">
            <v/>
          </cell>
        </row>
        <row r="1667">
          <cell r="D1667" t="str">
            <v/>
          </cell>
          <cell r="E1667" t="str">
            <v/>
          </cell>
          <cell r="J1667" t="str">
            <v/>
          </cell>
        </row>
        <row r="1668">
          <cell r="D1668" t="str">
            <v/>
          </cell>
          <cell r="E1668" t="str">
            <v/>
          </cell>
          <cell r="J1668" t="str">
            <v/>
          </cell>
        </row>
        <row r="1669">
          <cell r="D1669" t="str">
            <v/>
          </cell>
          <cell r="E1669" t="str">
            <v/>
          </cell>
          <cell r="J1669" t="str">
            <v/>
          </cell>
        </row>
        <row r="1670">
          <cell r="D1670" t="str">
            <v/>
          </cell>
          <cell r="E1670" t="str">
            <v/>
          </cell>
          <cell r="J1670" t="str">
            <v/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 t="str">
            <v/>
          </cell>
          <cell r="E1675" t="str">
            <v/>
          </cell>
          <cell r="H1675" t="str">
            <v/>
          </cell>
          <cell r="J1675" t="str">
            <v/>
          </cell>
        </row>
        <row r="1676">
          <cell r="D1676" t="str">
            <v/>
          </cell>
          <cell r="E1676" t="str">
            <v/>
          </cell>
          <cell r="H1676" t="str">
            <v/>
          </cell>
          <cell r="J1676" t="str">
            <v/>
          </cell>
        </row>
        <row r="1677">
          <cell r="D1677" t="str">
            <v/>
          </cell>
          <cell r="H1677" t="str">
            <v/>
          </cell>
          <cell r="J1677" t="str">
            <v/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 t="str">
            <v/>
          </cell>
          <cell r="G1688" t="str">
            <v/>
          </cell>
          <cell r="H1688" t="str">
            <v/>
          </cell>
          <cell r="I1688" t="str">
            <v/>
          </cell>
          <cell r="J1688" t="str">
            <v/>
          </cell>
        </row>
        <row r="1689">
          <cell r="D1689" t="str">
            <v/>
          </cell>
          <cell r="G1689" t="str">
            <v/>
          </cell>
          <cell r="H1689" t="str">
            <v/>
          </cell>
          <cell r="I1689" t="str">
            <v/>
          </cell>
          <cell r="J1689" t="str">
            <v/>
          </cell>
        </row>
        <row r="1690">
          <cell r="D1690" t="str">
            <v/>
          </cell>
          <cell r="G1690" t="str">
            <v/>
          </cell>
          <cell r="H1690" t="str">
            <v/>
          </cell>
          <cell r="I1690" t="str">
            <v/>
          </cell>
          <cell r="J1690" t="str">
            <v/>
          </cell>
        </row>
        <row r="1691">
          <cell r="D1691" t="str">
            <v/>
          </cell>
          <cell r="G1691" t="str">
            <v/>
          </cell>
          <cell r="H1691" t="str">
            <v/>
          </cell>
          <cell r="I1691" t="str">
            <v/>
          </cell>
          <cell r="J1691" t="str">
            <v/>
          </cell>
        </row>
        <row r="1692">
          <cell r="D1692" t="str">
            <v/>
          </cell>
          <cell r="G1692" t="str">
            <v/>
          </cell>
          <cell r="H1692" t="str">
            <v/>
          </cell>
          <cell r="I1692" t="str">
            <v/>
          </cell>
          <cell r="J1692" t="str">
            <v/>
          </cell>
        </row>
        <row r="1693">
          <cell r="D1693" t="str">
            <v/>
          </cell>
          <cell r="G1693" t="str">
            <v/>
          </cell>
          <cell r="H1693" t="str">
            <v/>
          </cell>
          <cell r="I1693" t="str">
            <v/>
          </cell>
          <cell r="J1693" t="str">
            <v/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 t="str">
            <v/>
          </cell>
          <cell r="F1698" t="str">
            <v/>
          </cell>
          <cell r="G1698" t="str">
            <v/>
          </cell>
          <cell r="H1698" t="str">
            <v/>
          </cell>
          <cell r="I1698" t="str">
            <v/>
          </cell>
          <cell r="J1698" t="str">
            <v/>
          </cell>
        </row>
        <row r="1699">
          <cell r="D1699" t="str">
            <v/>
          </cell>
          <cell r="F1699" t="str">
            <v/>
          </cell>
          <cell r="G1699" t="str">
            <v/>
          </cell>
          <cell r="H1699" t="str">
            <v/>
          </cell>
          <cell r="I1699" t="str">
            <v/>
          </cell>
          <cell r="J1699" t="str">
            <v/>
          </cell>
        </row>
        <row r="1700">
          <cell r="D1700" t="str">
            <v/>
          </cell>
          <cell r="F1700" t="str">
            <v/>
          </cell>
          <cell r="G1700" t="str">
            <v/>
          </cell>
          <cell r="H1700" t="str">
            <v/>
          </cell>
          <cell r="I1700" t="str">
            <v/>
          </cell>
          <cell r="J1700" t="str">
            <v/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 t="str">
            <v/>
          </cell>
          <cell r="E1707" t="str">
            <v/>
          </cell>
          <cell r="J1707" t="str">
            <v/>
          </cell>
        </row>
        <row r="1708">
          <cell r="D1708" t="str">
            <v/>
          </cell>
          <cell r="E1708" t="str">
            <v/>
          </cell>
          <cell r="J1708" t="str">
            <v/>
          </cell>
        </row>
        <row r="1709">
          <cell r="D1709" t="str">
            <v/>
          </cell>
          <cell r="E1709" t="str">
            <v/>
          </cell>
          <cell r="J1709" t="str">
            <v/>
          </cell>
        </row>
        <row r="1710">
          <cell r="D1710" t="str">
            <v/>
          </cell>
          <cell r="E1710" t="str">
            <v/>
          </cell>
          <cell r="J1710" t="str">
            <v/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 t="str">
            <v/>
          </cell>
          <cell r="E1714" t="str">
            <v/>
          </cell>
          <cell r="H1714" t="str">
            <v/>
          </cell>
          <cell r="J1714" t="str">
            <v/>
          </cell>
        </row>
        <row r="1715">
          <cell r="D1715" t="str">
            <v/>
          </cell>
          <cell r="E1715" t="str">
            <v/>
          </cell>
          <cell r="H1715" t="str">
            <v/>
          </cell>
          <cell r="J1715" t="str">
            <v/>
          </cell>
        </row>
        <row r="1716">
          <cell r="D1716" t="str">
            <v/>
          </cell>
          <cell r="E1716" t="str">
            <v/>
          </cell>
          <cell r="H1716" t="str">
            <v/>
          </cell>
          <cell r="J1716" t="str">
            <v/>
          </cell>
        </row>
        <row r="1717">
          <cell r="D1717" t="str">
            <v/>
          </cell>
          <cell r="H1717" t="str">
            <v/>
          </cell>
          <cell r="J1717" t="str">
            <v/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 t="str">
            <v/>
          </cell>
          <cell r="G1728" t="str">
            <v/>
          </cell>
          <cell r="H1728" t="str">
            <v/>
          </cell>
          <cell r="I1728" t="str">
            <v/>
          </cell>
          <cell r="J1728" t="str">
            <v/>
          </cell>
        </row>
        <row r="1729">
          <cell r="D1729" t="str">
            <v/>
          </cell>
          <cell r="G1729" t="str">
            <v/>
          </cell>
          <cell r="H1729" t="str">
            <v/>
          </cell>
          <cell r="I1729" t="str">
            <v/>
          </cell>
          <cell r="J1729" t="str">
            <v/>
          </cell>
        </row>
        <row r="1730">
          <cell r="D1730" t="str">
            <v/>
          </cell>
          <cell r="G1730" t="str">
            <v/>
          </cell>
          <cell r="H1730" t="str">
            <v/>
          </cell>
          <cell r="I1730" t="str">
            <v/>
          </cell>
          <cell r="J1730" t="str">
            <v/>
          </cell>
        </row>
        <row r="1731">
          <cell r="D1731" t="str">
            <v/>
          </cell>
          <cell r="G1731" t="str">
            <v/>
          </cell>
          <cell r="H1731" t="str">
            <v/>
          </cell>
          <cell r="I1731" t="str">
            <v/>
          </cell>
          <cell r="J1731" t="str">
            <v/>
          </cell>
        </row>
        <row r="1732">
          <cell r="D1732" t="str">
            <v/>
          </cell>
          <cell r="G1732" t="str">
            <v/>
          </cell>
          <cell r="H1732" t="str">
            <v/>
          </cell>
          <cell r="I1732" t="str">
            <v/>
          </cell>
          <cell r="J1732" t="str">
            <v/>
          </cell>
        </row>
        <row r="1733">
          <cell r="D1733" t="str">
            <v/>
          </cell>
          <cell r="G1733" t="str">
            <v/>
          </cell>
          <cell r="H1733" t="str">
            <v/>
          </cell>
          <cell r="I1733" t="str">
            <v/>
          </cell>
          <cell r="J1733" t="str">
            <v/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 t="str">
            <v/>
          </cell>
          <cell r="F1738" t="str">
            <v/>
          </cell>
          <cell r="G1738" t="str">
            <v/>
          </cell>
          <cell r="H1738" t="str">
            <v/>
          </cell>
          <cell r="I1738" t="str">
            <v/>
          </cell>
          <cell r="J1738" t="str">
            <v/>
          </cell>
        </row>
        <row r="1739">
          <cell r="D1739" t="str">
            <v/>
          </cell>
          <cell r="F1739" t="str">
            <v/>
          </cell>
          <cell r="G1739" t="str">
            <v/>
          </cell>
          <cell r="H1739" t="str">
            <v/>
          </cell>
          <cell r="I1739" t="str">
            <v/>
          </cell>
          <cell r="J1739" t="str">
            <v/>
          </cell>
        </row>
        <row r="1740">
          <cell r="D1740" t="str">
            <v/>
          </cell>
          <cell r="F1740" t="str">
            <v/>
          </cell>
          <cell r="G1740" t="str">
            <v/>
          </cell>
          <cell r="H1740" t="str">
            <v/>
          </cell>
          <cell r="I1740" t="str">
            <v/>
          </cell>
          <cell r="J1740" t="str">
            <v/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 t="str">
            <v/>
          </cell>
          <cell r="E1746" t="str">
            <v/>
          </cell>
          <cell r="H1746" t="str">
            <v/>
          </cell>
          <cell r="I1746" t="str">
            <v/>
          </cell>
          <cell r="J1746" t="str">
            <v/>
          </cell>
        </row>
        <row r="1747">
          <cell r="D1747" t="str">
            <v/>
          </cell>
          <cell r="E1747" t="str">
            <v/>
          </cell>
          <cell r="J1747" t="str">
            <v/>
          </cell>
        </row>
        <row r="1748">
          <cell r="D1748" t="str">
            <v/>
          </cell>
          <cell r="E1748" t="str">
            <v/>
          </cell>
          <cell r="J1748" t="str">
            <v/>
          </cell>
        </row>
        <row r="1749">
          <cell r="D1749" t="str">
            <v/>
          </cell>
          <cell r="E1749" t="str">
            <v/>
          </cell>
          <cell r="J1749" t="str">
            <v/>
          </cell>
        </row>
        <row r="1750">
          <cell r="D1750" t="str">
            <v/>
          </cell>
          <cell r="E1750" t="str">
            <v/>
          </cell>
          <cell r="J1750" t="str">
            <v/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 t="str">
            <v/>
          </cell>
          <cell r="E1755" t="str">
            <v/>
          </cell>
          <cell r="H1755" t="str">
            <v/>
          </cell>
          <cell r="J1755" t="str">
            <v/>
          </cell>
        </row>
        <row r="1756">
          <cell r="D1756" t="str">
            <v/>
          </cell>
          <cell r="E1756" t="str">
            <v/>
          </cell>
          <cell r="H1756" t="str">
            <v/>
          </cell>
          <cell r="J1756" t="str">
            <v/>
          </cell>
        </row>
        <row r="1757">
          <cell r="D1757" t="str">
            <v/>
          </cell>
          <cell r="H1757" t="str">
            <v/>
          </cell>
          <cell r="J1757" t="str">
            <v/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 t="str">
            <v/>
          </cell>
          <cell r="G1767" t="str">
            <v/>
          </cell>
          <cell r="H1767" t="str">
            <v/>
          </cell>
          <cell r="I1767" t="str">
            <v/>
          </cell>
          <cell r="J1767" t="str">
            <v/>
          </cell>
        </row>
        <row r="1768">
          <cell r="D1768" t="str">
            <v/>
          </cell>
          <cell r="G1768" t="str">
            <v/>
          </cell>
          <cell r="H1768" t="str">
            <v/>
          </cell>
          <cell r="I1768" t="str">
            <v/>
          </cell>
          <cell r="J1768" t="str">
            <v/>
          </cell>
        </row>
        <row r="1769">
          <cell r="D1769" t="str">
            <v/>
          </cell>
          <cell r="G1769" t="str">
            <v/>
          </cell>
          <cell r="H1769" t="str">
            <v/>
          </cell>
          <cell r="I1769" t="str">
            <v/>
          </cell>
          <cell r="J1769" t="str">
            <v/>
          </cell>
        </row>
        <row r="1770">
          <cell r="D1770" t="str">
            <v/>
          </cell>
          <cell r="G1770" t="str">
            <v/>
          </cell>
          <cell r="H1770" t="str">
            <v/>
          </cell>
          <cell r="I1770" t="str">
            <v/>
          </cell>
          <cell r="J1770" t="str">
            <v/>
          </cell>
        </row>
        <row r="1771">
          <cell r="D1771" t="str">
            <v/>
          </cell>
          <cell r="G1771" t="str">
            <v/>
          </cell>
          <cell r="H1771" t="str">
            <v/>
          </cell>
          <cell r="I1771" t="str">
            <v/>
          </cell>
          <cell r="J1771" t="str">
            <v/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 t="str">
            <v/>
          </cell>
          <cell r="F1777" t="str">
            <v/>
          </cell>
          <cell r="G1777" t="str">
            <v/>
          </cell>
          <cell r="H1777" t="str">
            <v/>
          </cell>
          <cell r="I1777" t="str">
            <v/>
          </cell>
          <cell r="J1777" t="str">
            <v/>
          </cell>
        </row>
        <row r="1778">
          <cell r="D1778" t="str">
            <v/>
          </cell>
          <cell r="F1778" t="str">
            <v/>
          </cell>
          <cell r="G1778" t="str">
            <v/>
          </cell>
          <cell r="H1778" t="str">
            <v/>
          </cell>
          <cell r="I1778" t="str">
            <v/>
          </cell>
          <cell r="J1778" t="str">
            <v/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 t="str">
            <v/>
          </cell>
          <cell r="J1784">
            <v>0.05</v>
          </cell>
        </row>
        <row r="1785">
          <cell r="D1785" t="str">
            <v/>
          </cell>
          <cell r="E1785" t="str">
            <v/>
          </cell>
          <cell r="H1785" t="str">
            <v/>
          </cell>
          <cell r="I1785" t="str">
            <v/>
          </cell>
          <cell r="J1785" t="str">
            <v/>
          </cell>
        </row>
        <row r="1786">
          <cell r="D1786" t="str">
            <v/>
          </cell>
          <cell r="E1786" t="str">
            <v/>
          </cell>
          <cell r="H1786" t="str">
            <v/>
          </cell>
          <cell r="I1786" t="str">
            <v/>
          </cell>
          <cell r="J1786" t="str">
            <v/>
          </cell>
        </row>
        <row r="1787">
          <cell r="D1787" t="str">
            <v/>
          </cell>
          <cell r="E1787" t="str">
            <v/>
          </cell>
          <cell r="H1787" t="str">
            <v/>
          </cell>
          <cell r="I1787" t="str">
            <v/>
          </cell>
          <cell r="J1787" t="str">
            <v/>
          </cell>
        </row>
        <row r="1788">
          <cell r="D1788" t="str">
            <v/>
          </cell>
          <cell r="E1788" t="str">
            <v/>
          </cell>
          <cell r="H1788" t="str">
            <v/>
          </cell>
          <cell r="I1788" t="str">
            <v/>
          </cell>
          <cell r="J1788" t="str">
            <v/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 t="str">
            <v/>
          </cell>
          <cell r="E1792" t="str">
            <v/>
          </cell>
          <cell r="H1792" t="str">
            <v/>
          </cell>
          <cell r="J1792" t="str">
            <v/>
          </cell>
        </row>
        <row r="1793">
          <cell r="D1793" t="str">
            <v/>
          </cell>
          <cell r="E1793" t="str">
            <v/>
          </cell>
          <cell r="H1793" t="str">
            <v/>
          </cell>
          <cell r="J1793" t="str">
            <v/>
          </cell>
        </row>
        <row r="1794">
          <cell r="D1794" t="str">
            <v/>
          </cell>
          <cell r="E1794" t="str">
            <v/>
          </cell>
          <cell r="H1794" t="str">
            <v/>
          </cell>
          <cell r="J1794" t="str">
            <v/>
          </cell>
        </row>
        <row r="1795">
          <cell r="D1795" t="str">
            <v/>
          </cell>
          <cell r="H1795" t="str">
            <v/>
          </cell>
          <cell r="J1795" t="str">
            <v/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 t="str">
            <v/>
          </cell>
          <cell r="G1806" t="str">
            <v/>
          </cell>
          <cell r="H1806" t="str">
            <v/>
          </cell>
          <cell r="I1806" t="str">
            <v/>
          </cell>
          <cell r="J1806" t="str">
            <v/>
          </cell>
        </row>
        <row r="1807">
          <cell r="D1807" t="str">
            <v/>
          </cell>
          <cell r="G1807" t="str">
            <v/>
          </cell>
          <cell r="H1807" t="str">
            <v/>
          </cell>
          <cell r="I1807" t="str">
            <v/>
          </cell>
          <cell r="J1807" t="str">
            <v/>
          </cell>
        </row>
        <row r="1808">
          <cell r="D1808" t="str">
            <v/>
          </cell>
          <cell r="G1808" t="str">
            <v/>
          </cell>
          <cell r="H1808" t="str">
            <v/>
          </cell>
          <cell r="I1808" t="str">
            <v/>
          </cell>
          <cell r="J1808" t="str">
            <v/>
          </cell>
        </row>
        <row r="1809">
          <cell r="D1809" t="str">
            <v/>
          </cell>
          <cell r="G1809" t="str">
            <v/>
          </cell>
          <cell r="H1809" t="str">
            <v/>
          </cell>
          <cell r="I1809" t="str">
            <v/>
          </cell>
          <cell r="J1809" t="str">
            <v/>
          </cell>
        </row>
        <row r="1810">
          <cell r="D1810" t="str">
            <v/>
          </cell>
          <cell r="G1810" t="str">
            <v/>
          </cell>
          <cell r="H1810" t="str">
            <v/>
          </cell>
          <cell r="I1810" t="str">
            <v/>
          </cell>
          <cell r="J1810" t="str">
            <v/>
          </cell>
        </row>
        <row r="1811">
          <cell r="D1811" t="str">
            <v/>
          </cell>
          <cell r="G1811" t="str">
            <v/>
          </cell>
          <cell r="H1811" t="str">
            <v/>
          </cell>
          <cell r="I1811" t="str">
            <v/>
          </cell>
          <cell r="J1811" t="str">
            <v/>
          </cell>
        </row>
        <row r="1812">
          <cell r="D1812" t="str">
            <v/>
          </cell>
          <cell r="G1812" t="str">
            <v/>
          </cell>
          <cell r="H1812" t="str">
            <v/>
          </cell>
          <cell r="I1812" t="str">
            <v/>
          </cell>
          <cell r="J1812" t="str">
            <v/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 t="str">
            <v/>
          </cell>
          <cell r="F1818" t="str">
            <v/>
          </cell>
          <cell r="G1818" t="str">
            <v/>
          </cell>
          <cell r="H1818" t="str">
            <v/>
          </cell>
          <cell r="I1818" t="str">
            <v/>
          </cell>
          <cell r="J1818" t="str">
            <v/>
          </cell>
        </row>
        <row r="1819">
          <cell r="D1819" t="str">
            <v/>
          </cell>
          <cell r="F1819" t="str">
            <v/>
          </cell>
          <cell r="G1819" t="str">
            <v/>
          </cell>
          <cell r="H1819" t="str">
            <v/>
          </cell>
          <cell r="I1819" t="str">
            <v/>
          </cell>
          <cell r="J1819" t="str">
            <v/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 t="str">
            <v/>
          </cell>
          <cell r="E1826" t="str">
            <v/>
          </cell>
          <cell r="J1826">
            <v>0</v>
          </cell>
        </row>
        <row r="1827">
          <cell r="D1827" t="str">
            <v/>
          </cell>
          <cell r="E1827" t="str">
            <v/>
          </cell>
          <cell r="J1827">
            <v>0</v>
          </cell>
        </row>
        <row r="1828">
          <cell r="D1828" t="str">
            <v/>
          </cell>
          <cell r="E1828" t="str">
            <v/>
          </cell>
          <cell r="J1828">
            <v>0</v>
          </cell>
        </row>
        <row r="1829">
          <cell r="D1829" t="str">
            <v/>
          </cell>
          <cell r="E1829" t="str">
            <v/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 t="str">
            <v/>
          </cell>
          <cell r="E1833" t="str">
            <v/>
          </cell>
          <cell r="H1833" t="str">
            <v/>
          </cell>
          <cell r="J1833" t="str">
            <v/>
          </cell>
        </row>
        <row r="1834">
          <cell r="D1834" t="str">
            <v/>
          </cell>
          <cell r="E1834" t="str">
            <v/>
          </cell>
          <cell r="H1834" t="str">
            <v/>
          </cell>
          <cell r="J1834" t="str">
            <v/>
          </cell>
        </row>
        <row r="1835">
          <cell r="D1835" t="str">
            <v/>
          </cell>
          <cell r="E1835" t="str">
            <v/>
          </cell>
          <cell r="H1835" t="str">
            <v/>
          </cell>
          <cell r="J1835" t="str">
            <v/>
          </cell>
        </row>
        <row r="1836">
          <cell r="D1836" t="str">
            <v/>
          </cell>
          <cell r="H1836" t="str">
            <v/>
          </cell>
          <cell r="J1836" t="str">
            <v/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 t="str">
            <v/>
          </cell>
          <cell r="G1850" t="str">
            <v/>
          </cell>
          <cell r="H1850" t="str">
            <v/>
          </cell>
          <cell r="I1850" t="str">
            <v/>
          </cell>
          <cell r="J1850" t="str">
            <v/>
          </cell>
        </row>
        <row r="1851">
          <cell r="D1851" t="str">
            <v/>
          </cell>
          <cell r="G1851" t="str">
            <v/>
          </cell>
          <cell r="H1851" t="str">
            <v/>
          </cell>
          <cell r="I1851" t="str">
            <v/>
          </cell>
          <cell r="J1851" t="str">
            <v/>
          </cell>
        </row>
        <row r="1852">
          <cell r="D1852" t="str">
            <v/>
          </cell>
          <cell r="G1852" t="str">
            <v/>
          </cell>
          <cell r="H1852" t="str">
            <v/>
          </cell>
          <cell r="I1852" t="str">
            <v/>
          </cell>
          <cell r="J1852" t="str">
            <v/>
          </cell>
        </row>
        <row r="1853">
          <cell r="D1853" t="str">
            <v/>
          </cell>
          <cell r="G1853" t="str">
            <v/>
          </cell>
          <cell r="H1853" t="str">
            <v/>
          </cell>
          <cell r="I1853" t="str">
            <v/>
          </cell>
          <cell r="J1853" t="str">
            <v/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 t="str">
            <v/>
          </cell>
          <cell r="F1858" t="str">
            <v/>
          </cell>
          <cell r="G1858" t="str">
            <v/>
          </cell>
          <cell r="H1858" t="str">
            <v/>
          </cell>
          <cell r="I1858" t="str">
            <v/>
          </cell>
          <cell r="J1858" t="str">
            <v/>
          </cell>
        </row>
        <row r="1859">
          <cell r="D1859" t="str">
            <v/>
          </cell>
          <cell r="F1859" t="str">
            <v/>
          </cell>
          <cell r="G1859" t="str">
            <v/>
          </cell>
          <cell r="H1859" t="str">
            <v/>
          </cell>
          <cell r="I1859" t="str">
            <v/>
          </cell>
          <cell r="J1859" t="str">
            <v/>
          </cell>
        </row>
        <row r="1860">
          <cell r="D1860" t="str">
            <v/>
          </cell>
          <cell r="F1860" t="str">
            <v/>
          </cell>
          <cell r="G1860" t="str">
            <v/>
          </cell>
          <cell r="H1860" t="str">
            <v/>
          </cell>
          <cell r="I1860" t="str">
            <v/>
          </cell>
          <cell r="J1860" t="str">
            <v/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 t="str">
            <v/>
          </cell>
          <cell r="E1868" t="str">
            <v/>
          </cell>
          <cell r="J1868">
            <v>0</v>
          </cell>
        </row>
        <row r="1869">
          <cell r="D1869" t="str">
            <v/>
          </cell>
          <cell r="E1869" t="str">
            <v/>
          </cell>
          <cell r="J1869">
            <v>0</v>
          </cell>
        </row>
        <row r="1870">
          <cell r="D1870" t="str">
            <v/>
          </cell>
          <cell r="E1870" t="str">
            <v/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 t="str">
            <v/>
          </cell>
          <cell r="E1873" t="str">
            <v/>
          </cell>
          <cell r="H1873" t="str">
            <v/>
          </cell>
          <cell r="J1873" t="str">
            <v/>
          </cell>
        </row>
        <row r="1874">
          <cell r="D1874" t="str">
            <v/>
          </cell>
          <cell r="E1874" t="str">
            <v/>
          </cell>
          <cell r="H1874" t="str">
            <v/>
          </cell>
          <cell r="J1874" t="str">
            <v/>
          </cell>
        </row>
        <row r="1875">
          <cell r="D1875" t="str">
            <v/>
          </cell>
          <cell r="E1875" t="str">
            <v/>
          </cell>
          <cell r="H1875" t="str">
            <v/>
          </cell>
          <cell r="J1875" t="str">
            <v/>
          </cell>
        </row>
        <row r="1876">
          <cell r="D1876" t="str">
            <v/>
          </cell>
          <cell r="E1876" t="str">
            <v/>
          </cell>
          <cell r="H1876" t="str">
            <v/>
          </cell>
          <cell r="J1876" t="str">
            <v/>
          </cell>
        </row>
        <row r="1877">
          <cell r="D1877" t="str">
            <v/>
          </cell>
          <cell r="H1877" t="str">
            <v/>
          </cell>
          <cell r="J1877" t="str">
            <v/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 t="str">
            <v/>
          </cell>
          <cell r="G1891" t="str">
            <v/>
          </cell>
          <cell r="H1891" t="str">
            <v/>
          </cell>
          <cell r="I1891" t="str">
            <v/>
          </cell>
          <cell r="J1891" t="str">
            <v/>
          </cell>
        </row>
        <row r="1892">
          <cell r="D1892" t="str">
            <v/>
          </cell>
          <cell r="G1892" t="str">
            <v/>
          </cell>
          <cell r="H1892" t="str">
            <v/>
          </cell>
          <cell r="I1892" t="str">
            <v/>
          </cell>
          <cell r="J1892" t="str">
            <v/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 t="str">
            <v/>
          </cell>
          <cell r="F1897" t="str">
            <v/>
          </cell>
          <cell r="G1897" t="str">
            <v/>
          </cell>
          <cell r="H1897" t="str">
            <v/>
          </cell>
          <cell r="I1897" t="str">
            <v/>
          </cell>
          <cell r="J1897" t="str">
            <v/>
          </cell>
        </row>
        <row r="1898">
          <cell r="D1898" t="str">
            <v/>
          </cell>
          <cell r="F1898" t="str">
            <v/>
          </cell>
          <cell r="G1898" t="str">
            <v/>
          </cell>
          <cell r="H1898" t="str">
            <v/>
          </cell>
          <cell r="I1898" t="str">
            <v/>
          </cell>
          <cell r="J1898" t="str">
            <v/>
          </cell>
        </row>
        <row r="1899">
          <cell r="D1899" t="str">
            <v/>
          </cell>
          <cell r="F1899" t="str">
            <v/>
          </cell>
          <cell r="G1899" t="str">
            <v/>
          </cell>
          <cell r="H1899" t="str">
            <v/>
          </cell>
          <cell r="I1899" t="str">
            <v/>
          </cell>
          <cell r="J1899" t="str">
            <v/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 t="str">
            <v/>
          </cell>
          <cell r="J1905">
            <v>157.5</v>
          </cell>
        </row>
        <row r="1906">
          <cell r="D1906" t="str">
            <v/>
          </cell>
          <cell r="E1906" t="str">
            <v/>
          </cell>
          <cell r="H1906" t="str">
            <v/>
          </cell>
          <cell r="I1906" t="str">
            <v/>
          </cell>
          <cell r="J1906" t="str">
            <v/>
          </cell>
        </row>
        <row r="1907">
          <cell r="D1907" t="str">
            <v/>
          </cell>
          <cell r="E1907" t="str">
            <v/>
          </cell>
          <cell r="H1907" t="str">
            <v/>
          </cell>
          <cell r="I1907" t="str">
            <v/>
          </cell>
          <cell r="J1907" t="str">
            <v/>
          </cell>
        </row>
        <row r="1908">
          <cell r="D1908" t="str">
            <v/>
          </cell>
          <cell r="E1908" t="str">
            <v/>
          </cell>
          <cell r="H1908" t="str">
            <v/>
          </cell>
          <cell r="I1908" t="str">
            <v/>
          </cell>
          <cell r="J1908" t="str">
            <v/>
          </cell>
        </row>
        <row r="1909">
          <cell r="D1909" t="str">
            <v/>
          </cell>
          <cell r="E1909" t="str">
            <v/>
          </cell>
          <cell r="H1909" t="str">
            <v/>
          </cell>
          <cell r="I1909" t="str">
            <v/>
          </cell>
          <cell r="J1909" t="str">
            <v/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 t="str">
            <v/>
          </cell>
          <cell r="E1912" t="str">
            <v/>
          </cell>
          <cell r="H1912" t="str">
            <v/>
          </cell>
          <cell r="J1912" t="str">
            <v/>
          </cell>
        </row>
        <row r="1913">
          <cell r="D1913" t="str">
            <v/>
          </cell>
          <cell r="E1913" t="str">
            <v/>
          </cell>
          <cell r="H1913" t="str">
            <v/>
          </cell>
          <cell r="J1913" t="str">
            <v/>
          </cell>
        </row>
        <row r="1914">
          <cell r="D1914" t="str">
            <v/>
          </cell>
          <cell r="E1914" t="str">
            <v/>
          </cell>
          <cell r="H1914" t="str">
            <v/>
          </cell>
          <cell r="J1914" t="str">
            <v/>
          </cell>
        </row>
        <row r="1915">
          <cell r="D1915" t="str">
            <v/>
          </cell>
          <cell r="E1915" t="str">
            <v/>
          </cell>
          <cell r="H1915" t="str">
            <v/>
          </cell>
          <cell r="J1915" t="str">
            <v/>
          </cell>
        </row>
        <row r="1916">
          <cell r="D1916" t="str">
            <v/>
          </cell>
          <cell r="H1916" t="str">
            <v/>
          </cell>
          <cell r="J1916" t="str">
            <v/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 t="str">
            <v/>
          </cell>
          <cell r="G1931" t="str">
            <v/>
          </cell>
          <cell r="H1931" t="str">
            <v/>
          </cell>
          <cell r="I1931" t="str">
            <v/>
          </cell>
          <cell r="J1931" t="str">
            <v/>
          </cell>
        </row>
        <row r="1932">
          <cell r="D1932" t="str">
            <v/>
          </cell>
          <cell r="G1932" t="str">
            <v/>
          </cell>
          <cell r="H1932" t="str">
            <v/>
          </cell>
          <cell r="I1932" t="str">
            <v/>
          </cell>
          <cell r="J1932" t="str">
            <v/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 t="str">
            <v/>
          </cell>
          <cell r="F1938" t="str">
            <v/>
          </cell>
          <cell r="G1938" t="str">
            <v/>
          </cell>
          <cell r="H1938" t="str">
            <v/>
          </cell>
          <cell r="I1938" t="str">
            <v/>
          </cell>
          <cell r="J1938" t="str">
            <v/>
          </cell>
        </row>
        <row r="1939">
          <cell r="D1939" t="str">
            <v/>
          </cell>
          <cell r="F1939" t="str">
            <v/>
          </cell>
          <cell r="G1939" t="str">
            <v/>
          </cell>
          <cell r="H1939" t="str">
            <v/>
          </cell>
          <cell r="I1939" t="str">
            <v/>
          </cell>
          <cell r="J1939" t="str">
            <v/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 t="str">
            <v/>
          </cell>
          <cell r="E1947" t="str">
            <v/>
          </cell>
          <cell r="H1947">
            <v>0</v>
          </cell>
          <cell r="J1947" t="str">
            <v/>
          </cell>
        </row>
        <row r="1948">
          <cell r="D1948" t="str">
            <v/>
          </cell>
          <cell r="E1948" t="str">
            <v/>
          </cell>
          <cell r="J1948" t="str">
            <v/>
          </cell>
        </row>
        <row r="1949">
          <cell r="D1949" t="str">
            <v/>
          </cell>
          <cell r="E1949" t="str">
            <v/>
          </cell>
          <cell r="J1949" t="str">
            <v/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 t="str">
            <v/>
          </cell>
          <cell r="E1953" t="str">
            <v/>
          </cell>
          <cell r="H1953" t="str">
            <v/>
          </cell>
          <cell r="J1953" t="str">
            <v/>
          </cell>
        </row>
        <row r="1954">
          <cell r="D1954" t="str">
            <v/>
          </cell>
          <cell r="E1954" t="str">
            <v/>
          </cell>
          <cell r="H1954" t="str">
            <v/>
          </cell>
          <cell r="J1954" t="str">
            <v/>
          </cell>
        </row>
        <row r="1955">
          <cell r="D1955" t="str">
            <v/>
          </cell>
          <cell r="E1955" t="str">
            <v/>
          </cell>
          <cell r="H1955" t="str">
            <v/>
          </cell>
          <cell r="J1955" t="str">
            <v/>
          </cell>
        </row>
        <row r="1956">
          <cell r="D1956" t="str">
            <v/>
          </cell>
          <cell r="H1956" t="str">
            <v/>
          </cell>
          <cell r="J1956" t="str">
            <v/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 t="str">
            <v/>
          </cell>
          <cell r="G1967" t="str">
            <v/>
          </cell>
          <cell r="H1967" t="str">
            <v/>
          </cell>
          <cell r="I1967" t="str">
            <v/>
          </cell>
          <cell r="J1967" t="str">
            <v/>
          </cell>
        </row>
        <row r="1968">
          <cell r="D1968" t="str">
            <v/>
          </cell>
          <cell r="G1968" t="str">
            <v/>
          </cell>
          <cell r="H1968" t="str">
            <v/>
          </cell>
          <cell r="I1968" t="str">
            <v/>
          </cell>
          <cell r="J1968" t="str">
            <v/>
          </cell>
        </row>
        <row r="1969">
          <cell r="D1969" t="str">
            <v/>
          </cell>
          <cell r="G1969" t="str">
            <v/>
          </cell>
          <cell r="H1969" t="str">
            <v/>
          </cell>
          <cell r="I1969" t="str">
            <v/>
          </cell>
          <cell r="J1969" t="str">
            <v/>
          </cell>
        </row>
        <row r="1970">
          <cell r="D1970" t="str">
            <v/>
          </cell>
          <cell r="G1970" t="str">
            <v/>
          </cell>
          <cell r="H1970" t="str">
            <v/>
          </cell>
          <cell r="I1970" t="str">
            <v/>
          </cell>
          <cell r="J1970" t="str">
            <v/>
          </cell>
        </row>
        <row r="1971">
          <cell r="D1971" t="str">
            <v/>
          </cell>
          <cell r="G1971" t="str">
            <v/>
          </cell>
          <cell r="H1971" t="str">
            <v/>
          </cell>
          <cell r="I1971" t="str">
            <v/>
          </cell>
          <cell r="J1971" t="str">
            <v/>
          </cell>
        </row>
        <row r="1972">
          <cell r="D1972" t="str">
            <v/>
          </cell>
          <cell r="G1972" t="str">
            <v/>
          </cell>
          <cell r="H1972" t="str">
            <v/>
          </cell>
          <cell r="I1972" t="str">
            <v/>
          </cell>
          <cell r="J1972" t="str">
            <v/>
          </cell>
        </row>
        <row r="1973">
          <cell r="D1973" t="str">
            <v/>
          </cell>
          <cell r="G1973" t="str">
            <v/>
          </cell>
          <cell r="H1973" t="str">
            <v/>
          </cell>
          <cell r="I1973" t="str">
            <v/>
          </cell>
          <cell r="J1973" t="str">
            <v/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 t="str">
            <v/>
          </cell>
          <cell r="F1978" t="str">
            <v/>
          </cell>
          <cell r="G1978" t="str">
            <v/>
          </cell>
          <cell r="H1978" t="str">
            <v/>
          </cell>
          <cell r="I1978" t="str">
            <v/>
          </cell>
          <cell r="J1978" t="str">
            <v/>
          </cell>
        </row>
        <row r="1979">
          <cell r="D1979" t="str">
            <v/>
          </cell>
          <cell r="F1979" t="str">
            <v/>
          </cell>
          <cell r="G1979" t="str">
            <v/>
          </cell>
          <cell r="H1979" t="str">
            <v/>
          </cell>
          <cell r="I1979" t="str">
            <v/>
          </cell>
          <cell r="J1979" t="str">
            <v/>
          </cell>
        </row>
        <row r="1980">
          <cell r="D1980" t="str">
            <v/>
          </cell>
          <cell r="F1980" t="str">
            <v/>
          </cell>
          <cell r="G1980" t="str">
            <v/>
          </cell>
          <cell r="H1980" t="str">
            <v/>
          </cell>
          <cell r="I1980" t="str">
            <v/>
          </cell>
          <cell r="J1980" t="str">
            <v/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 t="str">
            <v/>
          </cell>
          <cell r="E1986" t="str">
            <v/>
          </cell>
          <cell r="J1986">
            <v>0</v>
          </cell>
        </row>
        <row r="1987">
          <cell r="D1987" t="str">
            <v/>
          </cell>
          <cell r="J1987">
            <v>0</v>
          </cell>
        </row>
        <row r="1988">
          <cell r="D1988" t="str">
            <v/>
          </cell>
          <cell r="E1988" t="str">
            <v/>
          </cell>
          <cell r="J1988">
            <v>0</v>
          </cell>
        </row>
        <row r="1989">
          <cell r="D1989" t="str">
            <v/>
          </cell>
          <cell r="E1989" t="str">
            <v/>
          </cell>
          <cell r="J1989">
            <v>0</v>
          </cell>
        </row>
        <row r="1990">
          <cell r="D1990" t="str">
            <v/>
          </cell>
          <cell r="E1990" t="str">
            <v/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 t="str">
            <v/>
          </cell>
          <cell r="E1993" t="str">
            <v/>
          </cell>
          <cell r="H1993" t="str">
            <v/>
          </cell>
          <cell r="J1993" t="str">
            <v/>
          </cell>
        </row>
        <row r="1994">
          <cell r="D1994" t="str">
            <v/>
          </cell>
          <cell r="E1994" t="str">
            <v/>
          </cell>
          <cell r="H1994" t="str">
            <v/>
          </cell>
          <cell r="J1994" t="str">
            <v/>
          </cell>
        </row>
        <row r="1995">
          <cell r="D1995" t="str">
            <v/>
          </cell>
          <cell r="E1995" t="str">
            <v/>
          </cell>
          <cell r="H1995" t="str">
            <v/>
          </cell>
          <cell r="J1995" t="str">
            <v/>
          </cell>
        </row>
        <row r="1996">
          <cell r="D1996" t="str">
            <v/>
          </cell>
          <cell r="E1996" t="str">
            <v/>
          </cell>
          <cell r="H1996" t="str">
            <v/>
          </cell>
          <cell r="J1996" t="str">
            <v/>
          </cell>
        </row>
        <row r="1997">
          <cell r="D1997" t="str">
            <v/>
          </cell>
          <cell r="H1997" t="str">
            <v/>
          </cell>
          <cell r="J1997" t="str">
            <v/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 t="str">
            <v/>
          </cell>
          <cell r="G2011" t="str">
            <v/>
          </cell>
          <cell r="H2011" t="str">
            <v/>
          </cell>
          <cell r="I2011" t="str">
            <v/>
          </cell>
          <cell r="J2011" t="str">
            <v/>
          </cell>
        </row>
        <row r="2012">
          <cell r="D2012" t="str">
            <v/>
          </cell>
          <cell r="G2012" t="str">
            <v/>
          </cell>
          <cell r="H2012" t="str">
            <v/>
          </cell>
          <cell r="I2012" t="str">
            <v/>
          </cell>
          <cell r="J2012" t="str">
            <v/>
          </cell>
        </row>
        <row r="2013">
          <cell r="D2013" t="str">
            <v/>
          </cell>
          <cell r="G2013" t="str">
            <v/>
          </cell>
          <cell r="H2013" t="str">
            <v/>
          </cell>
          <cell r="I2013" t="str">
            <v/>
          </cell>
          <cell r="J2013" t="str">
            <v/>
          </cell>
        </row>
        <row r="2014">
          <cell r="D2014" t="str">
            <v/>
          </cell>
          <cell r="G2014" t="str">
            <v/>
          </cell>
          <cell r="H2014" t="str">
            <v/>
          </cell>
          <cell r="I2014" t="str">
            <v/>
          </cell>
          <cell r="J2014" t="str">
            <v/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 t="str">
            <v/>
          </cell>
          <cell r="E2037" t="str">
            <v/>
          </cell>
          <cell r="H2037" t="str">
            <v/>
          </cell>
          <cell r="J2037" t="str">
            <v/>
          </cell>
        </row>
        <row r="2038">
          <cell r="D2038" t="str">
            <v/>
          </cell>
          <cell r="H2038" t="str">
            <v/>
          </cell>
          <cell r="J2038" t="str">
            <v/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 t="str">
            <v/>
          </cell>
          <cell r="G2049" t="str">
            <v/>
          </cell>
          <cell r="H2049" t="str">
            <v/>
          </cell>
          <cell r="I2049" t="str">
            <v/>
          </cell>
          <cell r="J2049" t="str">
            <v/>
          </cell>
        </row>
        <row r="2050">
          <cell r="D2050" t="str">
            <v/>
          </cell>
          <cell r="G2050" t="str">
            <v/>
          </cell>
          <cell r="H2050" t="str">
            <v/>
          </cell>
          <cell r="I2050" t="str">
            <v/>
          </cell>
          <cell r="J2050" t="str">
            <v/>
          </cell>
        </row>
        <row r="2051">
          <cell r="D2051" t="str">
            <v/>
          </cell>
          <cell r="G2051" t="str">
            <v/>
          </cell>
          <cell r="H2051" t="str">
            <v/>
          </cell>
          <cell r="I2051" t="str">
            <v/>
          </cell>
          <cell r="J2051" t="str">
            <v/>
          </cell>
        </row>
        <row r="2052">
          <cell r="D2052" t="str">
            <v/>
          </cell>
          <cell r="G2052" t="str">
            <v/>
          </cell>
          <cell r="H2052" t="str">
            <v/>
          </cell>
          <cell r="I2052" t="str">
            <v/>
          </cell>
          <cell r="J2052" t="str">
            <v/>
          </cell>
        </row>
        <row r="2053">
          <cell r="D2053" t="str">
            <v/>
          </cell>
          <cell r="G2053" t="str">
            <v/>
          </cell>
          <cell r="H2053" t="str">
            <v/>
          </cell>
          <cell r="I2053" t="str">
            <v/>
          </cell>
          <cell r="J2053" t="str">
            <v/>
          </cell>
        </row>
        <row r="2054">
          <cell r="D2054" t="str">
            <v/>
          </cell>
          <cell r="G2054" t="str">
            <v/>
          </cell>
          <cell r="H2054" t="str">
            <v/>
          </cell>
          <cell r="I2054" t="str">
            <v/>
          </cell>
          <cell r="J2054" t="str">
            <v/>
          </cell>
        </row>
        <row r="2055">
          <cell r="D2055" t="str">
            <v/>
          </cell>
          <cell r="G2055" t="str">
            <v/>
          </cell>
          <cell r="H2055" t="str">
            <v/>
          </cell>
          <cell r="I2055" t="str">
            <v/>
          </cell>
          <cell r="J2055" t="str">
            <v/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 t="str">
            <v/>
          </cell>
          <cell r="F2060" t="str">
            <v/>
          </cell>
          <cell r="G2060" t="str">
            <v/>
          </cell>
          <cell r="H2060" t="str">
            <v/>
          </cell>
          <cell r="I2060" t="str">
            <v/>
          </cell>
          <cell r="J2060" t="str">
            <v/>
          </cell>
        </row>
        <row r="2061">
          <cell r="D2061" t="str">
            <v/>
          </cell>
          <cell r="F2061" t="str">
            <v/>
          </cell>
          <cell r="G2061" t="str">
            <v/>
          </cell>
          <cell r="H2061" t="str">
            <v/>
          </cell>
          <cell r="I2061" t="str">
            <v/>
          </cell>
          <cell r="J2061" t="str">
            <v/>
          </cell>
        </row>
        <row r="2062">
          <cell r="D2062" t="str">
            <v/>
          </cell>
          <cell r="F2062" t="str">
            <v/>
          </cell>
          <cell r="G2062" t="str">
            <v/>
          </cell>
          <cell r="H2062" t="str">
            <v/>
          </cell>
          <cell r="I2062" t="str">
            <v/>
          </cell>
          <cell r="J2062" t="str">
            <v/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 t="str">
            <v/>
          </cell>
          <cell r="E2068" t="str">
            <v/>
          </cell>
          <cell r="J2068">
            <v>0</v>
          </cell>
        </row>
        <row r="2069">
          <cell r="D2069" t="str">
            <v/>
          </cell>
          <cell r="J2069">
            <v>0</v>
          </cell>
        </row>
        <row r="2070">
          <cell r="D2070" t="str">
            <v/>
          </cell>
          <cell r="E2070" t="str">
            <v/>
          </cell>
          <cell r="J2070">
            <v>0</v>
          </cell>
        </row>
        <row r="2071">
          <cell r="D2071" t="str">
            <v/>
          </cell>
          <cell r="E2071" t="str">
            <v/>
          </cell>
          <cell r="J2071">
            <v>0</v>
          </cell>
        </row>
        <row r="2072">
          <cell r="D2072" t="str">
            <v/>
          </cell>
          <cell r="E2072" t="str">
            <v/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 t="str">
            <v/>
          </cell>
          <cell r="E2077" t="str">
            <v/>
          </cell>
          <cell r="H2077" t="str">
            <v/>
          </cell>
          <cell r="J2077" t="str">
            <v/>
          </cell>
        </row>
        <row r="2078">
          <cell r="D2078" t="str">
            <v/>
          </cell>
          <cell r="E2078" t="str">
            <v/>
          </cell>
          <cell r="H2078" t="str">
            <v/>
          </cell>
          <cell r="J2078" t="str">
            <v/>
          </cell>
        </row>
        <row r="2079">
          <cell r="D2079" t="str">
            <v/>
          </cell>
          <cell r="H2079" t="str">
            <v/>
          </cell>
          <cell r="J2079" t="str">
            <v/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 t="str">
            <v/>
          </cell>
          <cell r="G2090" t="str">
            <v/>
          </cell>
          <cell r="H2090" t="str">
            <v/>
          </cell>
          <cell r="I2090" t="str">
            <v/>
          </cell>
          <cell r="J2090" t="str">
            <v/>
          </cell>
        </row>
        <row r="2091">
          <cell r="D2091" t="str">
            <v/>
          </cell>
          <cell r="G2091" t="str">
            <v/>
          </cell>
          <cell r="H2091" t="str">
            <v/>
          </cell>
          <cell r="I2091" t="str">
            <v/>
          </cell>
          <cell r="J2091" t="str">
            <v/>
          </cell>
        </row>
        <row r="2092">
          <cell r="D2092" t="str">
            <v/>
          </cell>
          <cell r="G2092" t="str">
            <v/>
          </cell>
          <cell r="H2092" t="str">
            <v/>
          </cell>
          <cell r="I2092" t="str">
            <v/>
          </cell>
          <cell r="J2092" t="str">
            <v/>
          </cell>
        </row>
        <row r="2093">
          <cell r="D2093" t="str">
            <v/>
          </cell>
          <cell r="G2093" t="str">
            <v/>
          </cell>
          <cell r="H2093" t="str">
            <v/>
          </cell>
          <cell r="I2093" t="str">
            <v/>
          </cell>
          <cell r="J2093" t="str">
            <v/>
          </cell>
        </row>
        <row r="2094">
          <cell r="D2094" t="str">
            <v/>
          </cell>
          <cell r="G2094" t="str">
            <v/>
          </cell>
          <cell r="H2094" t="str">
            <v/>
          </cell>
          <cell r="I2094" t="str">
            <v/>
          </cell>
          <cell r="J2094" t="str">
            <v/>
          </cell>
        </row>
        <row r="2095">
          <cell r="D2095" t="str">
            <v/>
          </cell>
          <cell r="G2095" t="str">
            <v/>
          </cell>
          <cell r="H2095" t="str">
            <v/>
          </cell>
          <cell r="I2095" t="str">
            <v/>
          </cell>
          <cell r="J2095" t="str">
            <v/>
          </cell>
        </row>
        <row r="2096">
          <cell r="D2096" t="str">
            <v/>
          </cell>
          <cell r="G2096" t="str">
            <v/>
          </cell>
          <cell r="H2096" t="str">
            <v/>
          </cell>
          <cell r="I2096" t="str">
            <v/>
          </cell>
          <cell r="J2096" t="str">
            <v/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 t="str">
            <v/>
          </cell>
          <cell r="F2101" t="str">
            <v/>
          </cell>
          <cell r="G2101" t="str">
            <v/>
          </cell>
          <cell r="H2101" t="str">
            <v/>
          </cell>
          <cell r="I2101" t="str">
            <v/>
          </cell>
          <cell r="J2101" t="str">
            <v/>
          </cell>
        </row>
        <row r="2102">
          <cell r="D2102" t="str">
            <v/>
          </cell>
          <cell r="F2102" t="str">
            <v/>
          </cell>
          <cell r="G2102" t="str">
            <v/>
          </cell>
          <cell r="H2102" t="str">
            <v/>
          </cell>
          <cell r="I2102" t="str">
            <v/>
          </cell>
          <cell r="J2102" t="str">
            <v/>
          </cell>
        </row>
        <row r="2103">
          <cell r="D2103" t="str">
            <v/>
          </cell>
          <cell r="F2103" t="str">
            <v/>
          </cell>
          <cell r="G2103" t="str">
            <v/>
          </cell>
          <cell r="H2103" t="str">
            <v/>
          </cell>
          <cell r="I2103" t="str">
            <v/>
          </cell>
          <cell r="J2103" t="str">
            <v/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 t="str">
            <v/>
          </cell>
          <cell r="E2109" t="str">
            <v/>
          </cell>
          <cell r="J2109">
            <v>0</v>
          </cell>
        </row>
        <row r="2110">
          <cell r="D2110" t="str">
            <v/>
          </cell>
          <cell r="J2110">
            <v>0</v>
          </cell>
        </row>
        <row r="2111">
          <cell r="D2111" t="str">
            <v/>
          </cell>
          <cell r="E2111" t="str">
            <v/>
          </cell>
          <cell r="J2111">
            <v>0</v>
          </cell>
        </row>
        <row r="2112">
          <cell r="D2112" t="str">
            <v/>
          </cell>
          <cell r="E2112" t="str">
            <v/>
          </cell>
          <cell r="J2112">
            <v>0</v>
          </cell>
        </row>
        <row r="2113">
          <cell r="D2113" t="str">
            <v/>
          </cell>
          <cell r="E2113" t="str">
            <v/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 t="str">
            <v/>
          </cell>
          <cell r="E2119" t="str">
            <v/>
          </cell>
          <cell r="H2119" t="str">
            <v/>
          </cell>
          <cell r="J2119" t="str">
            <v/>
          </cell>
        </row>
        <row r="2120">
          <cell r="D2120" t="str">
            <v/>
          </cell>
          <cell r="H2120" t="str">
            <v/>
          </cell>
          <cell r="J2120" t="str">
            <v/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 t="str">
            <v/>
          </cell>
          <cell r="G2132" t="str">
            <v/>
          </cell>
          <cell r="H2132" t="str">
            <v/>
          </cell>
          <cell r="I2132" t="str">
            <v/>
          </cell>
          <cell r="J2132" t="str">
            <v/>
          </cell>
        </row>
        <row r="2133">
          <cell r="D2133" t="str">
            <v/>
          </cell>
          <cell r="G2133" t="str">
            <v/>
          </cell>
          <cell r="H2133" t="str">
            <v/>
          </cell>
          <cell r="I2133" t="str">
            <v/>
          </cell>
          <cell r="J2133" t="str">
            <v/>
          </cell>
        </row>
        <row r="2134">
          <cell r="D2134" t="str">
            <v/>
          </cell>
          <cell r="G2134" t="str">
            <v/>
          </cell>
          <cell r="H2134" t="str">
            <v/>
          </cell>
          <cell r="I2134" t="str">
            <v/>
          </cell>
          <cell r="J2134" t="str">
            <v/>
          </cell>
        </row>
        <row r="2135">
          <cell r="D2135" t="str">
            <v/>
          </cell>
          <cell r="G2135" t="str">
            <v/>
          </cell>
          <cell r="H2135" t="str">
            <v/>
          </cell>
          <cell r="I2135" t="str">
            <v/>
          </cell>
          <cell r="J2135" t="str">
            <v/>
          </cell>
        </row>
        <row r="2136">
          <cell r="D2136" t="str">
            <v/>
          </cell>
          <cell r="G2136" t="str">
            <v/>
          </cell>
          <cell r="H2136" t="str">
            <v/>
          </cell>
          <cell r="I2136" t="str">
            <v/>
          </cell>
          <cell r="J2136" t="str">
            <v/>
          </cell>
        </row>
        <row r="2137">
          <cell r="D2137" t="str">
            <v/>
          </cell>
          <cell r="G2137" t="str">
            <v/>
          </cell>
          <cell r="H2137" t="str">
            <v/>
          </cell>
          <cell r="I2137" t="str">
            <v/>
          </cell>
          <cell r="J2137" t="str">
            <v/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 t="str">
            <v/>
          </cell>
          <cell r="F2142" t="str">
            <v/>
          </cell>
          <cell r="G2142" t="str">
            <v/>
          </cell>
          <cell r="H2142" t="str">
            <v/>
          </cell>
          <cell r="I2142" t="str">
            <v/>
          </cell>
          <cell r="J2142" t="str">
            <v/>
          </cell>
        </row>
        <row r="2143">
          <cell r="D2143" t="str">
            <v/>
          </cell>
          <cell r="F2143" t="str">
            <v/>
          </cell>
          <cell r="G2143" t="str">
            <v/>
          </cell>
          <cell r="H2143" t="str">
            <v/>
          </cell>
          <cell r="I2143" t="str">
            <v/>
          </cell>
          <cell r="J2143" t="str">
            <v/>
          </cell>
        </row>
        <row r="2144">
          <cell r="D2144" t="str">
            <v/>
          </cell>
          <cell r="F2144" t="str">
            <v/>
          </cell>
          <cell r="G2144" t="str">
            <v/>
          </cell>
          <cell r="H2144" t="str">
            <v/>
          </cell>
          <cell r="I2144" t="str">
            <v/>
          </cell>
          <cell r="J2144" t="str">
            <v/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 t="str">
            <v/>
          </cell>
          <cell r="E2150" t="str">
            <v/>
          </cell>
          <cell r="J2150">
            <v>0</v>
          </cell>
        </row>
        <row r="2151">
          <cell r="D2151" t="str">
            <v/>
          </cell>
          <cell r="J2151">
            <v>0</v>
          </cell>
        </row>
        <row r="2152">
          <cell r="D2152" t="str">
            <v/>
          </cell>
          <cell r="E2152" t="str">
            <v/>
          </cell>
          <cell r="J2152">
            <v>0</v>
          </cell>
        </row>
        <row r="2153">
          <cell r="D2153" t="str">
            <v/>
          </cell>
          <cell r="E2153" t="str">
            <v/>
          </cell>
          <cell r="J2153">
            <v>0</v>
          </cell>
        </row>
        <row r="2154">
          <cell r="D2154" t="str">
            <v/>
          </cell>
          <cell r="E2154" t="str">
            <v/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 t="str">
            <v/>
          </cell>
          <cell r="E2158" t="str">
            <v/>
          </cell>
          <cell r="H2158" t="str">
            <v/>
          </cell>
          <cell r="J2158" t="str">
            <v/>
          </cell>
        </row>
        <row r="2159">
          <cell r="D2159" t="str">
            <v/>
          </cell>
          <cell r="E2159" t="str">
            <v/>
          </cell>
          <cell r="H2159" t="str">
            <v/>
          </cell>
          <cell r="J2159" t="str">
            <v/>
          </cell>
        </row>
        <row r="2160">
          <cell r="D2160" t="str">
            <v/>
          </cell>
          <cell r="E2160" t="str">
            <v/>
          </cell>
          <cell r="H2160" t="str">
            <v/>
          </cell>
          <cell r="J2160" t="str">
            <v/>
          </cell>
        </row>
        <row r="2161">
          <cell r="D2161" t="str">
            <v/>
          </cell>
          <cell r="H2161" t="str">
            <v/>
          </cell>
          <cell r="J2161" t="str">
            <v/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 t="str">
            <v/>
          </cell>
          <cell r="G2172" t="str">
            <v/>
          </cell>
          <cell r="H2172" t="str">
            <v/>
          </cell>
          <cell r="I2172" t="str">
            <v/>
          </cell>
          <cell r="J2172" t="str">
            <v/>
          </cell>
        </row>
        <row r="2173">
          <cell r="D2173" t="str">
            <v/>
          </cell>
          <cell r="G2173" t="str">
            <v/>
          </cell>
          <cell r="H2173" t="str">
            <v/>
          </cell>
          <cell r="I2173" t="str">
            <v/>
          </cell>
          <cell r="J2173" t="str">
            <v/>
          </cell>
        </row>
        <row r="2174">
          <cell r="D2174" t="str">
            <v/>
          </cell>
          <cell r="G2174" t="str">
            <v/>
          </cell>
          <cell r="H2174" t="str">
            <v/>
          </cell>
          <cell r="I2174" t="str">
            <v/>
          </cell>
          <cell r="J2174" t="str">
            <v/>
          </cell>
        </row>
        <row r="2175">
          <cell r="D2175" t="str">
            <v/>
          </cell>
          <cell r="G2175" t="str">
            <v/>
          </cell>
          <cell r="H2175" t="str">
            <v/>
          </cell>
          <cell r="I2175" t="str">
            <v/>
          </cell>
          <cell r="J2175" t="str">
            <v/>
          </cell>
        </row>
        <row r="2176">
          <cell r="D2176" t="str">
            <v/>
          </cell>
          <cell r="G2176" t="str">
            <v/>
          </cell>
          <cell r="H2176" t="str">
            <v/>
          </cell>
          <cell r="I2176" t="str">
            <v/>
          </cell>
          <cell r="J2176" t="str">
            <v/>
          </cell>
        </row>
        <row r="2177">
          <cell r="D2177" t="str">
            <v/>
          </cell>
          <cell r="G2177" t="str">
            <v/>
          </cell>
          <cell r="H2177" t="str">
            <v/>
          </cell>
          <cell r="I2177" t="str">
            <v/>
          </cell>
          <cell r="J2177" t="str">
            <v/>
          </cell>
        </row>
        <row r="2178">
          <cell r="D2178" t="str">
            <v/>
          </cell>
          <cell r="G2178" t="str">
            <v/>
          </cell>
          <cell r="H2178" t="str">
            <v/>
          </cell>
          <cell r="I2178" t="str">
            <v/>
          </cell>
          <cell r="J2178" t="str">
            <v/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 t="str">
            <v/>
          </cell>
          <cell r="F2183" t="str">
            <v/>
          </cell>
          <cell r="G2183" t="str">
            <v/>
          </cell>
          <cell r="H2183" t="str">
            <v/>
          </cell>
          <cell r="I2183" t="str">
            <v/>
          </cell>
          <cell r="J2183" t="str">
            <v/>
          </cell>
        </row>
        <row r="2184">
          <cell r="D2184" t="str">
            <v/>
          </cell>
          <cell r="F2184" t="str">
            <v/>
          </cell>
          <cell r="G2184" t="str">
            <v/>
          </cell>
          <cell r="H2184" t="str">
            <v/>
          </cell>
          <cell r="I2184" t="str">
            <v/>
          </cell>
          <cell r="J2184" t="str">
            <v/>
          </cell>
        </row>
        <row r="2185">
          <cell r="D2185" t="str">
            <v/>
          </cell>
          <cell r="F2185" t="str">
            <v/>
          </cell>
          <cell r="G2185" t="str">
            <v/>
          </cell>
          <cell r="H2185" t="str">
            <v/>
          </cell>
          <cell r="I2185" t="str">
            <v/>
          </cell>
          <cell r="J2185" t="str">
            <v/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 t="str">
            <v/>
          </cell>
          <cell r="E2191" t="str">
            <v/>
          </cell>
          <cell r="J2191">
            <v>0</v>
          </cell>
        </row>
        <row r="2192">
          <cell r="D2192" t="str">
            <v/>
          </cell>
          <cell r="J2192">
            <v>0</v>
          </cell>
        </row>
        <row r="2193">
          <cell r="D2193" t="str">
            <v/>
          </cell>
          <cell r="E2193" t="str">
            <v/>
          </cell>
          <cell r="J2193">
            <v>0</v>
          </cell>
        </row>
        <row r="2194">
          <cell r="D2194" t="str">
            <v/>
          </cell>
          <cell r="E2194" t="str">
            <v/>
          </cell>
          <cell r="J2194">
            <v>0</v>
          </cell>
        </row>
        <row r="2195">
          <cell r="D2195" t="str">
            <v/>
          </cell>
          <cell r="E2195" t="str">
            <v/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 t="str">
            <v/>
          </cell>
          <cell r="E2200" t="str">
            <v/>
          </cell>
          <cell r="H2200" t="str">
            <v/>
          </cell>
          <cell r="J2200" t="str">
            <v/>
          </cell>
        </row>
        <row r="2201">
          <cell r="D2201" t="str">
            <v/>
          </cell>
          <cell r="E2201" t="str">
            <v/>
          </cell>
          <cell r="H2201" t="str">
            <v/>
          </cell>
          <cell r="J2201" t="str">
            <v/>
          </cell>
        </row>
        <row r="2202">
          <cell r="D2202" t="str">
            <v/>
          </cell>
          <cell r="H2202" t="str">
            <v/>
          </cell>
          <cell r="J2202" t="str">
            <v/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 t="str">
            <v/>
          </cell>
          <cell r="G2213" t="str">
            <v/>
          </cell>
          <cell r="H2213" t="str">
            <v/>
          </cell>
          <cell r="I2213" t="str">
            <v/>
          </cell>
          <cell r="J2213" t="str">
            <v/>
          </cell>
        </row>
        <row r="2214">
          <cell r="D2214" t="str">
            <v/>
          </cell>
          <cell r="G2214" t="str">
            <v/>
          </cell>
          <cell r="H2214" t="str">
            <v/>
          </cell>
          <cell r="I2214" t="str">
            <v/>
          </cell>
          <cell r="J2214" t="str">
            <v/>
          </cell>
        </row>
        <row r="2215">
          <cell r="D2215" t="str">
            <v/>
          </cell>
          <cell r="G2215" t="str">
            <v/>
          </cell>
          <cell r="H2215" t="str">
            <v/>
          </cell>
          <cell r="I2215" t="str">
            <v/>
          </cell>
          <cell r="J2215" t="str">
            <v/>
          </cell>
        </row>
        <row r="2216">
          <cell r="D2216" t="str">
            <v/>
          </cell>
          <cell r="G2216" t="str">
            <v/>
          </cell>
          <cell r="H2216" t="str">
            <v/>
          </cell>
          <cell r="I2216" t="str">
            <v/>
          </cell>
          <cell r="J2216" t="str">
            <v/>
          </cell>
        </row>
        <row r="2217">
          <cell r="D2217" t="str">
            <v/>
          </cell>
          <cell r="G2217" t="str">
            <v/>
          </cell>
          <cell r="H2217" t="str">
            <v/>
          </cell>
          <cell r="I2217" t="str">
            <v/>
          </cell>
          <cell r="J2217" t="str">
            <v/>
          </cell>
        </row>
        <row r="2218">
          <cell r="D2218" t="str">
            <v/>
          </cell>
          <cell r="G2218" t="str">
            <v/>
          </cell>
          <cell r="H2218" t="str">
            <v/>
          </cell>
          <cell r="I2218" t="str">
            <v/>
          </cell>
          <cell r="J2218" t="str">
            <v/>
          </cell>
        </row>
        <row r="2219">
          <cell r="D2219" t="str">
            <v/>
          </cell>
          <cell r="G2219" t="str">
            <v/>
          </cell>
          <cell r="H2219" t="str">
            <v/>
          </cell>
          <cell r="I2219" t="str">
            <v/>
          </cell>
          <cell r="J2219" t="str">
            <v/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 t="str">
            <v/>
          </cell>
          <cell r="F2224" t="str">
            <v/>
          </cell>
          <cell r="G2224" t="str">
            <v/>
          </cell>
          <cell r="H2224" t="str">
            <v/>
          </cell>
          <cell r="I2224" t="str">
            <v/>
          </cell>
          <cell r="J2224" t="str">
            <v/>
          </cell>
        </row>
        <row r="2225">
          <cell r="D2225" t="str">
            <v/>
          </cell>
          <cell r="F2225" t="str">
            <v/>
          </cell>
          <cell r="G2225" t="str">
            <v/>
          </cell>
          <cell r="H2225" t="str">
            <v/>
          </cell>
          <cell r="I2225" t="str">
            <v/>
          </cell>
          <cell r="J2225" t="str">
            <v/>
          </cell>
        </row>
        <row r="2226">
          <cell r="D2226" t="str">
            <v/>
          </cell>
          <cell r="F2226" t="str">
            <v/>
          </cell>
          <cell r="G2226" t="str">
            <v/>
          </cell>
          <cell r="H2226" t="str">
            <v/>
          </cell>
          <cell r="I2226" t="str">
            <v/>
          </cell>
          <cell r="J2226" t="str">
            <v/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 t="str">
            <v/>
          </cell>
          <cell r="E2232" t="str">
            <v/>
          </cell>
          <cell r="J2232">
            <v>0</v>
          </cell>
        </row>
        <row r="2233">
          <cell r="D2233" t="str">
            <v/>
          </cell>
          <cell r="J2233">
            <v>0</v>
          </cell>
        </row>
        <row r="2234">
          <cell r="D2234" t="str">
            <v/>
          </cell>
          <cell r="E2234" t="str">
            <v/>
          </cell>
          <cell r="J2234">
            <v>0</v>
          </cell>
        </row>
        <row r="2235">
          <cell r="D2235" t="str">
            <v/>
          </cell>
          <cell r="E2235" t="str">
            <v/>
          </cell>
          <cell r="J2235">
            <v>0</v>
          </cell>
        </row>
        <row r="2236">
          <cell r="D2236" t="str">
            <v/>
          </cell>
          <cell r="E2236" t="str">
            <v/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 t="str">
            <v/>
          </cell>
          <cell r="E2242" t="str">
            <v/>
          </cell>
          <cell r="H2242" t="str">
            <v/>
          </cell>
          <cell r="J2242" t="str">
            <v/>
          </cell>
        </row>
        <row r="2243">
          <cell r="D2243" t="str">
            <v/>
          </cell>
          <cell r="H2243" t="str">
            <v/>
          </cell>
          <cell r="J2243" t="str">
            <v/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 t="str">
            <v/>
          </cell>
          <cell r="G2255" t="str">
            <v/>
          </cell>
          <cell r="H2255" t="str">
            <v/>
          </cell>
          <cell r="I2255" t="str">
            <v/>
          </cell>
          <cell r="J2255" t="str">
            <v/>
          </cell>
        </row>
        <row r="2256">
          <cell r="D2256" t="str">
            <v/>
          </cell>
          <cell r="G2256" t="str">
            <v/>
          </cell>
          <cell r="H2256" t="str">
            <v/>
          </cell>
          <cell r="I2256" t="str">
            <v/>
          </cell>
          <cell r="J2256" t="str">
            <v/>
          </cell>
        </row>
        <row r="2257">
          <cell r="D2257" t="str">
            <v/>
          </cell>
          <cell r="G2257" t="str">
            <v/>
          </cell>
          <cell r="H2257" t="str">
            <v/>
          </cell>
          <cell r="I2257" t="str">
            <v/>
          </cell>
          <cell r="J2257" t="str">
            <v/>
          </cell>
        </row>
        <row r="2258">
          <cell r="D2258" t="str">
            <v/>
          </cell>
          <cell r="G2258" t="str">
            <v/>
          </cell>
          <cell r="H2258" t="str">
            <v/>
          </cell>
          <cell r="I2258" t="str">
            <v/>
          </cell>
          <cell r="J2258" t="str">
            <v/>
          </cell>
        </row>
        <row r="2259">
          <cell r="D2259" t="str">
            <v/>
          </cell>
          <cell r="G2259" t="str">
            <v/>
          </cell>
          <cell r="H2259" t="str">
            <v/>
          </cell>
          <cell r="I2259" t="str">
            <v/>
          </cell>
          <cell r="J2259" t="str">
            <v/>
          </cell>
        </row>
        <row r="2260">
          <cell r="D2260" t="str">
            <v/>
          </cell>
          <cell r="G2260" t="str">
            <v/>
          </cell>
          <cell r="H2260" t="str">
            <v/>
          </cell>
          <cell r="I2260" t="str">
            <v/>
          </cell>
          <cell r="J2260" t="str">
            <v/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 t="str">
            <v/>
          </cell>
          <cell r="F2265" t="str">
            <v/>
          </cell>
          <cell r="G2265" t="str">
            <v/>
          </cell>
          <cell r="H2265" t="str">
            <v/>
          </cell>
          <cell r="I2265" t="str">
            <v/>
          </cell>
          <cell r="J2265" t="str">
            <v/>
          </cell>
        </row>
        <row r="2266">
          <cell r="D2266" t="str">
            <v/>
          </cell>
          <cell r="F2266" t="str">
            <v/>
          </cell>
          <cell r="G2266" t="str">
            <v/>
          </cell>
          <cell r="H2266" t="str">
            <v/>
          </cell>
          <cell r="I2266" t="str">
            <v/>
          </cell>
          <cell r="J2266" t="str">
            <v/>
          </cell>
        </row>
        <row r="2267">
          <cell r="D2267" t="str">
            <v/>
          </cell>
          <cell r="F2267" t="str">
            <v/>
          </cell>
          <cell r="G2267" t="str">
            <v/>
          </cell>
          <cell r="H2267" t="str">
            <v/>
          </cell>
          <cell r="I2267" t="str">
            <v/>
          </cell>
          <cell r="J2267" t="str">
            <v/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 t="str">
            <v/>
          </cell>
          <cell r="E2273" t="str">
            <v/>
          </cell>
          <cell r="J2273">
            <v>0</v>
          </cell>
        </row>
        <row r="2274">
          <cell r="D2274" t="str">
            <v/>
          </cell>
          <cell r="J2274">
            <v>0</v>
          </cell>
        </row>
        <row r="2275">
          <cell r="D2275" t="str">
            <v/>
          </cell>
          <cell r="E2275" t="str">
            <v/>
          </cell>
          <cell r="J2275">
            <v>0</v>
          </cell>
        </row>
        <row r="2276">
          <cell r="D2276" t="str">
            <v/>
          </cell>
          <cell r="E2276" t="str">
            <v/>
          </cell>
          <cell r="J2276">
            <v>0</v>
          </cell>
        </row>
        <row r="2277">
          <cell r="D2277" t="str">
            <v/>
          </cell>
          <cell r="E2277" t="str">
            <v/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 t="str">
            <v/>
          </cell>
          <cell r="E2282" t="str">
            <v/>
          </cell>
          <cell r="F2282" t="str">
            <v>0,70,7</v>
          </cell>
          <cell r="H2282" t="str">
            <v/>
          </cell>
          <cell r="J2282" t="str">
            <v/>
          </cell>
        </row>
        <row r="2283">
          <cell r="D2283" t="str">
            <v/>
          </cell>
          <cell r="E2283" t="str">
            <v/>
          </cell>
          <cell r="H2283" t="str">
            <v/>
          </cell>
          <cell r="J2283" t="str">
            <v/>
          </cell>
        </row>
        <row r="2284">
          <cell r="D2284" t="str">
            <v/>
          </cell>
          <cell r="H2284" t="str">
            <v/>
          </cell>
          <cell r="J2284" t="str">
            <v/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 t="str">
            <v/>
          </cell>
          <cell r="G2290" t="str">
            <v/>
          </cell>
          <cell r="H2290" t="str">
            <v/>
          </cell>
          <cell r="I2290" t="str">
            <v/>
          </cell>
          <cell r="J2290" t="str">
            <v/>
          </cell>
        </row>
        <row r="2291">
          <cell r="D2291" t="str">
            <v/>
          </cell>
          <cell r="G2291" t="str">
            <v/>
          </cell>
          <cell r="H2291" t="str">
            <v/>
          </cell>
          <cell r="I2291" t="str">
            <v/>
          </cell>
          <cell r="J2291" t="str">
            <v/>
          </cell>
        </row>
        <row r="2292">
          <cell r="D2292" t="str">
            <v/>
          </cell>
          <cell r="G2292" t="str">
            <v/>
          </cell>
          <cell r="H2292" t="str">
            <v/>
          </cell>
          <cell r="I2292" t="str">
            <v/>
          </cell>
          <cell r="J2292" t="str">
            <v/>
          </cell>
        </row>
        <row r="2293">
          <cell r="D2293" t="str">
            <v/>
          </cell>
          <cell r="G2293" t="str">
            <v/>
          </cell>
          <cell r="H2293" t="str">
            <v/>
          </cell>
          <cell r="I2293" t="str">
            <v/>
          </cell>
          <cell r="J2293" t="str">
            <v/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 t="str">
            <v/>
          </cell>
          <cell r="F2298" t="str">
            <v/>
          </cell>
          <cell r="G2298" t="str">
            <v/>
          </cell>
          <cell r="H2298" t="str">
            <v/>
          </cell>
          <cell r="I2298" t="str">
            <v/>
          </cell>
          <cell r="J2298" t="str">
            <v/>
          </cell>
        </row>
        <row r="2299">
          <cell r="D2299" t="str">
            <v/>
          </cell>
          <cell r="F2299" t="str">
            <v/>
          </cell>
          <cell r="G2299" t="str">
            <v/>
          </cell>
          <cell r="H2299" t="str">
            <v/>
          </cell>
          <cell r="I2299" t="str">
            <v/>
          </cell>
          <cell r="J2299" t="str">
            <v/>
          </cell>
        </row>
        <row r="2300">
          <cell r="D2300" t="str">
            <v/>
          </cell>
          <cell r="F2300" t="str">
            <v/>
          </cell>
          <cell r="G2300" t="str">
            <v/>
          </cell>
          <cell r="H2300" t="str">
            <v/>
          </cell>
          <cell r="I2300" t="str">
            <v/>
          </cell>
          <cell r="J2300" t="str">
            <v/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 t="str">
            <v/>
          </cell>
          <cell r="E2306" t="str">
            <v/>
          </cell>
          <cell r="H2306" t="str">
            <v/>
          </cell>
          <cell r="I2306" t="str">
            <v/>
          </cell>
          <cell r="J2306" t="str">
            <v/>
          </cell>
        </row>
        <row r="2307">
          <cell r="D2307" t="str">
            <v/>
          </cell>
          <cell r="E2307" t="str">
            <v/>
          </cell>
          <cell r="H2307" t="str">
            <v/>
          </cell>
          <cell r="I2307" t="str">
            <v/>
          </cell>
          <cell r="J2307" t="str">
            <v/>
          </cell>
        </row>
        <row r="2308">
          <cell r="D2308" t="str">
            <v/>
          </cell>
          <cell r="E2308" t="str">
            <v/>
          </cell>
          <cell r="H2308" t="str">
            <v/>
          </cell>
          <cell r="I2308" t="str">
            <v/>
          </cell>
          <cell r="J2308" t="str">
            <v/>
          </cell>
        </row>
        <row r="2309">
          <cell r="D2309" t="str">
            <v/>
          </cell>
          <cell r="E2309" t="str">
            <v/>
          </cell>
          <cell r="H2309" t="str">
            <v/>
          </cell>
          <cell r="I2309" t="str">
            <v/>
          </cell>
          <cell r="J2309" t="str">
            <v/>
          </cell>
        </row>
        <row r="2310">
          <cell r="D2310" t="str">
            <v/>
          </cell>
          <cell r="E2310" t="str">
            <v/>
          </cell>
          <cell r="H2310" t="str">
            <v/>
          </cell>
          <cell r="I2310" t="str">
            <v/>
          </cell>
          <cell r="J2310" t="str">
            <v/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 t="str">
            <v/>
          </cell>
          <cell r="E2315" t="str">
            <v/>
          </cell>
          <cell r="H2315" t="str">
            <v/>
          </cell>
          <cell r="J2315" t="str">
            <v/>
          </cell>
        </row>
        <row r="2316">
          <cell r="D2316" t="str">
            <v/>
          </cell>
          <cell r="E2316" t="str">
            <v/>
          </cell>
          <cell r="H2316" t="str">
            <v/>
          </cell>
          <cell r="J2316" t="str">
            <v/>
          </cell>
        </row>
        <row r="2317">
          <cell r="D2317" t="str">
            <v/>
          </cell>
          <cell r="H2317" t="str">
            <v/>
          </cell>
          <cell r="J2317" t="str">
            <v/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 t="str">
            <v/>
          </cell>
          <cell r="G2329" t="str">
            <v/>
          </cell>
          <cell r="H2329" t="str">
            <v/>
          </cell>
          <cell r="I2329" t="str">
            <v/>
          </cell>
          <cell r="J2329" t="str">
            <v/>
          </cell>
        </row>
        <row r="2330">
          <cell r="D2330" t="str">
            <v/>
          </cell>
          <cell r="G2330" t="str">
            <v/>
          </cell>
          <cell r="H2330" t="str">
            <v/>
          </cell>
          <cell r="I2330" t="str">
            <v/>
          </cell>
          <cell r="J2330" t="str">
            <v/>
          </cell>
        </row>
        <row r="2331">
          <cell r="D2331" t="str">
            <v/>
          </cell>
          <cell r="G2331" t="str">
            <v/>
          </cell>
          <cell r="H2331" t="str">
            <v/>
          </cell>
          <cell r="I2331" t="str">
            <v/>
          </cell>
          <cell r="J2331" t="str">
            <v/>
          </cell>
        </row>
        <row r="2332">
          <cell r="D2332" t="str">
            <v/>
          </cell>
          <cell r="G2332" t="str">
            <v/>
          </cell>
          <cell r="H2332" t="str">
            <v/>
          </cell>
          <cell r="I2332" t="str">
            <v/>
          </cell>
          <cell r="J2332" t="str">
            <v/>
          </cell>
        </row>
        <row r="2333">
          <cell r="D2333" t="str">
            <v/>
          </cell>
          <cell r="G2333" t="str">
            <v/>
          </cell>
          <cell r="H2333" t="str">
            <v/>
          </cell>
          <cell r="I2333" t="str">
            <v/>
          </cell>
          <cell r="J2333" t="str">
            <v/>
          </cell>
        </row>
        <row r="2334">
          <cell r="D2334" t="str">
            <v/>
          </cell>
          <cell r="G2334" t="str">
            <v/>
          </cell>
          <cell r="H2334" t="str">
            <v/>
          </cell>
          <cell r="I2334" t="str">
            <v/>
          </cell>
          <cell r="J2334" t="str">
            <v/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 t="str">
            <v/>
          </cell>
          <cell r="F2339" t="str">
            <v/>
          </cell>
          <cell r="G2339" t="str">
            <v/>
          </cell>
          <cell r="H2339" t="str">
            <v/>
          </cell>
          <cell r="I2339" t="str">
            <v/>
          </cell>
          <cell r="J2339" t="str">
            <v/>
          </cell>
        </row>
        <row r="2340">
          <cell r="D2340" t="str">
            <v/>
          </cell>
          <cell r="F2340" t="str">
            <v/>
          </cell>
          <cell r="G2340" t="str">
            <v/>
          </cell>
          <cell r="H2340" t="str">
            <v/>
          </cell>
          <cell r="I2340" t="str">
            <v/>
          </cell>
          <cell r="J2340" t="str">
            <v/>
          </cell>
        </row>
        <row r="2341">
          <cell r="D2341" t="str">
            <v/>
          </cell>
          <cell r="F2341" t="str">
            <v/>
          </cell>
          <cell r="G2341" t="str">
            <v/>
          </cell>
          <cell r="H2341" t="str">
            <v/>
          </cell>
          <cell r="I2341" t="str">
            <v/>
          </cell>
          <cell r="J2341" t="str">
            <v/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 t="str">
            <v/>
          </cell>
          <cell r="E2347" t="str">
            <v/>
          </cell>
          <cell r="H2347" t="str">
            <v/>
          </cell>
          <cell r="I2347" t="str">
            <v/>
          </cell>
        </row>
        <row r="2348">
          <cell r="D2348" t="str">
            <v/>
          </cell>
          <cell r="E2348" t="str">
            <v/>
          </cell>
          <cell r="J2348">
            <v>0</v>
          </cell>
        </row>
        <row r="2349">
          <cell r="D2349" t="str">
            <v/>
          </cell>
          <cell r="E2349" t="str">
            <v/>
          </cell>
          <cell r="J2349">
            <v>0</v>
          </cell>
        </row>
        <row r="2350">
          <cell r="D2350" t="str">
            <v/>
          </cell>
          <cell r="E2350" t="str">
            <v/>
          </cell>
          <cell r="J2350">
            <v>0</v>
          </cell>
        </row>
        <row r="2351">
          <cell r="D2351" t="str">
            <v/>
          </cell>
          <cell r="E2351" t="str">
            <v/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 t="str">
            <v/>
          </cell>
          <cell r="E2354" t="str">
            <v/>
          </cell>
          <cell r="H2354" t="str">
            <v/>
          </cell>
          <cell r="J2354" t="str">
            <v/>
          </cell>
        </row>
        <row r="2355">
          <cell r="D2355" t="str">
            <v/>
          </cell>
          <cell r="E2355" t="str">
            <v/>
          </cell>
          <cell r="H2355" t="str">
            <v/>
          </cell>
          <cell r="J2355" t="str">
            <v/>
          </cell>
        </row>
        <row r="2356">
          <cell r="D2356" t="str">
            <v/>
          </cell>
          <cell r="E2356" t="str">
            <v/>
          </cell>
          <cell r="H2356" t="str">
            <v/>
          </cell>
          <cell r="J2356" t="str">
            <v/>
          </cell>
        </row>
        <row r="2357">
          <cell r="D2357" t="str">
            <v/>
          </cell>
          <cell r="E2357" t="str">
            <v/>
          </cell>
          <cell r="H2357" t="str">
            <v/>
          </cell>
          <cell r="J2357" t="str">
            <v/>
          </cell>
        </row>
        <row r="2358">
          <cell r="D2358" t="str">
            <v/>
          </cell>
          <cell r="H2358" t="str">
            <v/>
          </cell>
          <cell r="J2358" t="str">
            <v/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 t="str">
            <v/>
          </cell>
          <cell r="G2371" t="str">
            <v/>
          </cell>
          <cell r="H2371" t="str">
            <v/>
          </cell>
          <cell r="I2371" t="str">
            <v/>
          </cell>
          <cell r="J2371" t="str">
            <v/>
          </cell>
        </row>
        <row r="2372">
          <cell r="D2372" t="str">
            <v/>
          </cell>
          <cell r="G2372" t="str">
            <v/>
          </cell>
          <cell r="H2372" t="str">
            <v/>
          </cell>
          <cell r="I2372" t="str">
            <v/>
          </cell>
          <cell r="J2372" t="str">
            <v/>
          </cell>
        </row>
        <row r="2373">
          <cell r="D2373" t="str">
            <v/>
          </cell>
          <cell r="G2373" t="str">
            <v/>
          </cell>
          <cell r="H2373" t="str">
            <v/>
          </cell>
          <cell r="I2373" t="str">
            <v/>
          </cell>
          <cell r="J2373" t="str">
            <v/>
          </cell>
        </row>
        <row r="2374">
          <cell r="D2374" t="str">
            <v/>
          </cell>
          <cell r="G2374" t="str">
            <v/>
          </cell>
          <cell r="H2374" t="str">
            <v/>
          </cell>
          <cell r="I2374" t="str">
            <v/>
          </cell>
          <cell r="J2374" t="str">
            <v/>
          </cell>
        </row>
        <row r="2375">
          <cell r="D2375" t="str">
            <v/>
          </cell>
          <cell r="G2375" t="str">
            <v/>
          </cell>
          <cell r="H2375" t="str">
            <v/>
          </cell>
          <cell r="I2375" t="str">
            <v/>
          </cell>
          <cell r="J2375" t="str">
            <v/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 t="str">
            <v/>
          </cell>
          <cell r="F2380" t="str">
            <v/>
          </cell>
          <cell r="G2380" t="str">
            <v/>
          </cell>
          <cell r="H2380" t="str">
            <v/>
          </cell>
          <cell r="I2380" t="str">
            <v/>
          </cell>
          <cell r="J2380" t="str">
            <v/>
          </cell>
        </row>
        <row r="2381">
          <cell r="D2381" t="str">
            <v/>
          </cell>
          <cell r="F2381" t="str">
            <v/>
          </cell>
          <cell r="G2381" t="str">
            <v/>
          </cell>
          <cell r="H2381" t="str">
            <v/>
          </cell>
          <cell r="I2381" t="str">
            <v/>
          </cell>
          <cell r="J2381" t="str">
            <v/>
          </cell>
        </row>
        <row r="2382">
          <cell r="D2382" t="str">
            <v/>
          </cell>
          <cell r="F2382" t="str">
            <v/>
          </cell>
          <cell r="G2382" t="str">
            <v/>
          </cell>
          <cell r="H2382" t="str">
            <v/>
          </cell>
          <cell r="I2382" t="str">
            <v/>
          </cell>
          <cell r="J2382" t="str">
            <v/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 t="str">
            <v/>
          </cell>
          <cell r="E2389" t="str">
            <v/>
          </cell>
          <cell r="J2389">
            <v>0</v>
          </cell>
        </row>
        <row r="2390">
          <cell r="D2390" t="str">
            <v/>
          </cell>
          <cell r="E2390" t="str">
            <v/>
          </cell>
          <cell r="J2390">
            <v>0</v>
          </cell>
        </row>
        <row r="2391">
          <cell r="D2391" t="str">
            <v/>
          </cell>
          <cell r="E2391" t="str">
            <v/>
          </cell>
          <cell r="J2391">
            <v>0</v>
          </cell>
        </row>
        <row r="2392">
          <cell r="D2392" t="str">
            <v/>
          </cell>
          <cell r="E2392" t="str">
            <v/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 t="str">
            <v/>
          </cell>
          <cell r="E2395" t="str">
            <v/>
          </cell>
          <cell r="H2395" t="str">
            <v/>
          </cell>
          <cell r="J2395" t="str">
            <v/>
          </cell>
        </row>
        <row r="2396">
          <cell r="D2396" t="str">
            <v/>
          </cell>
          <cell r="E2396" t="str">
            <v/>
          </cell>
          <cell r="H2396" t="str">
            <v/>
          </cell>
          <cell r="J2396" t="str">
            <v/>
          </cell>
        </row>
        <row r="2397">
          <cell r="D2397" t="str">
            <v/>
          </cell>
          <cell r="E2397" t="str">
            <v/>
          </cell>
          <cell r="H2397" t="str">
            <v/>
          </cell>
          <cell r="J2397" t="str">
            <v/>
          </cell>
        </row>
        <row r="2398">
          <cell r="D2398" t="str">
            <v/>
          </cell>
          <cell r="E2398" t="str">
            <v/>
          </cell>
          <cell r="H2398" t="str">
            <v/>
          </cell>
          <cell r="J2398" t="str">
            <v/>
          </cell>
        </row>
        <row r="2399">
          <cell r="D2399" t="str">
            <v/>
          </cell>
          <cell r="H2399" t="str">
            <v/>
          </cell>
          <cell r="J2399" t="str">
            <v/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 t="str">
            <v/>
          </cell>
          <cell r="G2414" t="str">
            <v/>
          </cell>
          <cell r="H2414" t="str">
            <v/>
          </cell>
          <cell r="I2414" t="str">
            <v/>
          </cell>
          <cell r="J2414" t="str">
            <v/>
          </cell>
        </row>
        <row r="2415">
          <cell r="D2415" t="str">
            <v/>
          </cell>
          <cell r="G2415" t="str">
            <v/>
          </cell>
          <cell r="H2415" t="str">
            <v/>
          </cell>
          <cell r="I2415" t="str">
            <v/>
          </cell>
          <cell r="J2415" t="str">
            <v/>
          </cell>
        </row>
        <row r="2416">
          <cell r="D2416" t="str">
            <v/>
          </cell>
          <cell r="G2416" t="str">
            <v/>
          </cell>
          <cell r="H2416" t="str">
            <v/>
          </cell>
          <cell r="I2416" t="str">
            <v/>
          </cell>
          <cell r="J2416" t="str">
            <v/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 t="str">
            <v/>
          </cell>
          <cell r="E2433" t="str">
            <v/>
          </cell>
          <cell r="H2433" t="str">
            <v/>
          </cell>
          <cell r="I2433" t="str">
            <v/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 t="str">
            <v/>
          </cell>
          <cell r="E2436" t="str">
            <v/>
          </cell>
          <cell r="H2436" t="str">
            <v/>
          </cell>
          <cell r="J2436" t="str">
            <v/>
          </cell>
        </row>
        <row r="2437">
          <cell r="D2437" t="str">
            <v/>
          </cell>
          <cell r="E2437" t="str">
            <v/>
          </cell>
          <cell r="H2437" t="str">
            <v/>
          </cell>
          <cell r="J2437" t="str">
            <v/>
          </cell>
        </row>
        <row r="2438">
          <cell r="D2438" t="str">
            <v/>
          </cell>
          <cell r="E2438" t="str">
            <v/>
          </cell>
          <cell r="H2438" t="str">
            <v/>
          </cell>
          <cell r="J2438" t="str">
            <v/>
          </cell>
        </row>
        <row r="2439">
          <cell r="D2439" t="str">
            <v/>
          </cell>
          <cell r="E2439" t="str">
            <v/>
          </cell>
          <cell r="H2439" t="str">
            <v/>
          </cell>
          <cell r="J2439" t="str">
            <v/>
          </cell>
        </row>
        <row r="2440">
          <cell r="D2440" t="str">
            <v/>
          </cell>
          <cell r="H2440" t="str">
            <v/>
          </cell>
          <cell r="J2440" t="str">
            <v/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 t="str">
            <v/>
          </cell>
          <cell r="G2455" t="str">
            <v/>
          </cell>
          <cell r="H2455" t="str">
            <v/>
          </cell>
          <cell r="I2455" t="str">
            <v/>
          </cell>
          <cell r="J2455" t="str">
            <v/>
          </cell>
        </row>
        <row r="2456">
          <cell r="D2456" t="str">
            <v/>
          </cell>
          <cell r="G2456" t="str">
            <v/>
          </cell>
          <cell r="H2456" t="str">
            <v/>
          </cell>
          <cell r="I2456" t="str">
            <v/>
          </cell>
          <cell r="J2456" t="str">
            <v/>
          </cell>
        </row>
        <row r="2457">
          <cell r="D2457" t="str">
            <v/>
          </cell>
          <cell r="G2457" t="str">
            <v/>
          </cell>
          <cell r="H2457" t="str">
            <v/>
          </cell>
          <cell r="I2457" t="str">
            <v/>
          </cell>
          <cell r="J2457" t="str">
            <v/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 t="str">
            <v/>
          </cell>
          <cell r="E2473" t="str">
            <v/>
          </cell>
          <cell r="H2473">
            <v>0</v>
          </cell>
          <cell r="J2473">
            <v>0</v>
          </cell>
        </row>
        <row r="2474">
          <cell r="D2474" t="str">
            <v/>
          </cell>
          <cell r="E2474" t="str">
            <v/>
          </cell>
          <cell r="H2474" t="str">
            <v/>
          </cell>
          <cell r="I2474" t="str">
            <v/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 t="str">
            <v/>
          </cell>
          <cell r="E2477" t="str">
            <v/>
          </cell>
          <cell r="H2477" t="str">
            <v/>
          </cell>
          <cell r="J2477" t="str">
            <v/>
          </cell>
        </row>
        <row r="2478">
          <cell r="D2478" t="str">
            <v/>
          </cell>
          <cell r="E2478" t="str">
            <v/>
          </cell>
          <cell r="H2478" t="str">
            <v/>
          </cell>
          <cell r="J2478" t="str">
            <v/>
          </cell>
        </row>
        <row r="2479">
          <cell r="D2479" t="str">
            <v/>
          </cell>
          <cell r="E2479" t="str">
            <v/>
          </cell>
          <cell r="H2479" t="str">
            <v/>
          </cell>
          <cell r="J2479" t="str">
            <v/>
          </cell>
        </row>
        <row r="2480">
          <cell r="D2480" t="str">
            <v/>
          </cell>
          <cell r="E2480" t="str">
            <v/>
          </cell>
          <cell r="H2480" t="str">
            <v/>
          </cell>
          <cell r="J2480" t="str">
            <v/>
          </cell>
        </row>
        <row r="2481">
          <cell r="D2481" t="str">
            <v/>
          </cell>
          <cell r="H2481" t="str">
            <v/>
          </cell>
          <cell r="J2481" t="str">
            <v/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 t="str">
            <v/>
          </cell>
          <cell r="G2492" t="str">
            <v/>
          </cell>
          <cell r="H2492" t="str">
            <v/>
          </cell>
          <cell r="I2492" t="str">
            <v/>
          </cell>
          <cell r="J2492" t="str">
            <v/>
          </cell>
        </row>
        <row r="2493">
          <cell r="D2493" t="str">
            <v/>
          </cell>
          <cell r="G2493" t="str">
            <v/>
          </cell>
          <cell r="H2493" t="str">
            <v/>
          </cell>
          <cell r="I2493" t="str">
            <v/>
          </cell>
          <cell r="J2493" t="str">
            <v/>
          </cell>
        </row>
        <row r="2494">
          <cell r="D2494" t="str">
            <v/>
          </cell>
          <cell r="G2494" t="str">
            <v/>
          </cell>
          <cell r="H2494" t="str">
            <v/>
          </cell>
          <cell r="I2494" t="str">
            <v/>
          </cell>
          <cell r="J2494" t="str">
            <v/>
          </cell>
        </row>
        <row r="2495">
          <cell r="D2495" t="str">
            <v/>
          </cell>
          <cell r="G2495" t="str">
            <v/>
          </cell>
          <cell r="H2495" t="str">
            <v/>
          </cell>
          <cell r="I2495" t="str">
            <v/>
          </cell>
          <cell r="J2495" t="str">
            <v/>
          </cell>
        </row>
        <row r="2496">
          <cell r="D2496" t="str">
            <v/>
          </cell>
          <cell r="G2496" t="str">
            <v/>
          </cell>
          <cell r="H2496" t="str">
            <v/>
          </cell>
          <cell r="I2496" t="str">
            <v/>
          </cell>
          <cell r="J2496" t="str">
            <v/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 t="str">
            <v/>
          </cell>
          <cell r="F2503" t="str">
            <v/>
          </cell>
          <cell r="G2503" t="str">
            <v/>
          </cell>
          <cell r="H2503" t="str">
            <v/>
          </cell>
          <cell r="I2503" t="str">
            <v/>
          </cell>
          <cell r="J2503" t="str">
            <v/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 t="str">
            <v/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 t="str">
            <v/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 t="str">
            <v/>
          </cell>
          <cell r="J2511">
            <v>3.67</v>
          </cell>
        </row>
        <row r="2512">
          <cell r="D2512" t="str">
            <v/>
          </cell>
          <cell r="E2512" t="str">
            <v/>
          </cell>
          <cell r="H2512" t="str">
            <v/>
          </cell>
          <cell r="I2512" t="str">
            <v/>
          </cell>
          <cell r="J2512" t="str">
            <v/>
          </cell>
        </row>
        <row r="2513">
          <cell r="D2513" t="str">
            <v/>
          </cell>
          <cell r="E2513" t="str">
            <v/>
          </cell>
          <cell r="H2513" t="str">
            <v/>
          </cell>
          <cell r="I2513" t="str">
            <v/>
          </cell>
          <cell r="J2513" t="str">
            <v/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 t="str">
            <v/>
          </cell>
          <cell r="E2516" t="str">
            <v/>
          </cell>
          <cell r="H2516" t="str">
            <v/>
          </cell>
          <cell r="J2516" t="str">
            <v/>
          </cell>
        </row>
        <row r="2517">
          <cell r="D2517" t="str">
            <v/>
          </cell>
          <cell r="E2517" t="str">
            <v/>
          </cell>
          <cell r="H2517" t="str">
            <v/>
          </cell>
          <cell r="J2517" t="str">
            <v/>
          </cell>
        </row>
        <row r="2518">
          <cell r="D2518" t="str">
            <v/>
          </cell>
          <cell r="E2518" t="str">
            <v/>
          </cell>
          <cell r="H2518" t="str">
            <v/>
          </cell>
          <cell r="J2518" t="str">
            <v/>
          </cell>
        </row>
        <row r="2519">
          <cell r="D2519" t="str">
            <v/>
          </cell>
          <cell r="E2519" t="str">
            <v/>
          </cell>
          <cell r="H2519" t="str">
            <v/>
          </cell>
          <cell r="J2519" t="str">
            <v/>
          </cell>
        </row>
        <row r="2520">
          <cell r="D2520" t="str">
            <v/>
          </cell>
          <cell r="H2520" t="str">
            <v/>
          </cell>
          <cell r="J2520" t="str">
            <v/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 t="str">
            <v/>
          </cell>
          <cell r="H2531" t="str">
            <v/>
          </cell>
          <cell r="I2531" t="str">
            <v/>
          </cell>
          <cell r="J2531" t="str">
            <v/>
          </cell>
        </row>
        <row r="2532">
          <cell r="D2532" t="str">
            <v/>
          </cell>
          <cell r="G2532" t="str">
            <v/>
          </cell>
          <cell r="H2532" t="str">
            <v/>
          </cell>
          <cell r="I2532" t="str">
            <v/>
          </cell>
          <cell r="J2532" t="str">
            <v/>
          </cell>
        </row>
        <row r="2533">
          <cell r="D2533" t="str">
            <v/>
          </cell>
          <cell r="G2533" t="str">
            <v/>
          </cell>
          <cell r="H2533" t="str">
            <v/>
          </cell>
          <cell r="I2533" t="str">
            <v/>
          </cell>
          <cell r="J2533" t="str">
            <v/>
          </cell>
        </row>
        <row r="2534">
          <cell r="D2534" t="str">
            <v/>
          </cell>
          <cell r="G2534" t="str">
            <v/>
          </cell>
          <cell r="H2534" t="str">
            <v/>
          </cell>
          <cell r="I2534" t="str">
            <v/>
          </cell>
          <cell r="J2534" t="str">
            <v/>
          </cell>
        </row>
        <row r="2535">
          <cell r="D2535" t="str">
            <v/>
          </cell>
          <cell r="G2535" t="str">
            <v/>
          </cell>
          <cell r="H2535" t="str">
            <v/>
          </cell>
          <cell r="I2535" t="str">
            <v/>
          </cell>
          <cell r="J2535" t="str">
            <v/>
          </cell>
        </row>
        <row r="2536">
          <cell r="D2536" t="str">
            <v/>
          </cell>
          <cell r="G2536" t="str">
            <v/>
          </cell>
          <cell r="H2536" t="str">
            <v/>
          </cell>
          <cell r="I2536" t="str">
            <v/>
          </cell>
          <cell r="J2536" t="str">
            <v/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 t="str">
            <v/>
          </cell>
          <cell r="F2541" t="str">
            <v/>
          </cell>
          <cell r="G2541" t="str">
            <v/>
          </cell>
          <cell r="H2541" t="str">
            <v/>
          </cell>
          <cell r="I2541" t="str">
            <v/>
          </cell>
          <cell r="J2541" t="str">
            <v/>
          </cell>
        </row>
        <row r="2542">
          <cell r="D2542" t="str">
            <v/>
          </cell>
          <cell r="F2542" t="str">
            <v/>
          </cell>
          <cell r="G2542" t="str">
            <v/>
          </cell>
          <cell r="H2542" t="str">
            <v/>
          </cell>
          <cell r="I2542" t="str">
            <v/>
          </cell>
          <cell r="J2542" t="str">
            <v/>
          </cell>
        </row>
        <row r="2543">
          <cell r="D2543" t="str">
            <v/>
          </cell>
          <cell r="F2543" t="str">
            <v/>
          </cell>
          <cell r="G2543" t="str">
            <v/>
          </cell>
          <cell r="H2543" t="str">
            <v/>
          </cell>
          <cell r="I2543" t="str">
            <v/>
          </cell>
          <cell r="J2543" t="str">
            <v/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 t="str">
            <v/>
          </cell>
          <cell r="E2549" t="str">
            <v/>
          </cell>
          <cell r="H2549" t="str">
            <v/>
          </cell>
          <cell r="I2549" t="str">
            <v/>
          </cell>
          <cell r="J2549" t="str">
            <v/>
          </cell>
        </row>
        <row r="2550">
          <cell r="D2550" t="str">
            <v/>
          </cell>
          <cell r="E2550" t="str">
            <v/>
          </cell>
          <cell r="J2550" t="str">
            <v/>
          </cell>
        </row>
        <row r="2551">
          <cell r="D2551" t="str">
            <v/>
          </cell>
          <cell r="E2551" t="str">
            <v/>
          </cell>
          <cell r="J2551" t="str">
            <v/>
          </cell>
        </row>
        <row r="2552">
          <cell r="D2552" t="str">
            <v/>
          </cell>
          <cell r="E2552" t="str">
            <v/>
          </cell>
          <cell r="J2552" t="str">
            <v/>
          </cell>
        </row>
        <row r="2553">
          <cell r="D2553" t="str">
            <v/>
          </cell>
          <cell r="E2553" t="str">
            <v/>
          </cell>
          <cell r="J2553" t="str">
            <v/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 t="str">
            <v/>
          </cell>
          <cell r="E2556" t="str">
            <v/>
          </cell>
          <cell r="H2556" t="str">
            <v/>
          </cell>
          <cell r="J2556" t="str">
            <v/>
          </cell>
        </row>
        <row r="2557">
          <cell r="D2557" t="str">
            <v/>
          </cell>
          <cell r="E2557" t="str">
            <v/>
          </cell>
          <cell r="H2557" t="str">
            <v/>
          </cell>
          <cell r="J2557" t="str">
            <v/>
          </cell>
        </row>
        <row r="2558">
          <cell r="D2558" t="str">
            <v/>
          </cell>
          <cell r="E2558" t="str">
            <v/>
          </cell>
          <cell r="H2558" t="str">
            <v/>
          </cell>
          <cell r="J2558" t="str">
            <v/>
          </cell>
        </row>
        <row r="2559">
          <cell r="D2559" t="str">
            <v/>
          </cell>
          <cell r="E2559" t="str">
            <v/>
          </cell>
          <cell r="H2559" t="str">
            <v/>
          </cell>
          <cell r="J2559" t="str">
            <v/>
          </cell>
        </row>
        <row r="2560">
          <cell r="D2560" t="str">
            <v/>
          </cell>
          <cell r="H2560" t="str">
            <v/>
          </cell>
          <cell r="J2560" t="str">
            <v/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 t="str">
            <v/>
          </cell>
          <cell r="G2571" t="str">
            <v/>
          </cell>
          <cell r="H2571" t="str">
            <v/>
          </cell>
          <cell r="I2571" t="str">
            <v/>
          </cell>
          <cell r="J2571" t="str">
            <v/>
          </cell>
        </row>
        <row r="2572">
          <cell r="D2572" t="str">
            <v/>
          </cell>
          <cell r="G2572" t="str">
            <v/>
          </cell>
          <cell r="H2572" t="str">
            <v/>
          </cell>
          <cell r="I2572" t="str">
            <v/>
          </cell>
          <cell r="J2572" t="str">
            <v/>
          </cell>
        </row>
        <row r="2573">
          <cell r="D2573" t="str">
            <v/>
          </cell>
          <cell r="G2573" t="str">
            <v/>
          </cell>
          <cell r="H2573" t="str">
            <v/>
          </cell>
          <cell r="I2573" t="str">
            <v/>
          </cell>
          <cell r="J2573" t="str">
            <v/>
          </cell>
        </row>
        <row r="2574">
          <cell r="D2574" t="str">
            <v/>
          </cell>
          <cell r="G2574" t="str">
            <v/>
          </cell>
          <cell r="H2574" t="str">
            <v/>
          </cell>
          <cell r="I2574" t="str">
            <v/>
          </cell>
          <cell r="J2574" t="str">
            <v/>
          </cell>
        </row>
        <row r="2575">
          <cell r="D2575" t="str">
            <v/>
          </cell>
          <cell r="G2575" t="str">
            <v/>
          </cell>
          <cell r="H2575" t="str">
            <v/>
          </cell>
          <cell r="I2575" t="str">
            <v/>
          </cell>
          <cell r="J2575" t="str">
            <v/>
          </cell>
        </row>
        <row r="2576">
          <cell r="D2576" t="str">
            <v/>
          </cell>
          <cell r="G2576" t="str">
            <v/>
          </cell>
          <cell r="H2576" t="str">
            <v/>
          </cell>
          <cell r="I2576" t="str">
            <v/>
          </cell>
          <cell r="J2576" t="str">
            <v/>
          </cell>
        </row>
        <row r="2577">
          <cell r="D2577" t="str">
            <v/>
          </cell>
          <cell r="G2577" t="str">
            <v/>
          </cell>
          <cell r="H2577" t="str">
            <v/>
          </cell>
          <cell r="I2577" t="str">
            <v/>
          </cell>
          <cell r="J2577" t="str">
            <v/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 t="str">
            <v/>
          </cell>
          <cell r="F2582" t="str">
            <v/>
          </cell>
          <cell r="G2582" t="str">
            <v/>
          </cell>
          <cell r="H2582" t="str">
            <v/>
          </cell>
          <cell r="I2582" t="str">
            <v/>
          </cell>
          <cell r="J2582" t="str">
            <v/>
          </cell>
        </row>
        <row r="2583">
          <cell r="D2583" t="str">
            <v/>
          </cell>
          <cell r="F2583" t="str">
            <v/>
          </cell>
          <cell r="G2583" t="str">
            <v/>
          </cell>
          <cell r="H2583" t="str">
            <v/>
          </cell>
          <cell r="I2583" t="str">
            <v/>
          </cell>
          <cell r="J2583" t="str">
            <v/>
          </cell>
        </row>
        <row r="2584">
          <cell r="D2584" t="str">
            <v/>
          </cell>
          <cell r="F2584" t="str">
            <v/>
          </cell>
          <cell r="G2584" t="str">
            <v/>
          </cell>
          <cell r="H2584" t="str">
            <v/>
          </cell>
          <cell r="I2584" t="str">
            <v/>
          </cell>
          <cell r="J2584" t="str">
            <v/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 t="str">
            <v/>
          </cell>
          <cell r="E2590" t="str">
            <v/>
          </cell>
          <cell r="H2590" t="str">
            <v/>
          </cell>
          <cell r="I2590" t="str">
            <v/>
          </cell>
        </row>
        <row r="2591">
          <cell r="D2591" t="str">
            <v/>
          </cell>
          <cell r="E2591" t="str">
            <v/>
          </cell>
          <cell r="J2591">
            <v>0</v>
          </cell>
        </row>
        <row r="2592">
          <cell r="D2592" t="str">
            <v/>
          </cell>
          <cell r="E2592" t="str">
            <v/>
          </cell>
          <cell r="J2592">
            <v>0</v>
          </cell>
        </row>
        <row r="2593">
          <cell r="D2593" t="str">
            <v/>
          </cell>
          <cell r="E2593" t="str">
            <v/>
          </cell>
          <cell r="J2593">
            <v>0</v>
          </cell>
        </row>
        <row r="2594">
          <cell r="D2594" t="str">
            <v/>
          </cell>
          <cell r="E2594" t="str">
            <v/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 t="str">
            <v/>
          </cell>
          <cell r="E2597" t="str">
            <v/>
          </cell>
          <cell r="H2597" t="str">
            <v/>
          </cell>
          <cell r="J2597" t="str">
            <v/>
          </cell>
        </row>
        <row r="2598">
          <cell r="D2598" t="str">
            <v/>
          </cell>
          <cell r="E2598" t="str">
            <v/>
          </cell>
          <cell r="H2598" t="str">
            <v/>
          </cell>
          <cell r="J2598" t="str">
            <v/>
          </cell>
        </row>
        <row r="2599">
          <cell r="D2599" t="str">
            <v/>
          </cell>
          <cell r="E2599" t="str">
            <v/>
          </cell>
          <cell r="H2599" t="str">
            <v/>
          </cell>
          <cell r="J2599" t="str">
            <v/>
          </cell>
        </row>
        <row r="2600">
          <cell r="D2600" t="str">
            <v/>
          </cell>
          <cell r="E2600" t="str">
            <v/>
          </cell>
          <cell r="H2600" t="str">
            <v/>
          </cell>
          <cell r="J2600" t="str">
            <v/>
          </cell>
        </row>
        <row r="2601">
          <cell r="D2601" t="str">
            <v/>
          </cell>
          <cell r="H2601" t="str">
            <v/>
          </cell>
          <cell r="J2601" t="str">
            <v/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 t="str">
            <v/>
          </cell>
          <cell r="G2613" t="str">
            <v/>
          </cell>
          <cell r="H2613" t="str">
            <v/>
          </cell>
          <cell r="I2613" t="str">
            <v/>
          </cell>
          <cell r="J2613" t="str">
            <v/>
          </cell>
        </row>
        <row r="2614">
          <cell r="D2614" t="str">
            <v/>
          </cell>
          <cell r="G2614" t="str">
            <v/>
          </cell>
          <cell r="H2614" t="str">
            <v/>
          </cell>
          <cell r="I2614" t="str">
            <v/>
          </cell>
          <cell r="J2614" t="str">
            <v/>
          </cell>
        </row>
        <row r="2615">
          <cell r="D2615" t="str">
            <v/>
          </cell>
          <cell r="G2615" t="str">
            <v/>
          </cell>
          <cell r="H2615" t="str">
            <v/>
          </cell>
          <cell r="I2615" t="str">
            <v/>
          </cell>
          <cell r="J2615" t="str">
            <v/>
          </cell>
        </row>
        <row r="2616">
          <cell r="D2616" t="str">
            <v/>
          </cell>
          <cell r="G2616" t="str">
            <v/>
          </cell>
          <cell r="H2616" t="str">
            <v/>
          </cell>
          <cell r="I2616" t="str">
            <v/>
          </cell>
          <cell r="J2616" t="str">
            <v/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 t="str">
            <v/>
          </cell>
          <cell r="E2619">
            <v>0.21</v>
          </cell>
          <cell r="F2619" t="str">
            <v/>
          </cell>
          <cell r="G2619" t="str">
            <v/>
          </cell>
          <cell r="H2619" t="str">
            <v/>
          </cell>
          <cell r="I2619" t="str">
            <v/>
          </cell>
          <cell r="J2619" t="str">
            <v/>
          </cell>
        </row>
        <row r="2620">
          <cell r="D2620" t="str">
            <v/>
          </cell>
          <cell r="F2620" t="str">
            <v/>
          </cell>
          <cell r="G2620" t="str">
            <v/>
          </cell>
          <cell r="H2620" t="str">
            <v/>
          </cell>
          <cell r="I2620" t="str">
            <v/>
          </cell>
          <cell r="J2620" t="str">
            <v/>
          </cell>
        </row>
        <row r="2621">
          <cell r="D2621" t="str">
            <v/>
          </cell>
          <cell r="F2621" t="str">
            <v/>
          </cell>
          <cell r="G2621" t="str">
            <v/>
          </cell>
          <cell r="H2621" t="str">
            <v/>
          </cell>
          <cell r="I2621" t="str">
            <v/>
          </cell>
          <cell r="J2621" t="str">
            <v/>
          </cell>
        </row>
        <row r="2622">
          <cell r="D2622" t="str">
            <v/>
          </cell>
          <cell r="F2622" t="str">
            <v/>
          </cell>
          <cell r="G2622" t="str">
            <v/>
          </cell>
          <cell r="H2622" t="str">
            <v/>
          </cell>
          <cell r="I2622" t="str">
            <v/>
          </cell>
          <cell r="J2622" t="str">
            <v/>
          </cell>
        </row>
        <row r="2623">
          <cell r="D2623" t="str">
            <v/>
          </cell>
          <cell r="F2623" t="str">
            <v/>
          </cell>
          <cell r="G2623" t="str">
            <v/>
          </cell>
          <cell r="H2623" t="str">
            <v/>
          </cell>
          <cell r="I2623" t="str">
            <v/>
          </cell>
          <cell r="J2623" t="str">
            <v/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 t="str">
            <v/>
          </cell>
          <cell r="E2629" t="str">
            <v/>
          </cell>
          <cell r="F2629">
            <v>0.34499999999999997</v>
          </cell>
          <cell r="H2629" t="str">
            <v/>
          </cell>
          <cell r="I2629" t="str">
            <v/>
          </cell>
          <cell r="J2629" t="str">
            <v/>
          </cell>
        </row>
        <row r="2630">
          <cell r="D2630" t="str">
            <v/>
          </cell>
          <cell r="E2630" t="str">
            <v/>
          </cell>
          <cell r="H2630" t="str">
            <v/>
          </cell>
          <cell r="I2630" t="str">
            <v/>
          </cell>
          <cell r="J2630" t="str">
            <v/>
          </cell>
        </row>
        <row r="2631">
          <cell r="D2631" t="str">
            <v/>
          </cell>
          <cell r="E2631" t="str">
            <v/>
          </cell>
          <cell r="H2631" t="str">
            <v/>
          </cell>
          <cell r="I2631" t="str">
            <v/>
          </cell>
          <cell r="J2631" t="str">
            <v/>
          </cell>
        </row>
        <row r="2632">
          <cell r="D2632" t="str">
            <v/>
          </cell>
          <cell r="E2632" t="str">
            <v/>
          </cell>
          <cell r="H2632" t="str">
            <v/>
          </cell>
          <cell r="I2632" t="str">
            <v/>
          </cell>
          <cell r="J2632" t="str">
            <v/>
          </cell>
        </row>
        <row r="2633">
          <cell r="D2633" t="str">
            <v/>
          </cell>
          <cell r="E2633" t="str">
            <v/>
          </cell>
          <cell r="H2633" t="str">
            <v/>
          </cell>
          <cell r="I2633" t="str">
            <v/>
          </cell>
          <cell r="J2633" t="str">
            <v/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 t="str">
            <v/>
          </cell>
          <cell r="E2636" t="str">
            <v/>
          </cell>
          <cell r="H2636" t="str">
            <v/>
          </cell>
          <cell r="J2636" t="str">
            <v/>
          </cell>
        </row>
        <row r="2637">
          <cell r="D2637" t="str">
            <v/>
          </cell>
          <cell r="E2637" t="str">
            <v/>
          </cell>
          <cell r="H2637" t="str">
            <v/>
          </cell>
          <cell r="J2637" t="str">
            <v/>
          </cell>
        </row>
        <row r="2638">
          <cell r="D2638" t="str">
            <v/>
          </cell>
          <cell r="E2638" t="str">
            <v/>
          </cell>
          <cell r="H2638" t="str">
            <v/>
          </cell>
          <cell r="J2638" t="str">
            <v/>
          </cell>
        </row>
        <row r="2639">
          <cell r="D2639" t="str">
            <v/>
          </cell>
          <cell r="E2639" t="str">
            <v/>
          </cell>
          <cell r="H2639" t="str">
            <v/>
          </cell>
          <cell r="J2639" t="str">
            <v/>
          </cell>
        </row>
        <row r="2640">
          <cell r="D2640" t="str">
            <v/>
          </cell>
          <cell r="H2640" t="str">
            <v/>
          </cell>
          <cell r="J2640" t="str">
            <v/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 t="str">
            <v/>
          </cell>
          <cell r="G2652" t="str">
            <v/>
          </cell>
          <cell r="H2652" t="str">
            <v/>
          </cell>
          <cell r="I2652" t="str">
            <v/>
          </cell>
          <cell r="J2652" t="str">
            <v/>
          </cell>
        </row>
        <row r="2653">
          <cell r="D2653" t="str">
            <v/>
          </cell>
          <cell r="G2653" t="str">
            <v/>
          </cell>
          <cell r="H2653" t="str">
            <v/>
          </cell>
          <cell r="I2653" t="str">
            <v/>
          </cell>
          <cell r="J2653" t="str">
            <v/>
          </cell>
        </row>
        <row r="2654">
          <cell r="D2654" t="str">
            <v/>
          </cell>
          <cell r="G2654" t="str">
            <v/>
          </cell>
          <cell r="H2654" t="str">
            <v/>
          </cell>
          <cell r="I2654" t="str">
            <v/>
          </cell>
          <cell r="J2654" t="str">
            <v/>
          </cell>
        </row>
        <row r="2655">
          <cell r="D2655" t="str">
            <v/>
          </cell>
          <cell r="G2655" t="str">
            <v/>
          </cell>
          <cell r="H2655" t="str">
            <v/>
          </cell>
          <cell r="I2655" t="str">
            <v/>
          </cell>
          <cell r="J2655" t="str">
            <v/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 t="str">
            <v/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 t="str">
            <v/>
          </cell>
          <cell r="F2660" t="str">
            <v/>
          </cell>
          <cell r="G2660" t="str">
            <v/>
          </cell>
          <cell r="H2660" t="str">
            <v/>
          </cell>
          <cell r="I2660" t="str">
            <v/>
          </cell>
          <cell r="J2660" t="str">
            <v/>
          </cell>
        </row>
        <row r="2661">
          <cell r="D2661" t="str">
            <v/>
          </cell>
          <cell r="F2661" t="str">
            <v/>
          </cell>
          <cell r="G2661" t="str">
            <v/>
          </cell>
          <cell r="H2661" t="str">
            <v/>
          </cell>
          <cell r="I2661" t="str">
            <v/>
          </cell>
          <cell r="J2661" t="str">
            <v/>
          </cell>
        </row>
        <row r="2662">
          <cell r="D2662" t="str">
            <v/>
          </cell>
          <cell r="F2662" t="str">
            <v/>
          </cell>
          <cell r="G2662" t="str">
            <v/>
          </cell>
          <cell r="H2662" t="str">
            <v/>
          </cell>
          <cell r="I2662" t="str">
            <v/>
          </cell>
          <cell r="J2662" t="str">
            <v/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 t="str">
            <v/>
          </cell>
          <cell r="J2668">
            <v>87.36</v>
          </cell>
        </row>
        <row r="2669">
          <cell r="D2669" t="str">
            <v/>
          </cell>
          <cell r="E2669" t="str">
            <v/>
          </cell>
          <cell r="H2669" t="str">
            <v/>
          </cell>
          <cell r="I2669" t="str">
            <v/>
          </cell>
          <cell r="J2669" t="str">
            <v/>
          </cell>
        </row>
        <row r="2670">
          <cell r="D2670" t="str">
            <v/>
          </cell>
          <cell r="E2670" t="str">
            <v/>
          </cell>
          <cell r="H2670" t="str">
            <v/>
          </cell>
          <cell r="I2670" t="str">
            <v/>
          </cell>
          <cell r="J2670" t="str">
            <v/>
          </cell>
        </row>
        <row r="2671">
          <cell r="D2671" t="str">
            <v/>
          </cell>
          <cell r="E2671" t="str">
            <v/>
          </cell>
          <cell r="H2671" t="str">
            <v/>
          </cell>
          <cell r="I2671" t="str">
            <v/>
          </cell>
          <cell r="J2671" t="str">
            <v/>
          </cell>
        </row>
        <row r="2672">
          <cell r="D2672" t="str">
            <v/>
          </cell>
          <cell r="E2672" t="str">
            <v/>
          </cell>
          <cell r="H2672" t="str">
            <v/>
          </cell>
          <cell r="I2672" t="str">
            <v/>
          </cell>
          <cell r="J2672" t="str">
            <v/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 t="str">
            <v/>
          </cell>
          <cell r="E2675" t="str">
            <v/>
          </cell>
          <cell r="H2675" t="str">
            <v/>
          </cell>
          <cell r="J2675" t="str">
            <v/>
          </cell>
        </row>
        <row r="2676">
          <cell r="D2676" t="str">
            <v/>
          </cell>
          <cell r="E2676" t="str">
            <v/>
          </cell>
          <cell r="H2676" t="str">
            <v/>
          </cell>
          <cell r="J2676" t="str">
            <v/>
          </cell>
        </row>
        <row r="2677">
          <cell r="D2677" t="str">
            <v/>
          </cell>
          <cell r="E2677" t="str">
            <v/>
          </cell>
          <cell r="H2677" t="str">
            <v/>
          </cell>
          <cell r="J2677" t="str">
            <v/>
          </cell>
        </row>
        <row r="2678">
          <cell r="D2678" t="str">
            <v/>
          </cell>
          <cell r="E2678" t="str">
            <v/>
          </cell>
          <cell r="H2678" t="str">
            <v/>
          </cell>
          <cell r="J2678" t="str">
            <v/>
          </cell>
        </row>
        <row r="2679">
          <cell r="D2679" t="str">
            <v/>
          </cell>
          <cell r="H2679" t="str">
            <v/>
          </cell>
          <cell r="J2679" t="str">
            <v/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 t="str">
            <v/>
          </cell>
          <cell r="G2690" t="str">
            <v/>
          </cell>
          <cell r="H2690" t="str">
            <v/>
          </cell>
          <cell r="I2690" t="str">
            <v/>
          </cell>
          <cell r="J2690" t="str">
            <v/>
          </cell>
        </row>
        <row r="2691">
          <cell r="D2691" t="str">
            <v/>
          </cell>
          <cell r="G2691" t="str">
            <v/>
          </cell>
          <cell r="H2691" t="str">
            <v/>
          </cell>
          <cell r="I2691" t="str">
            <v/>
          </cell>
          <cell r="J2691" t="str">
            <v/>
          </cell>
        </row>
        <row r="2692">
          <cell r="D2692" t="str">
            <v/>
          </cell>
          <cell r="G2692" t="str">
            <v/>
          </cell>
          <cell r="H2692" t="str">
            <v/>
          </cell>
          <cell r="I2692" t="str">
            <v/>
          </cell>
          <cell r="J2692" t="str">
            <v/>
          </cell>
        </row>
        <row r="2693">
          <cell r="D2693" t="str">
            <v/>
          </cell>
          <cell r="G2693" t="str">
            <v/>
          </cell>
          <cell r="H2693" t="str">
            <v/>
          </cell>
          <cell r="I2693" t="str">
            <v/>
          </cell>
          <cell r="J2693" t="str">
            <v/>
          </cell>
        </row>
        <row r="2694">
          <cell r="D2694" t="str">
            <v/>
          </cell>
          <cell r="G2694" t="str">
            <v/>
          </cell>
          <cell r="H2694" t="str">
            <v/>
          </cell>
          <cell r="I2694" t="str">
            <v/>
          </cell>
          <cell r="J2694" t="str">
            <v/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 t="str">
            <v/>
          </cell>
          <cell r="F2699" t="str">
            <v/>
          </cell>
          <cell r="G2699" t="str">
            <v/>
          </cell>
          <cell r="H2699" t="str">
            <v/>
          </cell>
          <cell r="I2699" t="str">
            <v/>
          </cell>
          <cell r="J2699" t="str">
            <v/>
          </cell>
        </row>
        <row r="2700">
          <cell r="D2700" t="str">
            <v/>
          </cell>
          <cell r="F2700" t="str">
            <v/>
          </cell>
          <cell r="G2700" t="str">
            <v/>
          </cell>
          <cell r="H2700" t="str">
            <v/>
          </cell>
          <cell r="I2700" t="str">
            <v/>
          </cell>
          <cell r="J2700" t="str">
            <v/>
          </cell>
        </row>
        <row r="2701">
          <cell r="D2701" t="str">
            <v/>
          </cell>
          <cell r="F2701" t="str">
            <v/>
          </cell>
          <cell r="G2701" t="str">
            <v/>
          </cell>
          <cell r="H2701" t="str">
            <v/>
          </cell>
          <cell r="I2701" t="str">
            <v/>
          </cell>
          <cell r="J2701" t="str">
            <v/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 t="str">
            <v/>
          </cell>
          <cell r="E2707" t="str">
            <v/>
          </cell>
          <cell r="H2707" t="str">
            <v/>
          </cell>
          <cell r="I2707" t="str">
            <v/>
          </cell>
          <cell r="J2707" t="str">
            <v/>
          </cell>
        </row>
        <row r="2708">
          <cell r="D2708" t="str">
            <v/>
          </cell>
          <cell r="E2708" t="str">
            <v/>
          </cell>
          <cell r="H2708" t="str">
            <v/>
          </cell>
          <cell r="I2708" t="str">
            <v/>
          </cell>
          <cell r="J2708" t="str">
            <v/>
          </cell>
        </row>
        <row r="2709">
          <cell r="D2709" t="str">
            <v/>
          </cell>
          <cell r="E2709" t="str">
            <v/>
          </cell>
          <cell r="H2709" t="str">
            <v/>
          </cell>
          <cell r="I2709" t="str">
            <v/>
          </cell>
          <cell r="J2709" t="str">
            <v/>
          </cell>
        </row>
        <row r="2710">
          <cell r="D2710" t="str">
            <v/>
          </cell>
          <cell r="E2710" t="str">
            <v/>
          </cell>
          <cell r="H2710" t="str">
            <v/>
          </cell>
          <cell r="I2710" t="str">
            <v/>
          </cell>
          <cell r="J2710" t="str">
            <v/>
          </cell>
        </row>
        <row r="2711">
          <cell r="D2711" t="str">
            <v/>
          </cell>
          <cell r="E2711" t="str">
            <v/>
          </cell>
          <cell r="H2711" t="str">
            <v/>
          </cell>
          <cell r="I2711" t="str">
            <v/>
          </cell>
          <cell r="J2711" t="str">
            <v/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 t="str">
            <v/>
          </cell>
          <cell r="E2716" t="str">
            <v/>
          </cell>
          <cell r="H2716" t="str">
            <v/>
          </cell>
          <cell r="J2716" t="str">
            <v/>
          </cell>
        </row>
        <row r="2717">
          <cell r="D2717" t="str">
            <v/>
          </cell>
          <cell r="E2717" t="str">
            <v/>
          </cell>
          <cell r="H2717" t="str">
            <v/>
          </cell>
          <cell r="J2717" t="str">
            <v/>
          </cell>
        </row>
        <row r="2718">
          <cell r="D2718" t="str">
            <v/>
          </cell>
          <cell r="H2718" t="str">
            <v/>
          </cell>
          <cell r="J2718" t="str">
            <v/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 t="str">
            <v/>
          </cell>
          <cell r="G2729" t="str">
            <v/>
          </cell>
          <cell r="H2729" t="str">
            <v/>
          </cell>
          <cell r="I2729" t="str">
            <v/>
          </cell>
          <cell r="J2729" t="str">
            <v/>
          </cell>
        </row>
        <row r="2730">
          <cell r="D2730" t="str">
            <v/>
          </cell>
          <cell r="G2730" t="str">
            <v/>
          </cell>
          <cell r="H2730" t="str">
            <v/>
          </cell>
          <cell r="I2730" t="str">
            <v/>
          </cell>
          <cell r="J2730" t="str">
            <v/>
          </cell>
        </row>
        <row r="2731">
          <cell r="D2731" t="str">
            <v/>
          </cell>
          <cell r="G2731" t="str">
            <v/>
          </cell>
          <cell r="H2731" t="str">
            <v/>
          </cell>
          <cell r="I2731" t="str">
            <v/>
          </cell>
          <cell r="J2731" t="str">
            <v/>
          </cell>
        </row>
        <row r="2732">
          <cell r="D2732" t="str">
            <v/>
          </cell>
          <cell r="G2732" t="str">
            <v/>
          </cell>
          <cell r="H2732" t="str">
            <v/>
          </cell>
          <cell r="I2732" t="str">
            <v/>
          </cell>
          <cell r="J2732" t="str">
            <v/>
          </cell>
        </row>
        <row r="2733">
          <cell r="D2733" t="str">
            <v/>
          </cell>
          <cell r="G2733" t="str">
            <v/>
          </cell>
          <cell r="H2733" t="str">
            <v/>
          </cell>
          <cell r="I2733" t="str">
            <v/>
          </cell>
          <cell r="J2733" t="str">
            <v/>
          </cell>
        </row>
        <row r="2734">
          <cell r="D2734" t="str">
            <v/>
          </cell>
          <cell r="G2734" t="str">
            <v/>
          </cell>
          <cell r="H2734" t="str">
            <v/>
          </cell>
          <cell r="I2734" t="str">
            <v/>
          </cell>
          <cell r="J2734" t="str">
            <v/>
          </cell>
        </row>
        <row r="2735">
          <cell r="D2735" t="str">
            <v/>
          </cell>
          <cell r="G2735" t="str">
            <v/>
          </cell>
          <cell r="H2735" t="str">
            <v/>
          </cell>
          <cell r="I2735" t="str">
            <v/>
          </cell>
          <cell r="J2735" t="str">
            <v/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 t="str">
            <v/>
          </cell>
          <cell r="F2740" t="str">
            <v/>
          </cell>
          <cell r="G2740" t="str">
            <v/>
          </cell>
          <cell r="H2740" t="str">
            <v/>
          </cell>
          <cell r="I2740" t="str">
            <v/>
          </cell>
          <cell r="J2740" t="str">
            <v/>
          </cell>
        </row>
        <row r="2741">
          <cell r="D2741" t="str">
            <v/>
          </cell>
          <cell r="F2741" t="str">
            <v/>
          </cell>
          <cell r="G2741" t="str">
            <v/>
          </cell>
          <cell r="H2741" t="str">
            <v/>
          </cell>
          <cell r="I2741" t="str">
            <v/>
          </cell>
          <cell r="J2741" t="str">
            <v/>
          </cell>
        </row>
        <row r="2742">
          <cell r="D2742" t="str">
            <v/>
          </cell>
          <cell r="F2742" t="str">
            <v/>
          </cell>
          <cell r="G2742" t="str">
            <v/>
          </cell>
          <cell r="H2742" t="str">
            <v/>
          </cell>
          <cell r="I2742" t="str">
            <v/>
          </cell>
          <cell r="J2742" t="str">
            <v/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 t="str">
            <v/>
          </cell>
          <cell r="E2748" t="str">
            <v/>
          </cell>
          <cell r="H2748" t="str">
            <v/>
          </cell>
          <cell r="I2748" t="str">
            <v/>
          </cell>
        </row>
        <row r="2749">
          <cell r="D2749" t="str">
            <v/>
          </cell>
          <cell r="E2749" t="str">
            <v/>
          </cell>
          <cell r="J2749">
            <v>0</v>
          </cell>
        </row>
        <row r="2750">
          <cell r="D2750" t="str">
            <v/>
          </cell>
          <cell r="E2750" t="str">
            <v/>
          </cell>
          <cell r="J2750">
            <v>0</v>
          </cell>
        </row>
        <row r="2751">
          <cell r="D2751" t="str">
            <v/>
          </cell>
          <cell r="E2751" t="str">
            <v/>
          </cell>
          <cell r="J2751">
            <v>0</v>
          </cell>
        </row>
        <row r="2752">
          <cell r="D2752" t="str">
            <v/>
          </cell>
          <cell r="E2752" t="str">
            <v/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 t="str">
            <v/>
          </cell>
          <cell r="E2757" t="str">
            <v/>
          </cell>
          <cell r="H2757" t="str">
            <v/>
          </cell>
          <cell r="J2757" t="str">
            <v/>
          </cell>
        </row>
        <row r="2758">
          <cell r="D2758" t="str">
            <v/>
          </cell>
          <cell r="E2758" t="str">
            <v/>
          </cell>
          <cell r="H2758" t="str">
            <v/>
          </cell>
          <cell r="J2758" t="str">
            <v/>
          </cell>
        </row>
        <row r="2759">
          <cell r="D2759" t="str">
            <v/>
          </cell>
          <cell r="H2759" t="str">
            <v/>
          </cell>
          <cell r="J2759" t="str">
            <v/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 t="str">
            <v/>
          </cell>
          <cell r="G2770" t="str">
            <v/>
          </cell>
          <cell r="H2770" t="str">
            <v/>
          </cell>
          <cell r="I2770" t="str">
            <v/>
          </cell>
          <cell r="J2770" t="str">
            <v/>
          </cell>
        </row>
        <row r="2771">
          <cell r="D2771" t="str">
            <v/>
          </cell>
          <cell r="G2771" t="str">
            <v/>
          </cell>
          <cell r="H2771" t="str">
            <v/>
          </cell>
          <cell r="I2771" t="str">
            <v/>
          </cell>
          <cell r="J2771" t="str">
            <v/>
          </cell>
        </row>
        <row r="2772">
          <cell r="D2772" t="str">
            <v/>
          </cell>
          <cell r="G2772" t="str">
            <v/>
          </cell>
          <cell r="H2772" t="str">
            <v/>
          </cell>
          <cell r="I2772" t="str">
            <v/>
          </cell>
          <cell r="J2772" t="str">
            <v/>
          </cell>
        </row>
        <row r="2773">
          <cell r="D2773" t="str">
            <v/>
          </cell>
          <cell r="G2773" t="str">
            <v/>
          </cell>
          <cell r="H2773" t="str">
            <v/>
          </cell>
          <cell r="I2773" t="str">
            <v/>
          </cell>
          <cell r="J2773" t="str">
            <v/>
          </cell>
        </row>
        <row r="2774">
          <cell r="D2774" t="str">
            <v/>
          </cell>
          <cell r="G2774" t="str">
            <v/>
          </cell>
          <cell r="H2774" t="str">
            <v/>
          </cell>
          <cell r="I2774" t="str">
            <v/>
          </cell>
          <cell r="J2774" t="str">
            <v/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 t="str">
            <v/>
          </cell>
          <cell r="F2779" t="str">
            <v/>
          </cell>
          <cell r="G2779" t="str">
            <v/>
          </cell>
          <cell r="H2779" t="str">
            <v/>
          </cell>
          <cell r="I2779" t="str">
            <v/>
          </cell>
          <cell r="J2779" t="str">
            <v/>
          </cell>
        </row>
        <row r="2780">
          <cell r="D2780" t="str">
            <v/>
          </cell>
          <cell r="F2780" t="str">
            <v/>
          </cell>
          <cell r="G2780" t="str">
            <v/>
          </cell>
          <cell r="H2780" t="str">
            <v/>
          </cell>
          <cell r="I2780" t="str">
            <v/>
          </cell>
          <cell r="J2780" t="str">
            <v/>
          </cell>
        </row>
        <row r="2781">
          <cell r="D2781" t="str">
            <v/>
          </cell>
          <cell r="F2781" t="str">
            <v/>
          </cell>
          <cell r="G2781" t="str">
            <v/>
          </cell>
          <cell r="H2781" t="str">
            <v/>
          </cell>
          <cell r="I2781" t="str">
            <v/>
          </cell>
          <cell r="J2781" t="str">
            <v/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 t="str">
            <v/>
          </cell>
          <cell r="E2787" t="str">
            <v/>
          </cell>
          <cell r="H2787" t="str">
            <v/>
          </cell>
          <cell r="I2787" t="str">
            <v/>
          </cell>
          <cell r="J2787" t="str">
            <v/>
          </cell>
        </row>
        <row r="2788">
          <cell r="D2788" t="str">
            <v/>
          </cell>
          <cell r="E2788" t="str">
            <v/>
          </cell>
          <cell r="H2788" t="str">
            <v/>
          </cell>
          <cell r="I2788" t="str">
            <v/>
          </cell>
          <cell r="J2788" t="str">
            <v/>
          </cell>
        </row>
        <row r="2789">
          <cell r="D2789" t="str">
            <v/>
          </cell>
          <cell r="E2789" t="str">
            <v/>
          </cell>
          <cell r="H2789" t="str">
            <v/>
          </cell>
          <cell r="I2789" t="str">
            <v/>
          </cell>
          <cell r="J2789" t="str">
            <v/>
          </cell>
        </row>
        <row r="2790">
          <cell r="D2790" t="str">
            <v/>
          </cell>
          <cell r="E2790" t="str">
            <v/>
          </cell>
          <cell r="H2790" t="str">
            <v/>
          </cell>
          <cell r="I2790" t="str">
            <v/>
          </cell>
          <cell r="J2790" t="str">
            <v/>
          </cell>
        </row>
        <row r="2791">
          <cell r="D2791" t="str">
            <v/>
          </cell>
          <cell r="E2791" t="str">
            <v/>
          </cell>
          <cell r="H2791" t="str">
            <v/>
          </cell>
          <cell r="I2791" t="str">
            <v/>
          </cell>
          <cell r="J2791" t="str">
            <v/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 t="str">
            <v/>
          </cell>
          <cell r="E2796" t="str">
            <v/>
          </cell>
          <cell r="H2796" t="str">
            <v/>
          </cell>
          <cell r="J2796" t="str">
            <v/>
          </cell>
        </row>
        <row r="2797">
          <cell r="D2797" t="str">
            <v/>
          </cell>
          <cell r="E2797" t="str">
            <v/>
          </cell>
          <cell r="H2797" t="str">
            <v/>
          </cell>
          <cell r="J2797" t="str">
            <v/>
          </cell>
        </row>
        <row r="2798">
          <cell r="D2798" t="str">
            <v/>
          </cell>
          <cell r="H2798" t="str">
            <v/>
          </cell>
          <cell r="J2798" t="str">
            <v/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 t="str">
            <v/>
          </cell>
          <cell r="G2809" t="str">
            <v/>
          </cell>
          <cell r="H2809" t="str">
            <v/>
          </cell>
          <cell r="I2809" t="str">
            <v/>
          </cell>
          <cell r="J2809" t="str">
            <v/>
          </cell>
        </row>
        <row r="2810">
          <cell r="D2810" t="str">
            <v/>
          </cell>
          <cell r="G2810" t="str">
            <v/>
          </cell>
          <cell r="H2810" t="str">
            <v/>
          </cell>
          <cell r="I2810" t="str">
            <v/>
          </cell>
          <cell r="J2810" t="str">
            <v/>
          </cell>
        </row>
        <row r="2811">
          <cell r="D2811" t="str">
            <v/>
          </cell>
          <cell r="G2811" t="str">
            <v/>
          </cell>
          <cell r="H2811" t="str">
            <v/>
          </cell>
          <cell r="I2811" t="str">
            <v/>
          </cell>
          <cell r="J2811" t="str">
            <v/>
          </cell>
        </row>
        <row r="2812">
          <cell r="D2812" t="str">
            <v/>
          </cell>
          <cell r="G2812" t="str">
            <v/>
          </cell>
          <cell r="H2812" t="str">
            <v/>
          </cell>
          <cell r="I2812" t="str">
            <v/>
          </cell>
          <cell r="J2812" t="str">
            <v/>
          </cell>
        </row>
        <row r="2813">
          <cell r="D2813" t="str">
            <v/>
          </cell>
          <cell r="G2813" t="str">
            <v/>
          </cell>
          <cell r="H2813" t="str">
            <v/>
          </cell>
          <cell r="I2813" t="str">
            <v/>
          </cell>
          <cell r="J2813" t="str">
            <v/>
          </cell>
        </row>
        <row r="2814">
          <cell r="D2814" t="str">
            <v/>
          </cell>
          <cell r="G2814" t="str">
            <v/>
          </cell>
          <cell r="H2814" t="str">
            <v/>
          </cell>
          <cell r="I2814" t="str">
            <v/>
          </cell>
          <cell r="J2814" t="str">
            <v/>
          </cell>
        </row>
        <row r="2815">
          <cell r="D2815" t="str">
            <v/>
          </cell>
          <cell r="G2815" t="str">
            <v/>
          </cell>
          <cell r="H2815" t="str">
            <v/>
          </cell>
          <cell r="I2815" t="str">
            <v/>
          </cell>
          <cell r="J2815" t="str">
            <v/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 t="str">
            <v/>
          </cell>
          <cell r="F2820" t="str">
            <v/>
          </cell>
          <cell r="G2820" t="str">
            <v/>
          </cell>
          <cell r="H2820" t="str">
            <v/>
          </cell>
          <cell r="I2820" t="str">
            <v/>
          </cell>
          <cell r="J2820" t="str">
            <v/>
          </cell>
        </row>
        <row r="2821">
          <cell r="D2821" t="str">
            <v/>
          </cell>
          <cell r="F2821" t="str">
            <v/>
          </cell>
          <cell r="G2821" t="str">
            <v/>
          </cell>
          <cell r="H2821" t="str">
            <v/>
          </cell>
          <cell r="I2821" t="str">
            <v/>
          </cell>
          <cell r="J2821" t="str">
            <v/>
          </cell>
        </row>
        <row r="2822">
          <cell r="D2822" t="str">
            <v/>
          </cell>
          <cell r="F2822" t="str">
            <v/>
          </cell>
          <cell r="G2822" t="str">
            <v/>
          </cell>
          <cell r="H2822" t="str">
            <v/>
          </cell>
          <cell r="I2822" t="str">
            <v/>
          </cell>
          <cell r="J2822" t="str">
            <v/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 t="str">
            <v/>
          </cell>
          <cell r="E2828" t="str">
            <v/>
          </cell>
          <cell r="J2828">
            <v>0</v>
          </cell>
        </row>
        <row r="2829">
          <cell r="D2829" t="str">
            <v/>
          </cell>
          <cell r="J2829">
            <v>0</v>
          </cell>
        </row>
        <row r="2830">
          <cell r="D2830" t="str">
            <v/>
          </cell>
          <cell r="E2830" t="str">
            <v/>
          </cell>
          <cell r="J2830">
            <v>0</v>
          </cell>
        </row>
        <row r="2831">
          <cell r="D2831" t="str">
            <v/>
          </cell>
          <cell r="E2831" t="str">
            <v/>
          </cell>
          <cell r="J2831">
            <v>0</v>
          </cell>
        </row>
        <row r="2832">
          <cell r="D2832" t="str">
            <v/>
          </cell>
          <cell r="E2832" t="str">
            <v/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 t="str">
            <v/>
          </cell>
          <cell r="E2835" t="str">
            <v/>
          </cell>
          <cell r="H2835" t="str">
            <v/>
          </cell>
          <cell r="J2835" t="str">
            <v/>
          </cell>
        </row>
        <row r="2836">
          <cell r="D2836" t="str">
            <v/>
          </cell>
          <cell r="E2836" t="str">
            <v/>
          </cell>
          <cell r="H2836" t="str">
            <v/>
          </cell>
          <cell r="J2836" t="str">
            <v/>
          </cell>
        </row>
        <row r="2837">
          <cell r="D2837" t="str">
            <v/>
          </cell>
          <cell r="E2837" t="str">
            <v/>
          </cell>
          <cell r="H2837" t="str">
            <v/>
          </cell>
          <cell r="J2837" t="str">
            <v/>
          </cell>
        </row>
        <row r="2838">
          <cell r="D2838" t="str">
            <v/>
          </cell>
          <cell r="E2838" t="str">
            <v/>
          </cell>
          <cell r="H2838" t="str">
            <v/>
          </cell>
          <cell r="J2838" t="str">
            <v/>
          </cell>
        </row>
        <row r="2839">
          <cell r="D2839" t="str">
            <v/>
          </cell>
          <cell r="H2839" t="str">
            <v/>
          </cell>
          <cell r="J2839" t="str">
            <v/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 t="str">
            <v/>
          </cell>
          <cell r="G2851" t="str">
            <v/>
          </cell>
          <cell r="H2851" t="str">
            <v/>
          </cell>
          <cell r="I2851" t="str">
            <v/>
          </cell>
          <cell r="J2851" t="str">
            <v/>
          </cell>
        </row>
        <row r="2852">
          <cell r="D2852" t="str">
            <v/>
          </cell>
          <cell r="G2852" t="str">
            <v/>
          </cell>
          <cell r="H2852" t="str">
            <v/>
          </cell>
          <cell r="I2852" t="str">
            <v/>
          </cell>
          <cell r="J2852" t="str">
            <v/>
          </cell>
        </row>
        <row r="2853">
          <cell r="D2853" t="str">
            <v/>
          </cell>
          <cell r="G2853" t="str">
            <v/>
          </cell>
          <cell r="H2853" t="str">
            <v/>
          </cell>
          <cell r="I2853" t="str">
            <v/>
          </cell>
          <cell r="J2853" t="str">
            <v/>
          </cell>
        </row>
        <row r="2854">
          <cell r="D2854" t="str">
            <v/>
          </cell>
          <cell r="G2854" t="str">
            <v/>
          </cell>
          <cell r="H2854" t="str">
            <v/>
          </cell>
          <cell r="I2854" t="str">
            <v/>
          </cell>
          <cell r="J2854" t="str">
            <v/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 t="str">
            <v/>
          </cell>
          <cell r="F2859" t="str">
            <v/>
          </cell>
          <cell r="G2859" t="str">
            <v/>
          </cell>
          <cell r="H2859" t="str">
            <v/>
          </cell>
          <cell r="I2859" t="str">
            <v/>
          </cell>
          <cell r="J2859" t="str">
            <v/>
          </cell>
        </row>
        <row r="2860">
          <cell r="D2860" t="str">
            <v/>
          </cell>
          <cell r="F2860" t="str">
            <v/>
          </cell>
          <cell r="G2860" t="str">
            <v/>
          </cell>
          <cell r="H2860" t="str">
            <v/>
          </cell>
          <cell r="I2860" t="str">
            <v/>
          </cell>
          <cell r="J2860" t="str">
            <v/>
          </cell>
        </row>
        <row r="2861">
          <cell r="D2861" t="str">
            <v/>
          </cell>
          <cell r="F2861" t="str">
            <v/>
          </cell>
          <cell r="G2861" t="str">
            <v/>
          </cell>
          <cell r="H2861" t="str">
            <v/>
          </cell>
          <cell r="I2861" t="str">
            <v/>
          </cell>
          <cell r="J2861" t="str">
            <v/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 t="str">
            <v/>
          </cell>
          <cell r="J2867">
            <v>52</v>
          </cell>
        </row>
        <row r="2868">
          <cell r="D2868" t="str">
            <v/>
          </cell>
          <cell r="E2868" t="str">
            <v/>
          </cell>
          <cell r="H2868" t="str">
            <v/>
          </cell>
          <cell r="I2868" t="str">
            <v/>
          </cell>
          <cell r="J2868" t="str">
            <v/>
          </cell>
        </row>
        <row r="2869">
          <cell r="D2869" t="str">
            <v/>
          </cell>
          <cell r="E2869" t="str">
            <v/>
          </cell>
          <cell r="H2869" t="str">
            <v/>
          </cell>
          <cell r="I2869" t="str">
            <v/>
          </cell>
          <cell r="J2869" t="str">
            <v/>
          </cell>
        </row>
        <row r="2870">
          <cell r="D2870" t="str">
            <v/>
          </cell>
          <cell r="E2870" t="str">
            <v/>
          </cell>
          <cell r="H2870" t="str">
            <v/>
          </cell>
          <cell r="I2870" t="str">
            <v/>
          </cell>
          <cell r="J2870" t="str">
            <v/>
          </cell>
        </row>
        <row r="2871">
          <cell r="D2871" t="str">
            <v/>
          </cell>
          <cell r="E2871" t="str">
            <v/>
          </cell>
          <cell r="H2871" t="str">
            <v/>
          </cell>
          <cell r="I2871" t="str">
            <v/>
          </cell>
          <cell r="J2871" t="str">
            <v/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 t="str">
            <v/>
          </cell>
          <cell r="E2875" t="str">
            <v/>
          </cell>
          <cell r="H2875" t="str">
            <v/>
          </cell>
          <cell r="J2875" t="str">
            <v/>
          </cell>
        </row>
        <row r="2876">
          <cell r="D2876" t="str">
            <v/>
          </cell>
          <cell r="E2876" t="str">
            <v/>
          </cell>
          <cell r="H2876" t="str">
            <v/>
          </cell>
          <cell r="J2876" t="str">
            <v/>
          </cell>
        </row>
        <row r="2877">
          <cell r="D2877" t="str">
            <v/>
          </cell>
          <cell r="E2877" t="str">
            <v/>
          </cell>
          <cell r="H2877" t="str">
            <v/>
          </cell>
          <cell r="J2877" t="str">
            <v/>
          </cell>
        </row>
        <row r="2878">
          <cell r="D2878" t="str">
            <v/>
          </cell>
          <cell r="H2878" t="str">
            <v/>
          </cell>
          <cell r="J2878" t="str">
            <v/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 t="str">
            <v/>
          </cell>
          <cell r="G2892" t="str">
            <v/>
          </cell>
          <cell r="H2892" t="str">
            <v/>
          </cell>
          <cell r="I2892" t="str">
            <v/>
          </cell>
          <cell r="J2892" t="str">
            <v/>
          </cell>
        </row>
        <row r="2893">
          <cell r="D2893" t="str">
            <v/>
          </cell>
          <cell r="G2893" t="str">
            <v/>
          </cell>
          <cell r="H2893" t="str">
            <v/>
          </cell>
          <cell r="I2893" t="str">
            <v/>
          </cell>
          <cell r="J2893" t="str">
            <v/>
          </cell>
        </row>
        <row r="2894">
          <cell r="D2894" t="str">
            <v/>
          </cell>
          <cell r="G2894" t="str">
            <v/>
          </cell>
          <cell r="H2894" t="str">
            <v/>
          </cell>
          <cell r="I2894" t="str">
            <v/>
          </cell>
          <cell r="J2894" t="str">
            <v/>
          </cell>
        </row>
        <row r="2895">
          <cell r="D2895" t="str">
            <v/>
          </cell>
          <cell r="G2895" t="str">
            <v/>
          </cell>
          <cell r="H2895" t="str">
            <v/>
          </cell>
          <cell r="I2895" t="str">
            <v/>
          </cell>
          <cell r="J2895" t="str">
            <v/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 t="str">
            <v/>
          </cell>
          <cell r="F2900" t="str">
            <v/>
          </cell>
          <cell r="G2900" t="str">
            <v/>
          </cell>
          <cell r="H2900" t="str">
            <v/>
          </cell>
          <cell r="I2900" t="str">
            <v/>
          </cell>
          <cell r="J2900" t="str">
            <v/>
          </cell>
        </row>
        <row r="2901">
          <cell r="D2901" t="str">
            <v/>
          </cell>
          <cell r="F2901" t="str">
            <v/>
          </cell>
          <cell r="G2901" t="str">
            <v/>
          </cell>
          <cell r="H2901" t="str">
            <v/>
          </cell>
          <cell r="I2901" t="str">
            <v/>
          </cell>
          <cell r="J2901" t="str">
            <v/>
          </cell>
        </row>
        <row r="2902">
          <cell r="D2902" t="str">
            <v/>
          </cell>
          <cell r="F2902" t="str">
            <v/>
          </cell>
          <cell r="G2902" t="str">
            <v/>
          </cell>
          <cell r="H2902" t="str">
            <v/>
          </cell>
          <cell r="I2902" t="str">
            <v/>
          </cell>
          <cell r="J2902" t="str">
            <v/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 t="str">
            <v/>
          </cell>
          <cell r="J2909">
            <v>0</v>
          </cell>
        </row>
        <row r="2910">
          <cell r="D2910" t="str">
            <v/>
          </cell>
          <cell r="E2910" t="str">
            <v/>
          </cell>
          <cell r="J2910">
            <v>0</v>
          </cell>
        </row>
        <row r="2911">
          <cell r="D2911" t="str">
            <v/>
          </cell>
          <cell r="E2911" t="str">
            <v/>
          </cell>
          <cell r="J2911">
            <v>0</v>
          </cell>
        </row>
        <row r="2912">
          <cell r="D2912" t="str">
            <v/>
          </cell>
          <cell r="E2912" t="str">
            <v/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 t="str">
            <v/>
          </cell>
          <cell r="E2915" t="str">
            <v/>
          </cell>
          <cell r="H2915" t="str">
            <v/>
          </cell>
          <cell r="J2915" t="str">
            <v/>
          </cell>
        </row>
        <row r="2916">
          <cell r="D2916" t="str">
            <v/>
          </cell>
          <cell r="E2916" t="str">
            <v/>
          </cell>
          <cell r="H2916" t="str">
            <v/>
          </cell>
          <cell r="J2916" t="str">
            <v/>
          </cell>
        </row>
        <row r="2917">
          <cell r="D2917" t="str">
            <v/>
          </cell>
          <cell r="E2917" t="str">
            <v/>
          </cell>
          <cell r="H2917" t="str">
            <v/>
          </cell>
          <cell r="J2917" t="str">
            <v/>
          </cell>
        </row>
        <row r="2918">
          <cell r="D2918" t="str">
            <v/>
          </cell>
          <cell r="E2918" t="str">
            <v/>
          </cell>
          <cell r="H2918" t="str">
            <v/>
          </cell>
          <cell r="J2918" t="str">
            <v/>
          </cell>
        </row>
        <row r="2919">
          <cell r="D2919" t="str">
            <v/>
          </cell>
          <cell r="H2919" t="str">
            <v/>
          </cell>
          <cell r="J2919" t="str">
            <v/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 t="str">
            <v/>
          </cell>
          <cell r="G2935" t="str">
            <v/>
          </cell>
          <cell r="H2935" t="str">
            <v/>
          </cell>
          <cell r="I2935" t="str">
            <v/>
          </cell>
          <cell r="J2935" t="str">
            <v/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 t="str">
            <v/>
          </cell>
          <cell r="F2940" t="str">
            <v/>
          </cell>
          <cell r="G2940" t="str">
            <v/>
          </cell>
          <cell r="H2940" t="str">
            <v/>
          </cell>
          <cell r="I2940" t="str">
            <v/>
          </cell>
          <cell r="J2940" t="str">
            <v/>
          </cell>
        </row>
        <row r="2941">
          <cell r="D2941" t="str">
            <v/>
          </cell>
          <cell r="F2941" t="str">
            <v/>
          </cell>
          <cell r="G2941" t="str">
            <v/>
          </cell>
          <cell r="H2941" t="str">
            <v/>
          </cell>
          <cell r="I2941" t="str">
            <v/>
          </cell>
          <cell r="J2941" t="str">
            <v/>
          </cell>
        </row>
        <row r="2942">
          <cell r="D2942" t="str">
            <v/>
          </cell>
          <cell r="F2942" t="str">
            <v/>
          </cell>
          <cell r="G2942" t="str">
            <v/>
          </cell>
          <cell r="H2942" t="str">
            <v/>
          </cell>
          <cell r="I2942" t="str">
            <v/>
          </cell>
          <cell r="J2942" t="str">
            <v/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 t="str">
            <v/>
          </cell>
          <cell r="E2955" t="str">
            <v/>
          </cell>
          <cell r="H2955" t="str">
            <v/>
          </cell>
          <cell r="J2955" t="str">
            <v/>
          </cell>
        </row>
        <row r="2956">
          <cell r="D2956" t="str">
            <v/>
          </cell>
          <cell r="E2956" t="str">
            <v/>
          </cell>
          <cell r="H2956" t="str">
            <v/>
          </cell>
          <cell r="J2956" t="str">
            <v/>
          </cell>
        </row>
        <row r="2957">
          <cell r="D2957" t="str">
            <v/>
          </cell>
          <cell r="E2957" t="str">
            <v/>
          </cell>
          <cell r="H2957" t="str">
            <v/>
          </cell>
          <cell r="J2957" t="str">
            <v/>
          </cell>
        </row>
        <row r="2958">
          <cell r="D2958" t="str">
            <v/>
          </cell>
          <cell r="E2958" t="str">
            <v/>
          </cell>
          <cell r="H2958" t="str">
            <v/>
          </cell>
          <cell r="J2958" t="str">
            <v/>
          </cell>
        </row>
        <row r="2959">
          <cell r="D2959" t="str">
            <v/>
          </cell>
          <cell r="H2959" t="str">
            <v/>
          </cell>
          <cell r="J2959" t="str">
            <v/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FFFF00"/>
    <pageSetUpPr fitToPage="1"/>
  </sheetPr>
  <dimension ref="A1:DA75"/>
  <sheetViews>
    <sheetView tabSelected="1" view="pageBreakPreview" zoomScale="80" zoomScaleNormal="100" zoomScaleSheetLayoutView="80" workbookViewId="0"/>
  </sheetViews>
  <sheetFormatPr defaultColWidth="11.140625" defaultRowHeight="12.75"/>
  <cols>
    <col min="1" max="1" width="2.7109375" style="9" customWidth="1"/>
    <col min="2" max="2" width="7.7109375" style="10" bestFit="1" customWidth="1"/>
    <col min="3" max="3" width="17.28515625" style="10" customWidth="1"/>
    <col min="4" max="4" width="52.140625" style="11" customWidth="1"/>
    <col min="5" max="5" width="7.28515625" style="11" customWidth="1"/>
    <col min="6" max="6" width="8.140625" style="12" bestFit="1" customWidth="1"/>
    <col min="7" max="7" width="10.28515625" style="13" customWidth="1"/>
    <col min="8" max="8" width="10.7109375" style="13" customWidth="1"/>
    <col min="9" max="9" width="17.42578125" style="14" customWidth="1"/>
    <col min="10" max="10" width="8.7109375" style="201" customWidth="1"/>
    <col min="11" max="11" width="15.140625" style="9" customWidth="1"/>
    <col min="12" max="12" width="16.5703125" style="9" bestFit="1" customWidth="1"/>
    <col min="13" max="16384" width="11.140625" style="9"/>
  </cols>
  <sheetData>
    <row r="1" spans="1:105" ht="15.75">
      <c r="B1" s="312" t="s">
        <v>745</v>
      </c>
      <c r="C1" s="312"/>
      <c r="D1" s="312"/>
      <c r="E1" s="312"/>
      <c r="F1" s="312"/>
      <c r="G1" s="312"/>
      <c r="H1" s="312"/>
      <c r="I1" s="312"/>
      <c r="J1" s="9"/>
    </row>
    <row r="2" spans="1:105" s="2" customFormat="1">
      <c r="A2" s="1"/>
      <c r="B2" s="330"/>
      <c r="C2" s="330"/>
      <c r="D2" s="330"/>
      <c r="E2" s="330"/>
      <c r="F2" s="330"/>
      <c r="G2" s="330"/>
      <c r="H2" s="330"/>
      <c r="I2" s="33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</row>
    <row r="3" spans="1:105" s="2" customFormat="1">
      <c r="A3" s="1"/>
      <c r="B3" s="330"/>
      <c r="C3" s="330"/>
      <c r="D3" s="330"/>
      <c r="E3" s="330"/>
      <c r="F3" s="330"/>
      <c r="G3" s="330"/>
      <c r="H3" s="330"/>
      <c r="I3" s="33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</row>
    <row r="4" spans="1:105" s="2" customFormat="1">
      <c r="A4" s="1"/>
      <c r="B4" s="330"/>
      <c r="C4" s="330"/>
      <c r="D4" s="330"/>
      <c r="E4" s="330"/>
      <c r="F4" s="330"/>
      <c r="G4" s="330"/>
      <c r="H4" s="330"/>
      <c r="I4" s="33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</row>
    <row r="5" spans="1:105" s="2" customFormat="1">
      <c r="A5" s="1"/>
      <c r="B5" s="330"/>
      <c r="C5" s="330"/>
      <c r="D5" s="330"/>
      <c r="E5" s="330"/>
      <c r="F5" s="330"/>
      <c r="G5" s="330"/>
      <c r="H5" s="330"/>
      <c r="I5" s="33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</row>
    <row r="6" spans="1:105" s="4" customFormat="1" ht="9" customHeight="1">
      <c r="A6" s="3"/>
      <c r="B6" s="330"/>
      <c r="C6" s="330"/>
      <c r="D6" s="330"/>
      <c r="E6" s="330"/>
      <c r="F6" s="330"/>
      <c r="G6" s="330"/>
      <c r="H6" s="330"/>
      <c r="I6" s="33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</row>
    <row r="7" spans="1:105" s="6" customFormat="1" ht="69.75" customHeight="1">
      <c r="A7" s="5"/>
      <c r="B7" s="312" t="s">
        <v>743</v>
      </c>
      <c r="C7" s="312"/>
      <c r="D7" s="312"/>
      <c r="E7" s="312"/>
      <c r="F7" s="312"/>
      <c r="G7" s="312"/>
      <c r="H7" s="312"/>
      <c r="I7" s="312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</row>
    <row r="8" spans="1:105" s="8" customFormat="1" ht="20.100000000000001" customHeight="1">
      <c r="A8" s="7"/>
      <c r="B8" s="335" t="s">
        <v>731</v>
      </c>
      <c r="C8" s="333"/>
      <c r="D8" s="333"/>
      <c r="E8" s="333"/>
      <c r="F8" s="333"/>
      <c r="G8" s="334"/>
      <c r="H8" s="333" t="s">
        <v>706</v>
      </c>
      <c r="I8" s="334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</row>
    <row r="9" spans="1:105" s="176" customFormat="1" ht="20.100000000000001" customHeight="1">
      <c r="A9" s="175"/>
      <c r="B9" s="336" t="s">
        <v>699</v>
      </c>
      <c r="C9" s="333"/>
      <c r="D9" s="333"/>
      <c r="E9" s="333"/>
      <c r="F9" s="333"/>
      <c r="G9" s="334"/>
      <c r="H9" s="333">
        <f>I49</f>
        <v>0</v>
      </c>
      <c r="I9" s="334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  <c r="BL9" s="175"/>
      <c r="BM9" s="175"/>
      <c r="BN9" s="175"/>
      <c r="BO9" s="175"/>
      <c r="BP9" s="175"/>
      <c r="BQ9" s="175"/>
      <c r="BR9" s="175"/>
      <c r="BS9" s="175"/>
      <c r="BT9" s="175"/>
      <c r="BU9" s="175"/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5"/>
      <c r="CW9" s="175"/>
      <c r="CX9" s="175"/>
      <c r="CY9" s="175"/>
      <c r="CZ9" s="175"/>
      <c r="DA9" s="175"/>
    </row>
    <row r="10" spans="1:105" s="175" customFormat="1" ht="20.100000000000001" customHeight="1">
      <c r="B10" s="313" t="s">
        <v>419</v>
      </c>
      <c r="C10" s="313" t="s">
        <v>420</v>
      </c>
      <c r="D10" s="315" t="s">
        <v>421</v>
      </c>
      <c r="E10" s="316"/>
      <c r="F10" s="337" t="s">
        <v>7</v>
      </c>
      <c r="G10" s="338" t="s">
        <v>3</v>
      </c>
      <c r="H10" s="332" t="s">
        <v>422</v>
      </c>
      <c r="I10" s="332"/>
    </row>
    <row r="11" spans="1:105" s="175" customFormat="1" ht="20.100000000000001" customHeight="1">
      <c r="B11" s="331"/>
      <c r="C11" s="314"/>
      <c r="D11" s="317"/>
      <c r="E11" s="318"/>
      <c r="F11" s="313"/>
      <c r="G11" s="339"/>
      <c r="H11" s="200" t="s">
        <v>423</v>
      </c>
      <c r="I11" s="199" t="s">
        <v>424</v>
      </c>
    </row>
    <row r="12" spans="1:105" s="177" customFormat="1" ht="30" customHeight="1">
      <c r="B12" s="178">
        <v>1</v>
      </c>
      <c r="C12" s="321" t="s">
        <v>245</v>
      </c>
      <c r="D12" s="322"/>
      <c r="E12" s="322"/>
      <c r="F12" s="323"/>
      <c r="G12" s="327" t="s">
        <v>242</v>
      </c>
      <c r="H12" s="328"/>
      <c r="I12" s="286">
        <f>SUM(I13:I16)</f>
        <v>0</v>
      </c>
    </row>
    <row r="13" spans="1:105" ht="42" customHeight="1">
      <c r="B13" s="179" t="s">
        <v>240</v>
      </c>
      <c r="C13" s="293" t="s">
        <v>308</v>
      </c>
      <c r="D13" s="329" t="s">
        <v>327</v>
      </c>
      <c r="E13" s="320"/>
      <c r="F13" s="180" t="s">
        <v>315</v>
      </c>
      <c r="G13" s="197">
        <v>6</v>
      </c>
      <c r="H13" s="285"/>
      <c r="I13" s="285"/>
      <c r="J13" s="9"/>
    </row>
    <row r="14" spans="1:105" ht="30" customHeight="1">
      <c r="B14" s="295" t="s">
        <v>241</v>
      </c>
      <c r="C14" s="292" t="s">
        <v>9</v>
      </c>
      <c r="D14" s="329" t="s">
        <v>328</v>
      </c>
      <c r="E14" s="320"/>
      <c r="F14" s="181" t="s">
        <v>7</v>
      </c>
      <c r="G14" s="197">
        <v>1</v>
      </c>
      <c r="H14" s="285"/>
      <c r="I14" s="285"/>
      <c r="J14" s="9"/>
    </row>
    <row r="15" spans="1:105" ht="30" customHeight="1">
      <c r="B15" s="295" t="s">
        <v>243</v>
      </c>
      <c r="C15" s="292" t="s">
        <v>9</v>
      </c>
      <c r="D15" s="329" t="s">
        <v>331</v>
      </c>
      <c r="E15" s="320"/>
      <c r="F15" s="181" t="s">
        <v>7</v>
      </c>
      <c r="G15" s="197">
        <v>1</v>
      </c>
      <c r="H15" s="285"/>
      <c r="I15" s="285"/>
      <c r="J15" s="9"/>
    </row>
    <row r="16" spans="1:105" ht="30" customHeight="1">
      <c r="B16" s="295" t="s">
        <v>244</v>
      </c>
      <c r="C16" s="292" t="s">
        <v>9</v>
      </c>
      <c r="D16" s="319" t="s">
        <v>742</v>
      </c>
      <c r="E16" s="320"/>
      <c r="F16" s="181" t="s">
        <v>7</v>
      </c>
      <c r="G16" s="197">
        <v>1</v>
      </c>
      <c r="H16" s="285"/>
      <c r="I16" s="285"/>
      <c r="J16" s="9"/>
    </row>
    <row r="17" spans="2:10" ht="30" customHeight="1">
      <c r="B17" s="178">
        <v>2</v>
      </c>
      <c r="C17" s="321" t="s">
        <v>722</v>
      </c>
      <c r="D17" s="322"/>
      <c r="E17" s="322"/>
      <c r="F17" s="323"/>
      <c r="G17" s="327" t="s">
        <v>242</v>
      </c>
      <c r="H17" s="328"/>
      <c r="I17" s="286">
        <f>+I18+I24+I37</f>
        <v>0</v>
      </c>
      <c r="J17" s="9"/>
    </row>
    <row r="18" spans="2:10" ht="30" customHeight="1">
      <c r="B18" s="182" t="s">
        <v>237</v>
      </c>
      <c r="C18" s="324" t="s">
        <v>721</v>
      </c>
      <c r="D18" s="325"/>
      <c r="E18" s="325"/>
      <c r="F18" s="325"/>
      <c r="G18" s="325"/>
      <c r="H18" s="326"/>
      <c r="I18" s="287">
        <f>SUM(I19:I22)</f>
        <v>0</v>
      </c>
      <c r="J18" s="9"/>
    </row>
    <row r="19" spans="2:10" ht="39.75" customHeight="1">
      <c r="B19" s="310" t="s">
        <v>246</v>
      </c>
      <c r="C19" s="309" t="s">
        <v>712</v>
      </c>
      <c r="D19" s="319" t="s">
        <v>713</v>
      </c>
      <c r="E19" s="320"/>
      <c r="F19" s="194" t="s">
        <v>315</v>
      </c>
      <c r="G19" s="249">
        <f>10*(6.25*1.6*4+13.3*1.6*2+13.3*6.25)*0.2</f>
        <v>331.37</v>
      </c>
      <c r="H19" s="285"/>
      <c r="I19" s="285"/>
      <c r="J19" s="9"/>
    </row>
    <row r="20" spans="2:10" ht="30" customHeight="1">
      <c r="B20" s="310" t="s">
        <v>733</v>
      </c>
      <c r="C20" s="309" t="s">
        <v>714</v>
      </c>
      <c r="D20" s="319" t="s">
        <v>715</v>
      </c>
      <c r="E20" s="320"/>
      <c r="F20" s="194" t="s">
        <v>315</v>
      </c>
      <c r="G20" s="249">
        <f>10*(13.3*1.6*2+6.25*1.6*2+13.3*6.25+2*1.95+1.3*1.8+2*1.6*4+1.3*1.6*4)</f>
        <v>1730.45</v>
      </c>
      <c r="H20" s="285"/>
      <c r="I20" s="285"/>
      <c r="J20" s="9"/>
    </row>
    <row r="21" spans="2:10" ht="30" customHeight="1">
      <c r="B21" s="310" t="s">
        <v>734</v>
      </c>
      <c r="C21" s="293" t="s">
        <v>9</v>
      </c>
      <c r="D21" s="319" t="s">
        <v>732</v>
      </c>
      <c r="E21" s="320"/>
      <c r="F21" s="194" t="s">
        <v>7</v>
      </c>
      <c r="G21" s="249">
        <v>10</v>
      </c>
      <c r="H21" s="285"/>
      <c r="I21" s="285"/>
      <c r="J21" s="9"/>
    </row>
    <row r="22" spans="2:10" ht="30" customHeight="1">
      <c r="B22" s="310" t="s">
        <v>735</v>
      </c>
      <c r="C22" s="293" t="s">
        <v>9</v>
      </c>
      <c r="D22" s="319" t="s">
        <v>720</v>
      </c>
      <c r="E22" s="320"/>
      <c r="F22" s="194" t="s">
        <v>7</v>
      </c>
      <c r="G22" s="249">
        <v>10</v>
      </c>
      <c r="H22" s="285"/>
      <c r="I22" s="285"/>
      <c r="J22" s="9"/>
    </row>
    <row r="23" spans="2:10" ht="30" customHeight="1">
      <c r="B23" s="295"/>
      <c r="C23" s="324" t="s">
        <v>723</v>
      </c>
      <c r="D23" s="325"/>
      <c r="E23" s="325"/>
      <c r="F23" s="325"/>
      <c r="G23" s="325"/>
      <c r="H23" s="326"/>
      <c r="I23" s="287">
        <f>I24+I37</f>
        <v>0</v>
      </c>
      <c r="J23" s="9"/>
    </row>
    <row r="24" spans="2:10" ht="30" customHeight="1">
      <c r="B24" s="182" t="s">
        <v>238</v>
      </c>
      <c r="C24" s="324" t="s">
        <v>724</v>
      </c>
      <c r="D24" s="325"/>
      <c r="E24" s="325"/>
      <c r="F24" s="325"/>
      <c r="G24" s="325"/>
      <c r="H24" s="326"/>
      <c r="I24" s="287">
        <f>SUM(I25:I36)</f>
        <v>0</v>
      </c>
      <c r="J24" s="9"/>
    </row>
    <row r="25" spans="2:10" ht="30" customHeight="1">
      <c r="B25" s="310" t="s">
        <v>247</v>
      </c>
      <c r="C25" s="293">
        <v>9844</v>
      </c>
      <c r="D25" s="319" t="s">
        <v>711</v>
      </c>
      <c r="E25" s="320"/>
      <c r="F25" s="194" t="s">
        <v>316</v>
      </c>
      <c r="G25" s="197">
        <f>5*48</f>
        <v>240</v>
      </c>
      <c r="H25" s="285"/>
      <c r="I25" s="285"/>
      <c r="J25" s="9"/>
    </row>
    <row r="26" spans="2:10" ht="30" customHeight="1">
      <c r="B26" s="310" t="s">
        <v>700</v>
      </c>
      <c r="C26" s="293">
        <v>3260</v>
      </c>
      <c r="D26" s="329" t="s">
        <v>495</v>
      </c>
      <c r="E26" s="320"/>
      <c r="F26" s="194" t="s">
        <v>7</v>
      </c>
      <c r="G26" s="197">
        <f>5*3</f>
        <v>15</v>
      </c>
      <c r="H26" s="285"/>
      <c r="I26" s="285"/>
      <c r="J26" s="9"/>
    </row>
    <row r="27" spans="2:10" ht="30" customHeight="1">
      <c r="B27" s="310" t="s">
        <v>701</v>
      </c>
      <c r="C27" s="293">
        <v>1831</v>
      </c>
      <c r="D27" s="329" t="s">
        <v>395</v>
      </c>
      <c r="E27" s="320"/>
      <c r="F27" s="194" t="s">
        <v>7</v>
      </c>
      <c r="G27" s="249">
        <f>5*4</f>
        <v>20</v>
      </c>
      <c r="H27" s="285"/>
      <c r="I27" s="285"/>
      <c r="J27" s="9"/>
    </row>
    <row r="28" spans="2:10" ht="30" customHeight="1">
      <c r="B28" s="310" t="s">
        <v>702</v>
      </c>
      <c r="C28" s="293">
        <v>1845</v>
      </c>
      <c r="D28" s="319" t="s">
        <v>393</v>
      </c>
      <c r="E28" s="320"/>
      <c r="F28" s="194" t="s">
        <v>7</v>
      </c>
      <c r="G28" s="249">
        <f>5*20</f>
        <v>100</v>
      </c>
      <c r="H28" s="285"/>
      <c r="I28" s="285"/>
      <c r="J28" s="9"/>
    </row>
    <row r="29" spans="2:10" ht="30" customHeight="1">
      <c r="B29" s="310" t="s">
        <v>703</v>
      </c>
      <c r="C29" s="293">
        <v>9897</v>
      </c>
      <c r="D29" s="319" t="s">
        <v>716</v>
      </c>
      <c r="E29" s="320"/>
      <c r="F29" s="194" t="s">
        <v>7</v>
      </c>
      <c r="G29" s="249">
        <f>5*4</f>
        <v>20</v>
      </c>
      <c r="H29" s="285"/>
      <c r="I29" s="285"/>
      <c r="J29" s="9"/>
    </row>
    <row r="30" spans="2:10" ht="30" customHeight="1">
      <c r="B30" s="310" t="s">
        <v>726</v>
      </c>
      <c r="C30" s="293">
        <v>6028</v>
      </c>
      <c r="D30" s="319" t="s">
        <v>401</v>
      </c>
      <c r="E30" s="320"/>
      <c r="F30" s="194" t="s">
        <v>7</v>
      </c>
      <c r="G30" s="249">
        <f>5*6</f>
        <v>30</v>
      </c>
      <c r="H30" s="285"/>
      <c r="I30" s="285"/>
      <c r="J30" s="9"/>
    </row>
    <row r="31" spans="2:10" ht="33" customHeight="1">
      <c r="B31" s="310" t="s">
        <v>736</v>
      </c>
      <c r="C31" s="293">
        <v>10408</v>
      </c>
      <c r="D31" s="319" t="s">
        <v>718</v>
      </c>
      <c r="E31" s="320"/>
      <c r="F31" s="194" t="s">
        <v>7</v>
      </c>
      <c r="G31" s="249">
        <f>5*2</f>
        <v>10</v>
      </c>
      <c r="H31" s="285"/>
      <c r="I31" s="285"/>
      <c r="J31" s="9"/>
    </row>
    <row r="32" spans="2:10" ht="30" customHeight="1">
      <c r="B32" s="310" t="s">
        <v>737</v>
      </c>
      <c r="C32" s="293">
        <v>52</v>
      </c>
      <c r="D32" s="319" t="s">
        <v>402</v>
      </c>
      <c r="E32" s="320"/>
      <c r="F32" s="194" t="s">
        <v>7</v>
      </c>
      <c r="G32" s="249">
        <f>(G30+G29+G31)*2</f>
        <v>120</v>
      </c>
      <c r="H32" s="285"/>
      <c r="I32" s="285"/>
      <c r="J32" s="9"/>
    </row>
    <row r="33" spans="2:10" ht="30" customHeight="1">
      <c r="B33" s="310" t="s">
        <v>738</v>
      </c>
      <c r="C33" s="293">
        <v>3863</v>
      </c>
      <c r="D33" s="319" t="s">
        <v>717</v>
      </c>
      <c r="E33" s="320"/>
      <c r="F33" s="194" t="s">
        <v>7</v>
      </c>
      <c r="G33" s="249">
        <f>5*6</f>
        <v>30</v>
      </c>
      <c r="H33" s="285"/>
      <c r="I33" s="285"/>
      <c r="J33" s="9"/>
    </row>
    <row r="34" spans="2:10" ht="30" customHeight="1">
      <c r="B34" s="310" t="s">
        <v>739</v>
      </c>
      <c r="C34" s="293">
        <v>7048</v>
      </c>
      <c r="D34" s="319" t="s">
        <v>394</v>
      </c>
      <c r="E34" s="320"/>
      <c r="F34" s="194" t="s">
        <v>7</v>
      </c>
      <c r="G34" s="249">
        <f>5*2</f>
        <v>10</v>
      </c>
      <c r="H34" s="285"/>
      <c r="I34" s="285"/>
      <c r="J34" s="9"/>
    </row>
    <row r="35" spans="2:10" ht="55.5" customHeight="1">
      <c r="B35" s="310" t="s">
        <v>740</v>
      </c>
      <c r="C35" s="293">
        <v>732</v>
      </c>
      <c r="D35" s="319" t="s">
        <v>719</v>
      </c>
      <c r="E35" s="320"/>
      <c r="F35" s="194" t="s">
        <v>7</v>
      </c>
      <c r="G35" s="249">
        <v>5</v>
      </c>
      <c r="H35" s="285"/>
      <c r="I35" s="285"/>
      <c r="J35" s="9"/>
    </row>
    <row r="36" spans="2:10" ht="30" customHeight="1">
      <c r="B36" s="310" t="s">
        <v>741</v>
      </c>
      <c r="C36" s="293">
        <v>37105</v>
      </c>
      <c r="D36" s="319" t="s">
        <v>710</v>
      </c>
      <c r="E36" s="320"/>
      <c r="F36" s="194" t="s">
        <v>7</v>
      </c>
      <c r="G36" s="249">
        <v>10</v>
      </c>
      <c r="H36" s="285"/>
      <c r="I36" s="285"/>
      <c r="J36" s="9"/>
    </row>
    <row r="37" spans="2:10" ht="30" customHeight="1">
      <c r="B37" s="182" t="s">
        <v>239</v>
      </c>
      <c r="C37" s="324" t="s">
        <v>725</v>
      </c>
      <c r="D37" s="325"/>
      <c r="E37" s="325"/>
      <c r="F37" s="325"/>
      <c r="G37" s="325"/>
      <c r="H37" s="326"/>
      <c r="I37" s="287">
        <f>SUM(I38:I40)</f>
        <v>0</v>
      </c>
      <c r="J37" s="9"/>
    </row>
    <row r="38" spans="2:10" ht="30" customHeight="1">
      <c r="B38" s="310" t="s">
        <v>707</v>
      </c>
      <c r="C38" s="311" t="s">
        <v>310</v>
      </c>
      <c r="D38" s="319" t="s">
        <v>744</v>
      </c>
      <c r="E38" s="320"/>
      <c r="F38" s="194" t="s">
        <v>7</v>
      </c>
      <c r="G38" s="249">
        <v>10</v>
      </c>
      <c r="H38" s="285"/>
      <c r="I38" s="285"/>
      <c r="J38" s="9"/>
    </row>
    <row r="39" spans="2:10" ht="30" customHeight="1">
      <c r="B39" s="310" t="s">
        <v>746</v>
      </c>
      <c r="C39" s="512">
        <v>2690</v>
      </c>
      <c r="D39" s="319" t="s">
        <v>747</v>
      </c>
      <c r="E39" s="320"/>
      <c r="F39" s="194" t="s">
        <v>316</v>
      </c>
      <c r="G39" s="249">
        <f>10*6</f>
        <v>60</v>
      </c>
      <c r="H39" s="285"/>
      <c r="I39" s="285"/>
    </row>
    <row r="40" spans="2:10" ht="30" customHeight="1">
      <c r="B40" s="310" t="s">
        <v>746</v>
      </c>
      <c r="C40" s="512">
        <v>1022</v>
      </c>
      <c r="D40" s="319" t="s">
        <v>748</v>
      </c>
      <c r="E40" s="320"/>
      <c r="F40" s="194" t="s">
        <v>316</v>
      </c>
      <c r="G40" s="249">
        <f>10*6*4</f>
        <v>240</v>
      </c>
      <c r="H40" s="285"/>
      <c r="I40" s="285"/>
    </row>
    <row r="41" spans="2:10" ht="30" customHeight="1">
      <c r="B41" s="178">
        <v>3</v>
      </c>
      <c r="C41" s="321" t="s">
        <v>727</v>
      </c>
      <c r="D41" s="322"/>
      <c r="E41" s="322"/>
      <c r="F41" s="323"/>
      <c r="G41" s="327" t="s">
        <v>728</v>
      </c>
      <c r="H41" s="328"/>
      <c r="I41" s="286">
        <f>SUM(I42:I48)</f>
        <v>0</v>
      </c>
      <c r="J41" s="9"/>
    </row>
    <row r="42" spans="2:10" ht="30" customHeight="1">
      <c r="B42" s="310" t="s">
        <v>0</v>
      </c>
      <c r="C42" s="293">
        <v>9846</v>
      </c>
      <c r="D42" s="319" t="s">
        <v>708</v>
      </c>
      <c r="E42" s="320"/>
      <c r="F42" s="181" t="s">
        <v>316</v>
      </c>
      <c r="G42" s="197">
        <v>6000</v>
      </c>
      <c r="H42" s="285"/>
      <c r="I42" s="285"/>
      <c r="J42" s="9"/>
    </row>
    <row r="43" spans="2:10" ht="30" customHeight="1">
      <c r="B43" s="310" t="s">
        <v>1</v>
      </c>
      <c r="C43" s="293">
        <v>9844</v>
      </c>
      <c r="D43" s="319" t="s">
        <v>711</v>
      </c>
      <c r="E43" s="320"/>
      <c r="F43" s="194" t="s">
        <v>316</v>
      </c>
      <c r="G43" s="249">
        <v>10500</v>
      </c>
      <c r="H43" s="285"/>
      <c r="I43" s="285"/>
      <c r="J43" s="9"/>
    </row>
    <row r="44" spans="2:10" ht="30" customHeight="1">
      <c r="B44" s="310" t="s">
        <v>2</v>
      </c>
      <c r="C44" s="293">
        <v>1183</v>
      </c>
      <c r="D44" s="319" t="s">
        <v>709</v>
      </c>
      <c r="E44" s="320"/>
      <c r="F44" s="181" t="s">
        <v>316</v>
      </c>
      <c r="G44" s="197">
        <v>10</v>
      </c>
      <c r="H44" s="285"/>
      <c r="I44" s="285"/>
      <c r="J44" s="9"/>
    </row>
    <row r="45" spans="2:10" ht="30" customHeight="1">
      <c r="B45" s="310" t="s">
        <v>682</v>
      </c>
      <c r="C45" s="293">
        <v>11493</v>
      </c>
      <c r="D45" s="319" t="s">
        <v>687</v>
      </c>
      <c r="E45" s="320"/>
      <c r="F45" s="181" t="s">
        <v>316</v>
      </c>
      <c r="G45" s="197">
        <v>30</v>
      </c>
      <c r="H45" s="285"/>
      <c r="I45" s="285"/>
      <c r="J45" s="9"/>
    </row>
    <row r="46" spans="2:10" ht="30" customHeight="1">
      <c r="B46" s="310" t="s">
        <v>683</v>
      </c>
      <c r="C46" s="293">
        <v>1206</v>
      </c>
      <c r="D46" s="319" t="s">
        <v>397</v>
      </c>
      <c r="E46" s="320"/>
      <c r="F46" s="181" t="s">
        <v>316</v>
      </c>
      <c r="G46" s="197">
        <v>30</v>
      </c>
      <c r="H46" s="285"/>
      <c r="I46" s="285"/>
      <c r="J46" s="9"/>
    </row>
    <row r="47" spans="2:10" ht="30" customHeight="1">
      <c r="B47" s="310" t="s">
        <v>729</v>
      </c>
      <c r="C47" s="293">
        <v>329</v>
      </c>
      <c r="D47" s="319" t="s">
        <v>690</v>
      </c>
      <c r="E47" s="320"/>
      <c r="F47" s="181" t="s">
        <v>7</v>
      </c>
      <c r="G47" s="249">
        <f>G42/6</f>
        <v>1000</v>
      </c>
      <c r="H47" s="285"/>
      <c r="I47" s="285"/>
      <c r="J47" s="9"/>
    </row>
    <row r="48" spans="2:10" ht="30" customHeight="1">
      <c r="B48" s="310" t="s">
        <v>730</v>
      </c>
      <c r="C48" s="293">
        <v>325</v>
      </c>
      <c r="D48" s="319" t="s">
        <v>392</v>
      </c>
      <c r="E48" s="341"/>
      <c r="F48" s="181" t="s">
        <v>7</v>
      </c>
      <c r="G48" s="197">
        <f>G43/6</f>
        <v>1750</v>
      </c>
      <c r="H48" s="285"/>
      <c r="I48" s="285"/>
      <c r="J48" s="9"/>
    </row>
    <row r="49" spans="2:10" s="177" customFormat="1" ht="30" customHeight="1">
      <c r="B49" s="340" t="s">
        <v>399</v>
      </c>
      <c r="C49" s="340"/>
      <c r="D49" s="340"/>
      <c r="E49" s="340"/>
      <c r="F49" s="340"/>
      <c r="G49" s="340"/>
      <c r="H49" s="340"/>
      <c r="I49" s="288">
        <f>I12+I17+I41</f>
        <v>0</v>
      </c>
    </row>
    <row r="50" spans="2:10">
      <c r="J50" s="9"/>
    </row>
    <row r="51" spans="2:10">
      <c r="J51" s="9"/>
    </row>
    <row r="52" spans="2:10">
      <c r="F52" s="11"/>
      <c r="G52" s="12"/>
      <c r="J52" s="9"/>
    </row>
    <row r="53" spans="2:10">
      <c r="J53" s="9"/>
    </row>
    <row r="54" spans="2:10">
      <c r="J54" s="9"/>
    </row>
    <row r="55" spans="2:10">
      <c r="J55" s="9"/>
    </row>
    <row r="56" spans="2:10">
      <c r="J56" s="9"/>
    </row>
    <row r="57" spans="2:10">
      <c r="J57" s="9"/>
    </row>
    <row r="71" spans="6:8">
      <c r="F71" s="10"/>
      <c r="G71" s="12"/>
      <c r="H71" s="11"/>
    </row>
    <row r="72" spans="6:8">
      <c r="F72" s="11"/>
      <c r="G72" s="12"/>
      <c r="H72" s="12"/>
    </row>
    <row r="73" spans="6:8">
      <c r="F73" s="11"/>
      <c r="G73" s="12"/>
      <c r="H73" s="12"/>
    </row>
    <row r="74" spans="6:8">
      <c r="F74" s="18"/>
      <c r="G74" s="12"/>
      <c r="H74" s="12"/>
    </row>
    <row r="75" spans="6:8">
      <c r="F75" s="17"/>
      <c r="G75" s="12"/>
      <c r="H75" s="12"/>
    </row>
  </sheetData>
  <sheetProtection selectLockedCells="1" selectUnlockedCells="1"/>
  <mergeCells count="54">
    <mergeCell ref="D46:E46"/>
    <mergeCell ref="B49:H49"/>
    <mergeCell ref="D47:E47"/>
    <mergeCell ref="D48:E48"/>
    <mergeCell ref="D39:E39"/>
    <mergeCell ref="D40:E40"/>
    <mergeCell ref="C23:H23"/>
    <mergeCell ref="D30:E30"/>
    <mergeCell ref="D42:E42"/>
    <mergeCell ref="D45:E45"/>
    <mergeCell ref="D44:E44"/>
    <mergeCell ref="C41:F41"/>
    <mergeCell ref="D43:E43"/>
    <mergeCell ref="G41:H41"/>
    <mergeCell ref="D31:E31"/>
    <mergeCell ref="H10:I10"/>
    <mergeCell ref="H8:I8"/>
    <mergeCell ref="H9:I9"/>
    <mergeCell ref="B8:G8"/>
    <mergeCell ref="B9:G9"/>
    <mergeCell ref="F10:F11"/>
    <mergeCell ref="G10:G11"/>
    <mergeCell ref="D26:E26"/>
    <mergeCell ref="D21:E21"/>
    <mergeCell ref="C24:H24"/>
    <mergeCell ref="D38:E38"/>
    <mergeCell ref="D19:E19"/>
    <mergeCell ref="D20:E20"/>
    <mergeCell ref="D27:E27"/>
    <mergeCell ref="D28:E28"/>
    <mergeCell ref="D29:E29"/>
    <mergeCell ref="C37:H37"/>
    <mergeCell ref="D22:E22"/>
    <mergeCell ref="D36:E36"/>
    <mergeCell ref="D32:E32"/>
    <mergeCell ref="D33:E33"/>
    <mergeCell ref="D34:E34"/>
    <mergeCell ref="D35:E35"/>
    <mergeCell ref="B1:I1"/>
    <mergeCell ref="C10:C11"/>
    <mergeCell ref="D10:E11"/>
    <mergeCell ref="D25:E25"/>
    <mergeCell ref="C17:F17"/>
    <mergeCell ref="C18:H18"/>
    <mergeCell ref="G17:H17"/>
    <mergeCell ref="B2:I6"/>
    <mergeCell ref="B7:I7"/>
    <mergeCell ref="C12:F12"/>
    <mergeCell ref="D16:E16"/>
    <mergeCell ref="D13:E13"/>
    <mergeCell ref="D14:E14"/>
    <mergeCell ref="G12:H12"/>
    <mergeCell ref="D15:E15"/>
    <mergeCell ref="B10:B11"/>
  </mergeCells>
  <phoneticPr fontId="9" type="noConversion"/>
  <printOptions horizontalCentered="1"/>
  <pageMargins left="0.39370078740157483" right="0" top="0.78740157480314965" bottom="0.39370078740157483" header="0" footer="0"/>
  <pageSetup paperSize="9" scale="76" firstPageNumber="0" fitToHeight="10" orientation="portrait" r:id="rId1"/>
  <headerFooter alignWithMargins="0"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FFFF00"/>
  </sheetPr>
  <dimension ref="A1:I289"/>
  <sheetViews>
    <sheetView view="pageBreakPreview" zoomScale="90" zoomScaleNormal="100" zoomScaleSheetLayoutView="90" workbookViewId="0">
      <selection activeCell="A3" sqref="A3:B3"/>
    </sheetView>
  </sheetViews>
  <sheetFormatPr defaultRowHeight="15"/>
  <cols>
    <col min="1" max="1" width="48" style="168" customWidth="1"/>
    <col min="2" max="2" width="9.28515625" style="123" bestFit="1" customWidth="1"/>
    <col min="3" max="3" width="14.7109375" style="122" customWidth="1"/>
    <col min="4" max="4" width="13.42578125" style="169" bestFit="1" customWidth="1"/>
    <col min="5" max="5" width="12.5703125" style="170" customWidth="1"/>
    <col min="6" max="6" width="17.42578125" style="171" customWidth="1"/>
    <col min="7" max="7" width="2.28515625" style="123" customWidth="1"/>
    <col min="8" max="8" width="12.85546875" style="123" customWidth="1"/>
    <col min="9" max="9" width="14.5703125" style="123" customWidth="1"/>
    <col min="10" max="16384" width="9.140625" style="123"/>
  </cols>
  <sheetData>
    <row r="1" spans="1:9" ht="61.5" customHeight="1">
      <c r="A1" s="172"/>
      <c r="B1" s="342" t="s">
        <v>313</v>
      </c>
      <c r="C1" s="343"/>
      <c r="D1" s="343"/>
      <c r="E1" s="343"/>
      <c r="F1" s="344"/>
      <c r="G1" s="120"/>
    </row>
    <row r="2" spans="1:9" ht="45" customHeight="1">
      <c r="A2" s="353" t="s">
        <v>704</v>
      </c>
      <c r="B2" s="354"/>
      <c r="C2" s="354"/>
      <c r="D2" s="354"/>
      <c r="E2" s="354"/>
      <c r="F2" s="355"/>
      <c r="G2" s="121"/>
    </row>
    <row r="3" spans="1:9" ht="20.100000000000001" customHeight="1">
      <c r="A3" s="345" t="s">
        <v>221</v>
      </c>
      <c r="B3" s="346"/>
      <c r="C3" s="356">
        <v>678</v>
      </c>
      <c r="D3" s="356"/>
      <c r="E3" s="356"/>
      <c r="F3" s="357"/>
      <c r="G3" s="121"/>
    </row>
    <row r="4" spans="1:9" ht="20.100000000000001" customHeight="1">
      <c r="A4" s="345" t="s">
        <v>19</v>
      </c>
      <c r="B4" s="346"/>
      <c r="C4" s="358" t="e">
        <f>#REF!</f>
        <v>#REF!</v>
      </c>
      <c r="D4" s="358"/>
      <c r="E4" s="358"/>
      <c r="F4" s="359"/>
    </row>
    <row r="5" spans="1:9" ht="20.100000000000001" customHeight="1">
      <c r="A5" s="345" t="s">
        <v>20</v>
      </c>
      <c r="B5" s="346"/>
      <c r="C5" s="358" t="e">
        <f>#REF!</f>
        <v>#REF!</v>
      </c>
      <c r="D5" s="358"/>
      <c r="E5" s="358"/>
      <c r="F5" s="359"/>
    </row>
    <row r="6" spans="1:9" ht="20.100000000000001" customHeight="1">
      <c r="A6" s="258" t="s">
        <v>546</v>
      </c>
      <c r="B6" s="259">
        <v>91.03</v>
      </c>
      <c r="C6" s="360" t="s">
        <v>220</v>
      </c>
      <c r="D6" s="360"/>
      <c r="E6" s="360"/>
      <c r="F6" s="361"/>
    </row>
    <row r="7" spans="1:9" ht="20.100000000000001" customHeight="1">
      <c r="A7" s="258" t="s">
        <v>547</v>
      </c>
      <c r="B7" s="259">
        <v>50.99</v>
      </c>
      <c r="C7" s="360" t="s">
        <v>220</v>
      </c>
      <c r="D7" s="360"/>
      <c r="E7" s="360"/>
      <c r="F7" s="361"/>
    </row>
    <row r="8" spans="1:9" ht="8.25" customHeight="1">
      <c r="A8" s="362"/>
      <c r="B8" s="363"/>
      <c r="C8" s="363"/>
      <c r="D8" s="363"/>
      <c r="E8" s="363"/>
      <c r="F8" s="364"/>
    </row>
    <row r="9" spans="1:9" ht="21.75" customHeight="1">
      <c r="A9" s="347" t="s">
        <v>693</v>
      </c>
      <c r="B9" s="348"/>
      <c r="C9" s="348"/>
      <c r="D9" s="348"/>
      <c r="E9" s="348"/>
      <c r="F9" s="349"/>
    </row>
    <row r="10" spans="1:9" ht="24" customHeight="1" thickBot="1">
      <c r="A10" s="350"/>
      <c r="B10" s="351"/>
      <c r="C10" s="351"/>
      <c r="D10" s="351"/>
      <c r="E10" s="351"/>
      <c r="F10" s="352"/>
    </row>
    <row r="11" spans="1:9" ht="31.5" customHeight="1">
      <c r="A11" s="124" t="s">
        <v>222</v>
      </c>
      <c r="B11" s="125" t="s">
        <v>223</v>
      </c>
      <c r="C11" s="125" t="s">
        <v>368</v>
      </c>
      <c r="D11" s="126" t="s">
        <v>224</v>
      </c>
      <c r="E11" s="127" t="s">
        <v>225</v>
      </c>
      <c r="F11" s="128" t="s">
        <v>226</v>
      </c>
    </row>
    <row r="12" spans="1:9" ht="14.25" customHeight="1">
      <c r="A12" s="129" t="s">
        <v>349</v>
      </c>
      <c r="B12" s="130" t="s">
        <v>297</v>
      </c>
      <c r="C12" s="284">
        <f>I12/100</f>
        <v>20.82</v>
      </c>
      <c r="D12" s="131">
        <v>4083</v>
      </c>
      <c r="E12" s="132" t="s">
        <v>227</v>
      </c>
      <c r="F12" s="133" t="s">
        <v>692</v>
      </c>
      <c r="H12" s="205" t="str">
        <f>IF(C12="",X,"")</f>
        <v/>
      </c>
      <c r="I12" s="257">
        <v>2082</v>
      </c>
    </row>
    <row r="13" spans="1:9" ht="15" customHeight="1">
      <c r="A13" s="129" t="s">
        <v>680</v>
      </c>
      <c r="B13" s="130" t="s">
        <v>317</v>
      </c>
      <c r="C13" s="284">
        <f>I13/100</f>
        <v>0.5</v>
      </c>
      <c r="D13" s="131">
        <v>1379</v>
      </c>
      <c r="E13" s="138" t="s">
        <v>227</v>
      </c>
      <c r="F13" s="133" t="str">
        <f>$F$12</f>
        <v>JUNHO</v>
      </c>
      <c r="H13" s="205"/>
      <c r="I13" s="257">
        <v>50</v>
      </c>
    </row>
    <row r="14" spans="1:9" ht="15" customHeight="1">
      <c r="A14" s="129" t="s">
        <v>582</v>
      </c>
      <c r="B14" s="130" t="s">
        <v>583</v>
      </c>
      <c r="C14" s="284">
        <f>I14/100</f>
        <v>24.09</v>
      </c>
      <c r="D14" s="131">
        <v>1382</v>
      </c>
      <c r="E14" s="138" t="s">
        <v>227</v>
      </c>
      <c r="F14" s="133" t="str">
        <f t="shared" ref="F14:F79" si="0">$F$12</f>
        <v>JUNHO</v>
      </c>
      <c r="H14" s="205"/>
      <c r="I14" s="257">
        <v>2409</v>
      </c>
    </row>
    <row r="15" spans="1:9">
      <c r="A15" s="135" t="s">
        <v>326</v>
      </c>
      <c r="B15" s="136" t="s">
        <v>320</v>
      </c>
      <c r="C15" s="284">
        <f>I15/100</f>
        <v>80</v>
      </c>
      <c r="D15" s="137">
        <v>367</v>
      </c>
      <c r="E15" s="138" t="s">
        <v>227</v>
      </c>
      <c r="F15" s="133" t="str">
        <f t="shared" si="0"/>
        <v>JUNHO</v>
      </c>
      <c r="H15" s="205"/>
      <c r="I15" s="257">
        <v>8000</v>
      </c>
    </row>
    <row r="16" spans="1:9" ht="17.25" customHeight="1">
      <c r="A16" s="139" t="s">
        <v>400</v>
      </c>
      <c r="B16" s="140" t="s">
        <v>320</v>
      </c>
      <c r="C16" s="284">
        <f t="shared" ref="C16:C79" si="1">I16/100</f>
        <v>41.14</v>
      </c>
      <c r="D16" s="137">
        <v>368</v>
      </c>
      <c r="E16" s="138" t="s">
        <v>227</v>
      </c>
      <c r="F16" s="133" t="str">
        <f t="shared" si="0"/>
        <v>JUNHO</v>
      </c>
      <c r="H16" s="205"/>
      <c r="I16" s="257">
        <v>4114</v>
      </c>
    </row>
    <row r="17" spans="1:9" ht="30">
      <c r="A17" s="139" t="s">
        <v>411</v>
      </c>
      <c r="B17" s="140" t="s">
        <v>320</v>
      </c>
      <c r="C17" s="284">
        <f t="shared" si="1"/>
        <v>56.72</v>
      </c>
      <c r="D17" s="137">
        <v>4730</v>
      </c>
      <c r="E17" s="138" t="s">
        <v>227</v>
      </c>
      <c r="F17" s="133" t="str">
        <f t="shared" si="0"/>
        <v>JUNHO</v>
      </c>
      <c r="H17" s="205"/>
      <c r="I17" s="257">
        <v>5672</v>
      </c>
    </row>
    <row r="18" spans="1:9">
      <c r="A18" s="139" t="s">
        <v>412</v>
      </c>
      <c r="B18" s="140" t="s">
        <v>317</v>
      </c>
      <c r="C18" s="284">
        <f t="shared" si="1"/>
        <v>4.22</v>
      </c>
      <c r="D18" s="137">
        <v>32</v>
      </c>
      <c r="E18" s="138" t="s">
        <v>227</v>
      </c>
      <c r="F18" s="133" t="str">
        <f t="shared" si="0"/>
        <v>JUNHO</v>
      </c>
      <c r="H18" s="205"/>
      <c r="I18" s="257">
        <v>422</v>
      </c>
    </row>
    <row r="19" spans="1:9">
      <c r="A19" s="139" t="s">
        <v>413</v>
      </c>
      <c r="B19" s="140" t="s">
        <v>317</v>
      </c>
      <c r="C19" s="284">
        <f t="shared" si="1"/>
        <v>4.0199999999999996</v>
      </c>
      <c r="D19" s="137">
        <v>39</v>
      </c>
      <c r="E19" s="138" t="s">
        <v>227</v>
      </c>
      <c r="F19" s="133" t="str">
        <f t="shared" si="0"/>
        <v>JUNHO</v>
      </c>
      <c r="H19" s="205"/>
      <c r="I19" s="257">
        <v>402</v>
      </c>
    </row>
    <row r="20" spans="1:9" ht="41.1" customHeight="1">
      <c r="A20" s="141" t="s">
        <v>330</v>
      </c>
      <c r="B20" s="136" t="s">
        <v>297</v>
      </c>
      <c r="C20" s="284">
        <f t="shared" si="1"/>
        <v>60.3</v>
      </c>
      <c r="D20" s="137">
        <v>1133</v>
      </c>
      <c r="E20" s="138" t="s">
        <v>227</v>
      </c>
      <c r="F20" s="133" t="str">
        <f t="shared" si="0"/>
        <v>JUNHO</v>
      </c>
      <c r="H20" s="205"/>
      <c r="I20" s="257">
        <v>6030</v>
      </c>
    </row>
    <row r="21" spans="1:9" ht="30">
      <c r="A21" s="141" t="s">
        <v>668</v>
      </c>
      <c r="B21" s="136" t="s">
        <v>297</v>
      </c>
      <c r="C21" s="284">
        <f t="shared" si="1"/>
        <v>149.46</v>
      </c>
      <c r="D21" s="137">
        <v>1286</v>
      </c>
      <c r="E21" s="138" t="s">
        <v>227</v>
      </c>
      <c r="F21" s="133" t="str">
        <f t="shared" si="0"/>
        <v>JUNHO</v>
      </c>
      <c r="H21" s="205"/>
      <c r="I21" s="257">
        <v>14946</v>
      </c>
    </row>
    <row r="22" spans="1:9" ht="44.25" customHeight="1">
      <c r="A22" s="142" t="s">
        <v>366</v>
      </c>
      <c r="B22" s="136" t="s">
        <v>17</v>
      </c>
      <c r="C22" s="284">
        <f t="shared" si="1"/>
        <v>2.57</v>
      </c>
      <c r="D22" s="137">
        <v>4221</v>
      </c>
      <c r="E22" s="138" t="s">
        <v>227</v>
      </c>
      <c r="F22" s="133" t="str">
        <f t="shared" si="0"/>
        <v>JUNHO</v>
      </c>
      <c r="H22" s="205"/>
      <c r="I22" s="257">
        <v>257</v>
      </c>
    </row>
    <row r="23" spans="1:9" ht="26.25" customHeight="1">
      <c r="A23" s="142" t="s">
        <v>596</v>
      </c>
      <c r="B23" s="136" t="s">
        <v>17</v>
      </c>
      <c r="C23" s="284">
        <f t="shared" si="1"/>
        <v>10</v>
      </c>
      <c r="D23" s="137">
        <v>4227</v>
      </c>
      <c r="E23" s="138" t="s">
        <v>227</v>
      </c>
      <c r="F23" s="133" t="str">
        <f t="shared" si="0"/>
        <v>JUNHO</v>
      </c>
      <c r="H23" s="205"/>
      <c r="I23" s="257">
        <v>1000</v>
      </c>
    </row>
    <row r="24" spans="1:9" ht="30.75" customHeight="1">
      <c r="A24" s="142" t="s">
        <v>594</v>
      </c>
      <c r="B24" s="136" t="s">
        <v>317</v>
      </c>
      <c r="C24" s="284">
        <f t="shared" si="1"/>
        <v>14.68</v>
      </c>
      <c r="D24" s="137">
        <v>4229</v>
      </c>
      <c r="E24" s="138" t="s">
        <v>227</v>
      </c>
      <c r="F24" s="133" t="str">
        <f t="shared" si="0"/>
        <v>JUNHO</v>
      </c>
      <c r="H24" s="205"/>
      <c r="I24" s="257">
        <v>1468</v>
      </c>
    </row>
    <row r="25" spans="1:9" ht="34.5" customHeight="1">
      <c r="A25" s="143" t="s">
        <v>353</v>
      </c>
      <c r="B25" s="119" t="s">
        <v>297</v>
      </c>
      <c r="C25" s="284">
        <f t="shared" si="1"/>
        <v>81</v>
      </c>
      <c r="D25" s="144">
        <v>1146</v>
      </c>
      <c r="E25" s="138" t="s">
        <v>227</v>
      </c>
      <c r="F25" s="133" t="str">
        <f t="shared" si="0"/>
        <v>JUNHO</v>
      </c>
      <c r="H25" s="205"/>
      <c r="I25" s="257">
        <v>8100</v>
      </c>
    </row>
    <row r="26" spans="1:9" ht="18.75" customHeight="1">
      <c r="A26" s="143" t="s">
        <v>430</v>
      </c>
      <c r="B26" s="136" t="s">
        <v>297</v>
      </c>
      <c r="C26" s="284">
        <f t="shared" si="1"/>
        <v>20.54</v>
      </c>
      <c r="D26" s="144">
        <v>4243</v>
      </c>
      <c r="E26" s="138" t="s">
        <v>227</v>
      </c>
      <c r="F26" s="133" t="str">
        <f t="shared" si="0"/>
        <v>JUNHO</v>
      </c>
      <c r="H26" s="205"/>
      <c r="I26" s="257">
        <v>2054</v>
      </c>
    </row>
    <row r="27" spans="1:9" ht="17.25" customHeight="1">
      <c r="A27" s="143" t="s">
        <v>597</v>
      </c>
      <c r="B27" s="136" t="s">
        <v>297</v>
      </c>
      <c r="C27" s="284">
        <f t="shared" si="1"/>
        <v>21.66</v>
      </c>
      <c r="D27" s="144">
        <v>4230</v>
      </c>
      <c r="E27" s="138" t="s">
        <v>227</v>
      </c>
      <c r="F27" s="133" t="str">
        <f t="shared" si="0"/>
        <v>JUNHO</v>
      </c>
      <c r="H27" s="205"/>
      <c r="I27" s="257">
        <v>2166</v>
      </c>
    </row>
    <row r="28" spans="1:9" ht="18.600000000000001" customHeight="1">
      <c r="A28" s="142" t="s">
        <v>351</v>
      </c>
      <c r="B28" s="136" t="s">
        <v>297</v>
      </c>
      <c r="C28" s="284">
        <f t="shared" si="1"/>
        <v>9.5299999999999994</v>
      </c>
      <c r="D28" s="137">
        <v>4750</v>
      </c>
      <c r="E28" s="138" t="s">
        <v>227</v>
      </c>
      <c r="F28" s="133" t="str">
        <f t="shared" si="0"/>
        <v>JUNHO</v>
      </c>
      <c r="H28" s="205"/>
      <c r="I28" s="257">
        <v>953</v>
      </c>
    </row>
    <row r="29" spans="1:9" ht="17.25" customHeight="1">
      <c r="A29" s="139" t="s">
        <v>324</v>
      </c>
      <c r="B29" s="140" t="s">
        <v>317</v>
      </c>
      <c r="C29" s="284">
        <f t="shared" si="1"/>
        <v>7.91</v>
      </c>
      <c r="D29" s="137">
        <v>5075</v>
      </c>
      <c r="E29" s="138" t="s">
        <v>227</v>
      </c>
      <c r="F29" s="133" t="str">
        <f t="shared" si="0"/>
        <v>JUNHO</v>
      </c>
      <c r="H29" s="205"/>
      <c r="I29" s="257">
        <v>791</v>
      </c>
    </row>
    <row r="30" spans="1:9" ht="17.25" customHeight="1">
      <c r="A30" s="139" t="s">
        <v>319</v>
      </c>
      <c r="B30" s="140" t="s">
        <v>297</v>
      </c>
      <c r="C30" s="284">
        <f t="shared" si="1"/>
        <v>7.18</v>
      </c>
      <c r="D30" s="137">
        <v>6111</v>
      </c>
      <c r="E30" s="138" t="s">
        <v>227</v>
      </c>
      <c r="F30" s="133" t="str">
        <f t="shared" si="0"/>
        <v>JUNHO</v>
      </c>
      <c r="H30" s="205"/>
      <c r="I30" s="257">
        <v>718</v>
      </c>
    </row>
    <row r="31" spans="1:9" ht="17.25" customHeight="1">
      <c r="A31" s="139" t="s">
        <v>436</v>
      </c>
      <c r="B31" s="140" t="s">
        <v>297</v>
      </c>
      <c r="C31" s="284">
        <f t="shared" si="1"/>
        <v>7.18</v>
      </c>
      <c r="D31" s="137">
        <v>6115</v>
      </c>
      <c r="E31" s="138" t="s">
        <v>227</v>
      </c>
      <c r="F31" s="133" t="str">
        <f t="shared" si="0"/>
        <v>JUNHO</v>
      </c>
      <c r="H31" s="205"/>
      <c r="I31" s="257">
        <v>718</v>
      </c>
    </row>
    <row r="32" spans="1:9" ht="17.25" customHeight="1">
      <c r="A32" s="139" t="s">
        <v>585</v>
      </c>
      <c r="B32" s="140" t="s">
        <v>297</v>
      </c>
      <c r="C32" s="284">
        <f t="shared" si="1"/>
        <v>7.92</v>
      </c>
      <c r="D32" s="137">
        <v>6116</v>
      </c>
      <c r="E32" s="138" t="s">
        <v>227</v>
      </c>
      <c r="F32" s="133" t="str">
        <f t="shared" si="0"/>
        <v>JUNHO</v>
      </c>
      <c r="H32" s="205"/>
      <c r="I32" s="257">
        <v>792</v>
      </c>
    </row>
    <row r="33" spans="1:9" ht="15" customHeight="1">
      <c r="A33" s="139" t="s">
        <v>437</v>
      </c>
      <c r="B33" s="140" t="s">
        <v>297</v>
      </c>
      <c r="C33" s="284">
        <f t="shared" si="1"/>
        <v>8.24</v>
      </c>
      <c r="D33" s="137">
        <v>12869</v>
      </c>
      <c r="E33" s="138" t="s">
        <v>227</v>
      </c>
      <c r="F33" s="133" t="str">
        <f t="shared" si="0"/>
        <v>JUNHO</v>
      </c>
      <c r="H33" s="205"/>
      <c r="I33" s="257">
        <v>824</v>
      </c>
    </row>
    <row r="34" spans="1:9" ht="16.5" customHeight="1">
      <c r="A34" s="142" t="s">
        <v>360</v>
      </c>
      <c r="B34" s="136" t="s">
        <v>297</v>
      </c>
      <c r="C34" s="284">
        <f t="shared" si="1"/>
        <v>14.31</v>
      </c>
      <c r="D34" s="137">
        <v>7592</v>
      </c>
      <c r="E34" s="138" t="s">
        <v>227</v>
      </c>
      <c r="F34" s="133" t="str">
        <f t="shared" si="0"/>
        <v>JUNHO</v>
      </c>
      <c r="H34" s="205"/>
      <c r="I34" s="257">
        <v>1431</v>
      </c>
    </row>
    <row r="35" spans="1:9" ht="16.5" customHeight="1">
      <c r="A35" s="142" t="s">
        <v>578</v>
      </c>
      <c r="B35" s="136" t="s">
        <v>297</v>
      </c>
      <c r="C35" s="284">
        <f t="shared" si="1"/>
        <v>7.18</v>
      </c>
      <c r="D35" s="137">
        <v>247</v>
      </c>
      <c r="E35" s="138" t="s">
        <v>227</v>
      </c>
      <c r="F35" s="133" t="str">
        <f t="shared" si="0"/>
        <v>JUNHO</v>
      </c>
      <c r="H35" s="205"/>
      <c r="I35" s="257">
        <v>718</v>
      </c>
    </row>
    <row r="36" spans="1:9" ht="16.5" customHeight="1">
      <c r="A36" s="142" t="s">
        <v>361</v>
      </c>
      <c r="B36" s="136" t="s">
        <v>297</v>
      </c>
      <c r="C36" s="284">
        <f t="shared" si="1"/>
        <v>10.75</v>
      </c>
      <c r="D36" s="137">
        <v>244</v>
      </c>
      <c r="E36" s="138" t="s">
        <v>227</v>
      </c>
      <c r="F36" s="133" t="str">
        <f t="shared" si="0"/>
        <v>JUNHO</v>
      </c>
      <c r="H36" s="205"/>
      <c r="I36" s="257">
        <v>1075</v>
      </c>
    </row>
    <row r="37" spans="1:9" ht="16.5" customHeight="1">
      <c r="A37" s="142" t="s">
        <v>456</v>
      </c>
      <c r="B37" s="136" t="s">
        <v>297</v>
      </c>
      <c r="C37" s="284">
        <f t="shared" si="1"/>
        <v>9.5299999999999994</v>
      </c>
      <c r="D37" s="137">
        <v>2436</v>
      </c>
      <c r="E37" s="138" t="s">
        <v>227</v>
      </c>
      <c r="F37" s="133" t="str">
        <f t="shared" si="0"/>
        <v>JUNHO</v>
      </c>
      <c r="H37" s="205"/>
      <c r="I37" s="257">
        <v>953</v>
      </c>
    </row>
    <row r="38" spans="1:9">
      <c r="A38" s="142" t="s">
        <v>578</v>
      </c>
      <c r="B38" s="136" t="s">
        <v>297</v>
      </c>
      <c r="C38" s="284">
        <f t="shared" si="1"/>
        <v>7.18</v>
      </c>
      <c r="D38" s="137">
        <v>247</v>
      </c>
      <c r="E38" s="138" t="s">
        <v>227</v>
      </c>
      <c r="F38" s="133" t="str">
        <f t="shared" si="0"/>
        <v>JUNHO</v>
      </c>
      <c r="H38" s="205"/>
      <c r="I38" s="257">
        <v>718</v>
      </c>
    </row>
    <row r="39" spans="1:9" ht="44.25" customHeight="1">
      <c r="A39" s="129" t="s">
        <v>350</v>
      </c>
      <c r="B39" s="119" t="s">
        <v>297</v>
      </c>
      <c r="C39" s="284">
        <f t="shared" si="1"/>
        <v>53.43</v>
      </c>
      <c r="D39" s="144">
        <v>2706</v>
      </c>
      <c r="E39" s="149" t="s">
        <v>665</v>
      </c>
      <c r="F39" s="133" t="str">
        <f t="shared" si="0"/>
        <v>JUNHO</v>
      </c>
      <c r="H39" s="205"/>
      <c r="I39" s="257">
        <v>5343</v>
      </c>
    </row>
    <row r="40" spans="1:9">
      <c r="A40" s="139" t="s">
        <v>335</v>
      </c>
      <c r="B40" s="140" t="s">
        <v>7</v>
      </c>
      <c r="C40" s="284">
        <f t="shared" si="1"/>
        <v>10.4</v>
      </c>
      <c r="D40" s="137">
        <v>5090</v>
      </c>
      <c r="E40" s="138" t="s">
        <v>227</v>
      </c>
      <c r="F40" s="133" t="str">
        <f t="shared" si="0"/>
        <v>JUNHO</v>
      </c>
      <c r="H40" s="205"/>
      <c r="I40" s="257">
        <v>1040</v>
      </c>
    </row>
    <row r="41" spans="1:9">
      <c r="A41" s="145" t="s">
        <v>370</v>
      </c>
      <c r="B41" s="117" t="s">
        <v>320</v>
      </c>
      <c r="C41" s="284">
        <f t="shared" si="1"/>
        <v>72.48</v>
      </c>
      <c r="D41" s="146">
        <v>4721</v>
      </c>
      <c r="E41" s="138" t="s">
        <v>227</v>
      </c>
      <c r="F41" s="133" t="str">
        <f t="shared" si="0"/>
        <v>JUNHO</v>
      </c>
      <c r="H41" s="205"/>
      <c r="I41" s="257">
        <v>7248</v>
      </c>
    </row>
    <row r="42" spans="1:9" ht="15" customHeight="1">
      <c r="A42" s="129" t="s">
        <v>336</v>
      </c>
      <c r="B42" s="119" t="s">
        <v>7</v>
      </c>
      <c r="C42" s="284">
        <f t="shared" si="1"/>
        <v>65</v>
      </c>
      <c r="D42" s="144">
        <v>6253</v>
      </c>
      <c r="E42" s="134" t="s">
        <v>227</v>
      </c>
      <c r="F42" s="133" t="str">
        <f t="shared" si="0"/>
        <v>JUNHO</v>
      </c>
      <c r="H42" s="205"/>
      <c r="I42" s="257">
        <v>6500</v>
      </c>
    </row>
    <row r="43" spans="1:9" ht="15" customHeight="1">
      <c r="A43" s="129" t="s">
        <v>337</v>
      </c>
      <c r="B43" s="119" t="str">
        <f>B42</f>
        <v>UNID.</v>
      </c>
      <c r="C43" s="284">
        <f t="shared" si="1"/>
        <v>7.7</v>
      </c>
      <c r="D43" s="144">
        <v>11822</v>
      </c>
      <c r="E43" s="138" t="s">
        <v>227</v>
      </c>
      <c r="F43" s="133" t="str">
        <f t="shared" si="0"/>
        <v>JUNHO</v>
      </c>
      <c r="H43" s="205"/>
      <c r="I43" s="257">
        <v>770</v>
      </c>
    </row>
    <row r="44" spans="1:9" ht="26.25" customHeight="1">
      <c r="A44" s="139" t="s">
        <v>338</v>
      </c>
      <c r="B44" s="140" t="str">
        <f>B40</f>
        <v>UNID.</v>
      </c>
      <c r="C44" s="284">
        <f t="shared" si="1"/>
        <v>228</v>
      </c>
      <c r="D44" s="137">
        <v>11871</v>
      </c>
      <c r="E44" s="138" t="s">
        <v>227</v>
      </c>
      <c r="F44" s="133" t="str">
        <f t="shared" si="0"/>
        <v>JUNHO</v>
      </c>
      <c r="H44" s="205"/>
      <c r="I44" s="257">
        <v>22800</v>
      </c>
    </row>
    <row r="45" spans="1:9" ht="15" customHeight="1">
      <c r="A45" s="139" t="s">
        <v>591</v>
      </c>
      <c r="B45" s="140" t="s">
        <v>7</v>
      </c>
      <c r="C45" s="284">
        <f t="shared" si="1"/>
        <v>3.25</v>
      </c>
      <c r="D45" s="137">
        <v>7140</v>
      </c>
      <c r="E45" s="138" t="s">
        <v>227</v>
      </c>
      <c r="F45" s="133" t="str">
        <f t="shared" si="0"/>
        <v>JUNHO</v>
      </c>
      <c r="H45" s="205"/>
      <c r="I45" s="257">
        <v>325</v>
      </c>
    </row>
    <row r="46" spans="1:9" ht="15" customHeight="1">
      <c r="A46" s="139" t="s">
        <v>586</v>
      </c>
      <c r="B46" s="140" t="s">
        <v>7</v>
      </c>
      <c r="C46" s="284">
        <f t="shared" si="1"/>
        <v>0.55000000000000004</v>
      </c>
      <c r="D46" s="137">
        <v>3529</v>
      </c>
      <c r="E46" s="138" t="s">
        <v>227</v>
      </c>
      <c r="F46" s="133" t="str">
        <f t="shared" si="0"/>
        <v>JUNHO</v>
      </c>
      <c r="H46" s="205"/>
      <c r="I46" s="257">
        <v>55</v>
      </c>
    </row>
    <row r="47" spans="1:9" ht="15" customHeight="1">
      <c r="A47" s="139" t="s">
        <v>587</v>
      </c>
      <c r="B47" s="140" t="s">
        <v>7</v>
      </c>
      <c r="C47" s="284">
        <f t="shared" si="1"/>
        <v>1.42</v>
      </c>
      <c r="D47" s="137">
        <v>3536</v>
      </c>
      <c r="E47" s="138" t="s">
        <v>227</v>
      </c>
      <c r="F47" s="133" t="str">
        <f t="shared" si="0"/>
        <v>JUNHO</v>
      </c>
      <c r="H47" s="205"/>
      <c r="I47" s="257">
        <v>142</v>
      </c>
    </row>
    <row r="48" spans="1:9" ht="15" customHeight="1">
      <c r="A48" s="129" t="s">
        <v>388</v>
      </c>
      <c r="B48" s="119" t="s">
        <v>7</v>
      </c>
      <c r="C48" s="284">
        <f t="shared" si="1"/>
        <v>1.26</v>
      </c>
      <c r="D48" s="144">
        <v>3543</v>
      </c>
      <c r="E48" s="138" t="s">
        <v>227</v>
      </c>
      <c r="F48" s="133" t="str">
        <f t="shared" si="0"/>
        <v>JUNHO</v>
      </c>
      <c r="H48" s="205"/>
      <c r="I48" s="257">
        <v>126</v>
      </c>
    </row>
    <row r="49" spans="1:9" ht="16.5" customHeight="1">
      <c r="A49" s="129" t="s">
        <v>588</v>
      </c>
      <c r="B49" s="119" t="s">
        <v>7</v>
      </c>
      <c r="C49" s="284">
        <f t="shared" si="1"/>
        <v>3.12</v>
      </c>
      <c r="D49" s="144">
        <v>3482</v>
      </c>
      <c r="E49" s="138" t="s">
        <v>227</v>
      </c>
      <c r="F49" s="133" t="str">
        <f t="shared" si="0"/>
        <v>JUNHO</v>
      </c>
      <c r="H49" s="205"/>
      <c r="I49" s="257">
        <v>312</v>
      </c>
    </row>
    <row r="50" spans="1:9">
      <c r="A50" s="139" t="s">
        <v>339</v>
      </c>
      <c r="B50" s="140" t="s">
        <v>7</v>
      </c>
      <c r="C50" s="284">
        <f t="shared" si="1"/>
        <v>6.37</v>
      </c>
      <c r="D50" s="137">
        <v>7608</v>
      </c>
      <c r="E50" s="138" t="s">
        <v>227</v>
      </c>
      <c r="F50" s="133" t="str">
        <f t="shared" si="0"/>
        <v>JUNHO</v>
      </c>
      <c r="H50" s="205"/>
      <c r="I50" s="257">
        <v>637</v>
      </c>
    </row>
    <row r="51" spans="1:9" ht="30">
      <c r="A51" s="139" t="s">
        <v>340</v>
      </c>
      <c r="B51" s="140" t="s">
        <v>316</v>
      </c>
      <c r="C51" s="284">
        <f t="shared" si="1"/>
        <v>4.57</v>
      </c>
      <c r="D51" s="137">
        <v>11680</v>
      </c>
      <c r="E51" s="138" t="s">
        <v>227</v>
      </c>
      <c r="F51" s="133" t="str">
        <f t="shared" si="0"/>
        <v>JUNHO</v>
      </c>
      <c r="H51" s="205"/>
      <c r="I51" s="257">
        <v>457</v>
      </c>
    </row>
    <row r="52" spans="1:9" ht="45">
      <c r="A52" s="142" t="s">
        <v>341</v>
      </c>
      <c r="B52" s="136" t="s">
        <v>7</v>
      </c>
      <c r="C52" s="284">
        <f t="shared" si="1"/>
        <v>9</v>
      </c>
      <c r="D52" s="137">
        <v>7528</v>
      </c>
      <c r="E52" s="138" t="s">
        <v>227</v>
      </c>
      <c r="F52" s="133" t="str">
        <f t="shared" si="0"/>
        <v>JUNHO</v>
      </c>
      <c r="H52" s="205"/>
      <c r="I52" s="257">
        <v>900</v>
      </c>
    </row>
    <row r="53" spans="1:9" ht="30">
      <c r="A53" s="139" t="s">
        <v>342</v>
      </c>
      <c r="B53" s="140" t="s">
        <v>7</v>
      </c>
      <c r="C53" s="284">
        <f t="shared" si="1"/>
        <v>8.4600000000000009</v>
      </c>
      <c r="D53" s="137">
        <v>7555</v>
      </c>
      <c r="E53" s="138" t="s">
        <v>227</v>
      </c>
      <c r="F53" s="133" t="str">
        <f t="shared" si="0"/>
        <v>JUNHO</v>
      </c>
      <c r="H53" s="205"/>
      <c r="I53" s="257">
        <v>846</v>
      </c>
    </row>
    <row r="54" spans="1:9" ht="29.25" customHeight="1">
      <c r="A54" s="139" t="s">
        <v>343</v>
      </c>
      <c r="B54" s="140" t="s">
        <v>7</v>
      </c>
      <c r="C54" s="284">
        <f t="shared" si="1"/>
        <v>2.5</v>
      </c>
      <c r="D54" s="137">
        <v>13329</v>
      </c>
      <c r="E54" s="138" t="s">
        <v>227</v>
      </c>
      <c r="F54" s="133" t="str">
        <f t="shared" si="0"/>
        <v>JUNHO</v>
      </c>
      <c r="H54" s="205"/>
      <c r="I54" s="257">
        <v>250</v>
      </c>
    </row>
    <row r="55" spans="1:9" ht="20.85" customHeight="1">
      <c r="A55" s="139" t="s">
        <v>344</v>
      </c>
      <c r="B55" s="140" t="s">
        <v>7</v>
      </c>
      <c r="C55" s="284">
        <f t="shared" si="1"/>
        <v>1.1499999999999999</v>
      </c>
      <c r="D55" s="137">
        <v>3764</v>
      </c>
      <c r="E55" s="138" t="s">
        <v>227</v>
      </c>
      <c r="F55" s="133" t="str">
        <f t="shared" si="0"/>
        <v>JUNHO</v>
      </c>
      <c r="H55" s="205"/>
      <c r="I55" s="257">
        <v>115</v>
      </c>
    </row>
    <row r="56" spans="1:9" ht="21.6" customHeight="1">
      <c r="A56" s="139" t="s">
        <v>345</v>
      </c>
      <c r="B56" s="140" t="s">
        <v>17</v>
      </c>
      <c r="C56" s="284">
        <f t="shared" si="1"/>
        <v>12.58</v>
      </c>
      <c r="D56" s="137">
        <v>7345</v>
      </c>
      <c r="E56" s="138" t="s">
        <v>227</v>
      </c>
      <c r="F56" s="133" t="str">
        <f t="shared" si="0"/>
        <v>JUNHO</v>
      </c>
      <c r="H56" s="205"/>
      <c r="I56" s="257">
        <v>1258</v>
      </c>
    </row>
    <row r="57" spans="1:9" ht="32.25" customHeight="1">
      <c r="A57" s="139" t="s">
        <v>346</v>
      </c>
      <c r="B57" s="140" t="s">
        <v>7</v>
      </c>
      <c r="C57" s="284">
        <f t="shared" si="1"/>
        <v>24.18</v>
      </c>
      <c r="D57" s="137">
        <v>11752</v>
      </c>
      <c r="E57" s="138" t="s">
        <v>227</v>
      </c>
      <c r="F57" s="133" t="str">
        <f t="shared" si="0"/>
        <v>JUNHO</v>
      </c>
      <c r="H57" s="205"/>
      <c r="I57" s="257">
        <v>2418</v>
      </c>
    </row>
    <row r="58" spans="1:9" ht="32.25" customHeight="1">
      <c r="A58" s="142" t="s">
        <v>325</v>
      </c>
      <c r="B58" s="136" t="s">
        <v>297</v>
      </c>
      <c r="C58" s="284">
        <f t="shared" si="1"/>
        <v>2.15</v>
      </c>
      <c r="D58" s="137">
        <v>10531</v>
      </c>
      <c r="E58" s="138" t="s">
        <v>227</v>
      </c>
      <c r="F58" s="133" t="str">
        <f t="shared" si="0"/>
        <v>JUNHO</v>
      </c>
      <c r="H58" s="205"/>
      <c r="I58" s="257">
        <v>215</v>
      </c>
    </row>
    <row r="59" spans="1:9" ht="32.25" customHeight="1">
      <c r="A59" s="142" t="s">
        <v>576</v>
      </c>
      <c r="B59" s="136" t="s">
        <v>297</v>
      </c>
      <c r="C59" s="284">
        <f t="shared" si="1"/>
        <v>0.92</v>
      </c>
      <c r="D59" s="137">
        <v>10532</v>
      </c>
      <c r="E59" s="138" t="s">
        <v>227</v>
      </c>
      <c r="F59" s="133" t="str">
        <f t="shared" si="0"/>
        <v>JUNHO</v>
      </c>
      <c r="H59" s="205"/>
      <c r="I59" s="257">
        <v>92</v>
      </c>
    </row>
    <row r="60" spans="1:9" ht="30">
      <c r="A60" s="142" t="s">
        <v>429</v>
      </c>
      <c r="B60" s="136" t="s">
        <v>317</v>
      </c>
      <c r="C60" s="284">
        <f t="shared" si="1"/>
        <v>0.4</v>
      </c>
      <c r="D60" s="137">
        <v>371</v>
      </c>
      <c r="E60" s="138" t="s">
        <v>227</v>
      </c>
      <c r="F60" s="133" t="str">
        <f t="shared" si="0"/>
        <v>JUNHO</v>
      </c>
      <c r="H60" s="205"/>
      <c r="I60" s="257">
        <v>40</v>
      </c>
    </row>
    <row r="61" spans="1:9" ht="45">
      <c r="A61" s="129" t="s">
        <v>321</v>
      </c>
      <c r="B61" s="147" t="s">
        <v>315</v>
      </c>
      <c r="C61" s="284">
        <f t="shared" si="1"/>
        <v>240</v>
      </c>
      <c r="D61" s="148">
        <v>13629</v>
      </c>
      <c r="E61" s="149" t="s">
        <v>227</v>
      </c>
      <c r="F61" s="133" t="str">
        <f t="shared" si="0"/>
        <v>JUNHO</v>
      </c>
      <c r="H61" s="205"/>
      <c r="I61" s="257">
        <v>24000</v>
      </c>
    </row>
    <row r="62" spans="1:9" ht="30">
      <c r="A62" s="129" t="s">
        <v>332</v>
      </c>
      <c r="B62" s="147" t="s">
        <v>316</v>
      </c>
      <c r="C62" s="284">
        <f t="shared" si="1"/>
        <v>4.07</v>
      </c>
      <c r="D62" s="148">
        <v>4417</v>
      </c>
      <c r="E62" s="149" t="str">
        <f>E61</f>
        <v>SINAPI</v>
      </c>
      <c r="F62" s="133" t="str">
        <f t="shared" si="0"/>
        <v>JUNHO</v>
      </c>
      <c r="H62" s="205"/>
      <c r="I62" s="257">
        <v>407</v>
      </c>
    </row>
    <row r="63" spans="1:9" ht="30">
      <c r="A63" s="129" t="s">
        <v>323</v>
      </c>
      <c r="B63" s="147" t="s">
        <v>316</v>
      </c>
      <c r="C63" s="284">
        <f t="shared" si="1"/>
        <v>5.46</v>
      </c>
      <c r="D63" s="148">
        <v>4491</v>
      </c>
      <c r="E63" s="149" t="str">
        <f>E62</f>
        <v>SINAPI</v>
      </c>
      <c r="F63" s="133" t="str">
        <f t="shared" si="0"/>
        <v>JUNHO</v>
      </c>
      <c r="H63" s="205"/>
      <c r="I63" s="257">
        <v>546</v>
      </c>
    </row>
    <row r="64" spans="1:9" ht="45">
      <c r="A64" s="129" t="s">
        <v>438</v>
      </c>
      <c r="B64" s="147" t="s">
        <v>7</v>
      </c>
      <c r="C64" s="284">
        <f t="shared" si="1"/>
        <v>0.66</v>
      </c>
      <c r="D64" s="148">
        <v>4419</v>
      </c>
      <c r="E64" s="138" t="s">
        <v>227</v>
      </c>
      <c r="F64" s="133" t="str">
        <f t="shared" si="0"/>
        <v>JUNHO</v>
      </c>
      <c r="H64" s="205"/>
      <c r="I64" s="257">
        <v>66</v>
      </c>
    </row>
    <row r="65" spans="1:9" ht="45">
      <c r="A65" s="129" t="s">
        <v>439</v>
      </c>
      <c r="B65" s="147" t="s">
        <v>440</v>
      </c>
      <c r="C65" s="284">
        <f t="shared" si="1"/>
        <v>75</v>
      </c>
      <c r="D65" s="148">
        <v>183</v>
      </c>
      <c r="E65" s="138" t="s">
        <v>227</v>
      </c>
      <c r="F65" s="133" t="str">
        <f t="shared" si="0"/>
        <v>JUNHO</v>
      </c>
      <c r="H65" s="205"/>
      <c r="I65" s="257">
        <v>7500</v>
      </c>
    </row>
    <row r="66" spans="1:9" ht="30">
      <c r="A66" s="129" t="s">
        <v>441</v>
      </c>
      <c r="B66" s="147" t="s">
        <v>316</v>
      </c>
      <c r="C66" s="284">
        <f t="shared" si="1"/>
        <v>5.49</v>
      </c>
      <c r="D66" s="148">
        <v>187</v>
      </c>
      <c r="E66" s="138" t="s">
        <v>227</v>
      </c>
      <c r="F66" s="133" t="str">
        <f t="shared" si="0"/>
        <v>JUNHO</v>
      </c>
      <c r="H66" s="205"/>
      <c r="I66" s="257">
        <v>549</v>
      </c>
    </row>
    <row r="67" spans="1:9" ht="30">
      <c r="A67" s="129" t="s">
        <v>442</v>
      </c>
      <c r="B67" s="147" t="s">
        <v>315</v>
      </c>
      <c r="C67" s="284">
        <f t="shared" si="1"/>
        <v>187.18</v>
      </c>
      <c r="D67" s="148">
        <v>4968</v>
      </c>
      <c r="E67" s="138" t="s">
        <v>227</v>
      </c>
      <c r="F67" s="133" t="str">
        <f t="shared" si="0"/>
        <v>JUNHO</v>
      </c>
      <c r="H67" s="205"/>
      <c r="I67" s="257">
        <v>18718</v>
      </c>
    </row>
    <row r="68" spans="1:9" ht="15" customHeight="1">
      <c r="A68" s="129" t="s">
        <v>443</v>
      </c>
      <c r="B68" s="147" t="s">
        <v>7</v>
      </c>
      <c r="C68" s="284">
        <f t="shared" si="1"/>
        <v>20.49</v>
      </c>
      <c r="D68" s="148">
        <v>11447</v>
      </c>
      <c r="E68" s="138" t="s">
        <v>227</v>
      </c>
      <c r="F68" s="133" t="str">
        <f t="shared" si="0"/>
        <v>JUNHO</v>
      </c>
      <c r="H68" s="205"/>
      <c r="I68" s="257">
        <v>2049</v>
      </c>
    </row>
    <row r="69" spans="1:9" ht="15" customHeight="1">
      <c r="A69" s="129" t="s">
        <v>384</v>
      </c>
      <c r="B69" s="119" t="s">
        <v>7</v>
      </c>
      <c r="C69" s="284">
        <f t="shared" si="1"/>
        <v>2.35</v>
      </c>
      <c r="D69" s="131">
        <v>3146</v>
      </c>
      <c r="E69" s="138" t="s">
        <v>227</v>
      </c>
      <c r="F69" s="133" t="str">
        <f t="shared" si="0"/>
        <v>JUNHO</v>
      </c>
      <c r="G69" s="71"/>
      <c r="H69" s="205"/>
      <c r="I69" s="257">
        <v>235</v>
      </c>
    </row>
    <row r="70" spans="1:9" ht="17.25" customHeight="1">
      <c r="A70" s="115" t="s">
        <v>318</v>
      </c>
      <c r="B70" s="151" t="s">
        <v>297</v>
      </c>
      <c r="C70" s="284">
        <f t="shared" si="1"/>
        <v>9.5299999999999994</v>
      </c>
      <c r="D70" s="114">
        <v>1213</v>
      </c>
      <c r="E70" s="152" t="s">
        <v>227</v>
      </c>
      <c r="F70" s="133" t="str">
        <f t="shared" si="0"/>
        <v>JUNHO</v>
      </c>
      <c r="G70" s="71"/>
      <c r="H70" s="205"/>
      <c r="I70" s="257">
        <v>953</v>
      </c>
    </row>
    <row r="71" spans="1:9" ht="17.25" customHeight="1">
      <c r="A71" s="162" t="s">
        <v>431</v>
      </c>
      <c r="B71" s="160" t="s">
        <v>18</v>
      </c>
      <c r="C71" s="284">
        <f t="shared" si="1"/>
        <v>7.16</v>
      </c>
      <c r="D71" s="160">
        <v>6117</v>
      </c>
      <c r="E71" s="118" t="s">
        <v>227</v>
      </c>
      <c r="F71" s="133" t="str">
        <f t="shared" si="0"/>
        <v>JUNHO</v>
      </c>
      <c r="G71" s="71"/>
      <c r="H71" s="205"/>
      <c r="I71" s="257">
        <v>716</v>
      </c>
    </row>
    <row r="72" spans="1:9" ht="17.25" customHeight="1">
      <c r="A72" s="162" t="s">
        <v>444</v>
      </c>
      <c r="B72" s="160" t="s">
        <v>297</v>
      </c>
      <c r="C72" s="284">
        <f t="shared" si="1"/>
        <v>7.82</v>
      </c>
      <c r="D72" s="160">
        <v>242</v>
      </c>
      <c r="E72" s="118" t="s">
        <v>227</v>
      </c>
      <c r="F72" s="133" t="str">
        <f t="shared" si="0"/>
        <v>JUNHO</v>
      </c>
      <c r="G72" s="71"/>
      <c r="H72" s="205"/>
      <c r="I72" s="257">
        <v>782</v>
      </c>
    </row>
    <row r="73" spans="1:9" ht="17.25" customHeight="1">
      <c r="A73" s="162" t="s">
        <v>445</v>
      </c>
      <c r="B73" s="160" t="s">
        <v>297</v>
      </c>
      <c r="C73" s="284">
        <f t="shared" si="1"/>
        <v>9.5299999999999994</v>
      </c>
      <c r="D73" s="160">
        <v>4783</v>
      </c>
      <c r="E73" s="118" t="s">
        <v>227</v>
      </c>
      <c r="F73" s="133" t="str">
        <f t="shared" si="0"/>
        <v>JUNHO</v>
      </c>
      <c r="G73" s="71"/>
      <c r="H73" s="205"/>
      <c r="I73" s="257">
        <v>953</v>
      </c>
    </row>
    <row r="74" spans="1:9" ht="17.25" customHeight="1">
      <c r="A74" s="162" t="s">
        <v>446</v>
      </c>
      <c r="B74" s="160" t="s">
        <v>7</v>
      </c>
      <c r="C74" s="284">
        <f t="shared" si="1"/>
        <v>0.36</v>
      </c>
      <c r="D74" s="160">
        <v>3767</v>
      </c>
      <c r="E74" s="118" t="s">
        <v>227</v>
      </c>
      <c r="F74" s="133" t="str">
        <f t="shared" si="0"/>
        <v>JUNHO</v>
      </c>
      <c r="G74" s="71"/>
      <c r="H74" s="205"/>
      <c r="I74" s="257">
        <v>36</v>
      </c>
    </row>
    <row r="75" spans="1:9" ht="17.25" customHeight="1">
      <c r="A75" s="162" t="s">
        <v>447</v>
      </c>
      <c r="B75" s="160" t="s">
        <v>17</v>
      </c>
      <c r="C75" s="284">
        <f t="shared" si="1"/>
        <v>15.61</v>
      </c>
      <c r="D75" s="160">
        <v>7356</v>
      </c>
      <c r="E75" s="118" t="s">
        <v>227</v>
      </c>
      <c r="F75" s="133" t="str">
        <f t="shared" si="0"/>
        <v>JUNHO</v>
      </c>
      <c r="G75" s="71"/>
      <c r="H75" s="205"/>
      <c r="I75" s="257">
        <v>1561</v>
      </c>
    </row>
    <row r="76" spans="1:9" ht="17.25" customHeight="1">
      <c r="A76" s="162" t="s">
        <v>449</v>
      </c>
      <c r="B76" s="160" t="s">
        <v>17</v>
      </c>
      <c r="C76" s="284">
        <f t="shared" si="1"/>
        <v>11.38</v>
      </c>
      <c r="D76" s="160">
        <v>5318</v>
      </c>
      <c r="E76" s="118" t="s">
        <v>227</v>
      </c>
      <c r="F76" s="133" t="str">
        <f t="shared" si="0"/>
        <v>JUNHO</v>
      </c>
      <c r="G76" s="71"/>
      <c r="H76" s="205"/>
      <c r="I76" s="257">
        <v>1138</v>
      </c>
    </row>
    <row r="77" spans="1:9">
      <c r="A77" s="162" t="s">
        <v>450</v>
      </c>
      <c r="B77" s="160" t="s">
        <v>448</v>
      </c>
      <c r="C77" s="284">
        <f t="shared" si="1"/>
        <v>54.58</v>
      </c>
      <c r="D77" s="160">
        <v>10471</v>
      </c>
      <c r="E77" s="118" t="s">
        <v>227</v>
      </c>
      <c r="F77" s="133" t="str">
        <f t="shared" si="0"/>
        <v>JUNHO</v>
      </c>
      <c r="G77" s="71"/>
      <c r="H77" s="205"/>
      <c r="I77" s="257">
        <v>5458</v>
      </c>
    </row>
    <row r="78" spans="1:9" ht="30">
      <c r="A78" s="162" t="s">
        <v>432</v>
      </c>
      <c r="B78" s="160" t="s">
        <v>320</v>
      </c>
      <c r="C78" s="284">
        <f t="shared" si="1"/>
        <v>0.03</v>
      </c>
      <c r="D78" s="160">
        <v>3997</v>
      </c>
      <c r="E78" s="118" t="s">
        <v>227</v>
      </c>
      <c r="F78" s="133" t="str">
        <f t="shared" si="0"/>
        <v>JUNHO</v>
      </c>
      <c r="G78" s="71"/>
      <c r="H78" s="205"/>
      <c r="I78" s="257">
        <v>3</v>
      </c>
    </row>
    <row r="79" spans="1:9" ht="15" customHeight="1">
      <c r="A79" s="162" t="s">
        <v>433</v>
      </c>
      <c r="B79" s="160" t="s">
        <v>7</v>
      </c>
      <c r="C79" s="284">
        <f t="shared" si="1"/>
        <v>21.55</v>
      </c>
      <c r="D79" s="160">
        <v>21142</v>
      </c>
      <c r="E79" s="118" t="s">
        <v>227</v>
      </c>
      <c r="F79" s="133" t="str">
        <f t="shared" si="0"/>
        <v>JUNHO</v>
      </c>
      <c r="G79" s="71"/>
      <c r="H79" s="205"/>
      <c r="I79" s="257">
        <v>2155</v>
      </c>
    </row>
    <row r="80" spans="1:9" ht="15" customHeight="1">
      <c r="A80" s="153" t="s">
        <v>347</v>
      </c>
      <c r="B80" s="118" t="s">
        <v>297</v>
      </c>
      <c r="C80" s="284">
        <f t="shared" ref="C80:C143" si="2">I80/100</f>
        <v>9.5299999999999994</v>
      </c>
      <c r="D80" s="114">
        <v>2696</v>
      </c>
      <c r="E80" s="152" t="s">
        <v>227</v>
      </c>
      <c r="F80" s="133" t="str">
        <f t="shared" ref="F80:F144" si="3">$F$12</f>
        <v>JUNHO</v>
      </c>
      <c r="G80" s="71"/>
      <c r="H80" s="205"/>
      <c r="I80" s="257">
        <v>953</v>
      </c>
    </row>
    <row r="81" spans="1:9" ht="15" customHeight="1">
      <c r="A81" s="154" t="s">
        <v>658</v>
      </c>
      <c r="B81" s="151" t="s">
        <v>317</v>
      </c>
      <c r="C81" s="284">
        <f t="shared" si="2"/>
        <v>7.91</v>
      </c>
      <c r="D81" s="114">
        <v>5075</v>
      </c>
      <c r="E81" s="118" t="s">
        <v>227</v>
      </c>
      <c r="F81" s="133" t="str">
        <f t="shared" si="3"/>
        <v>JUNHO</v>
      </c>
      <c r="G81" s="71"/>
      <c r="H81" s="205"/>
      <c r="I81" s="257">
        <v>791</v>
      </c>
    </row>
    <row r="82" spans="1:9" ht="18" customHeight="1">
      <c r="A82" s="154" t="s">
        <v>434</v>
      </c>
      <c r="B82" s="151" t="s">
        <v>317</v>
      </c>
      <c r="C82" s="284">
        <f t="shared" si="2"/>
        <v>8.5</v>
      </c>
      <c r="D82" s="114">
        <v>5061</v>
      </c>
      <c r="E82" s="118" t="s">
        <v>227</v>
      </c>
      <c r="F82" s="133" t="str">
        <f t="shared" si="3"/>
        <v>JUNHO</v>
      </c>
      <c r="G82" s="71"/>
      <c r="H82" s="205"/>
      <c r="I82" s="257">
        <v>850</v>
      </c>
    </row>
    <row r="83" spans="1:9">
      <c r="A83" s="154" t="s">
        <v>373</v>
      </c>
      <c r="B83" s="151" t="s">
        <v>17</v>
      </c>
      <c r="C83" s="284">
        <f t="shared" si="2"/>
        <v>2.94</v>
      </c>
      <c r="D83" s="114">
        <v>4222</v>
      </c>
      <c r="E83" s="152" t="s">
        <v>227</v>
      </c>
      <c r="F83" s="133" t="str">
        <f t="shared" si="3"/>
        <v>JUNHO</v>
      </c>
      <c r="G83" s="71"/>
      <c r="H83" s="205"/>
      <c r="I83" s="257">
        <v>294</v>
      </c>
    </row>
    <row r="84" spans="1:9" ht="33" customHeight="1">
      <c r="A84" s="154" t="s">
        <v>416</v>
      </c>
      <c r="B84" s="155" t="s">
        <v>320</v>
      </c>
      <c r="C84" s="284">
        <f t="shared" si="2"/>
        <v>80</v>
      </c>
      <c r="D84" s="114">
        <v>370</v>
      </c>
      <c r="E84" s="152" t="s">
        <v>227</v>
      </c>
      <c r="F84" s="133" t="str">
        <f t="shared" si="3"/>
        <v>JUNHO</v>
      </c>
      <c r="G84" s="71"/>
      <c r="H84" s="205"/>
      <c r="I84" s="257">
        <v>8000</v>
      </c>
    </row>
    <row r="85" spans="1:9" ht="15" customHeight="1">
      <c r="A85" s="154" t="s">
        <v>584</v>
      </c>
      <c r="B85" s="155" t="s">
        <v>317</v>
      </c>
      <c r="C85" s="284">
        <f t="shared" si="2"/>
        <v>0.65</v>
      </c>
      <c r="D85" s="114">
        <v>1106</v>
      </c>
      <c r="E85" s="152" t="s">
        <v>227</v>
      </c>
      <c r="F85" s="133" t="str">
        <f t="shared" si="3"/>
        <v>JUNHO</v>
      </c>
      <c r="G85" s="71"/>
      <c r="H85" s="205"/>
      <c r="I85" s="257">
        <v>65</v>
      </c>
    </row>
    <row r="86" spans="1:9">
      <c r="A86" s="156" t="s">
        <v>417</v>
      </c>
      <c r="B86" s="151" t="s">
        <v>317</v>
      </c>
      <c r="C86" s="284">
        <f t="shared" si="2"/>
        <v>1</v>
      </c>
      <c r="D86" s="114">
        <v>11161</v>
      </c>
      <c r="E86" s="152" t="s">
        <v>227</v>
      </c>
      <c r="F86" s="133" t="str">
        <f t="shared" si="3"/>
        <v>JUNHO</v>
      </c>
      <c r="G86" s="71"/>
      <c r="H86" s="205"/>
      <c r="I86" s="257">
        <v>100</v>
      </c>
    </row>
    <row r="87" spans="1:9" ht="28.5" customHeight="1">
      <c r="A87" s="156" t="s">
        <v>415</v>
      </c>
      <c r="B87" s="155" t="s">
        <v>320</v>
      </c>
      <c r="C87" s="284">
        <f t="shared" si="2"/>
        <v>70</v>
      </c>
      <c r="D87" s="114">
        <v>4718</v>
      </c>
      <c r="E87" s="118" t="s">
        <v>227</v>
      </c>
      <c r="F87" s="133" t="str">
        <f t="shared" si="3"/>
        <v>JUNHO</v>
      </c>
      <c r="G87" s="157"/>
      <c r="H87" s="205"/>
      <c r="I87" s="257">
        <v>7000</v>
      </c>
    </row>
    <row r="88" spans="1:9" ht="30">
      <c r="A88" s="153" t="s">
        <v>333</v>
      </c>
      <c r="B88" s="118" t="s">
        <v>316</v>
      </c>
      <c r="C88" s="284">
        <f t="shared" si="2"/>
        <v>8.23</v>
      </c>
      <c r="D88" s="118">
        <v>4492</v>
      </c>
      <c r="E88" s="152" t="s">
        <v>227</v>
      </c>
      <c r="F88" s="133" t="str">
        <f t="shared" si="3"/>
        <v>JUNHO</v>
      </c>
      <c r="G88" s="72"/>
      <c r="H88" s="205"/>
      <c r="I88" s="257">
        <v>823</v>
      </c>
    </row>
    <row r="89" spans="1:9" ht="15" customHeight="1">
      <c r="A89" s="158" t="s">
        <v>352</v>
      </c>
      <c r="B89" s="118" t="s">
        <v>297</v>
      </c>
      <c r="C89" s="284">
        <f t="shared" si="2"/>
        <v>3.24</v>
      </c>
      <c r="D89" s="114">
        <v>1445</v>
      </c>
      <c r="E89" s="118" t="s">
        <v>227</v>
      </c>
      <c r="F89" s="133" t="str">
        <f t="shared" si="3"/>
        <v>JUNHO</v>
      </c>
      <c r="G89" s="71"/>
      <c r="H89" s="205"/>
      <c r="I89" s="257">
        <v>324</v>
      </c>
    </row>
    <row r="90" spans="1:9" ht="15" customHeight="1">
      <c r="A90" s="159" t="s">
        <v>379</v>
      </c>
      <c r="B90" s="160" t="s">
        <v>315</v>
      </c>
      <c r="C90" s="284">
        <f t="shared" si="2"/>
        <v>12.04</v>
      </c>
      <c r="D90" s="160">
        <v>4266</v>
      </c>
      <c r="E90" s="118" t="s">
        <v>227</v>
      </c>
      <c r="F90" s="133" t="str">
        <f t="shared" si="3"/>
        <v>JUNHO</v>
      </c>
      <c r="G90" s="71"/>
      <c r="H90" s="205"/>
      <c r="I90" s="257">
        <v>1204</v>
      </c>
    </row>
    <row r="91" spans="1:9">
      <c r="A91" s="159" t="s">
        <v>377</v>
      </c>
      <c r="B91" s="160" t="s">
        <v>297</v>
      </c>
      <c r="C91" s="284">
        <f t="shared" si="2"/>
        <v>0</v>
      </c>
      <c r="D91" s="160">
        <v>2355</v>
      </c>
      <c r="E91" s="118" t="s">
        <v>227</v>
      </c>
      <c r="F91" s="133" t="str">
        <f t="shared" si="3"/>
        <v>JUNHO</v>
      </c>
      <c r="G91" s="161"/>
      <c r="H91" s="205"/>
      <c r="I91" s="257">
        <v>0</v>
      </c>
    </row>
    <row r="92" spans="1:9" ht="15" customHeight="1">
      <c r="A92" s="158" t="s">
        <v>362</v>
      </c>
      <c r="B92" s="118" t="s">
        <v>297</v>
      </c>
      <c r="C92" s="284">
        <f t="shared" si="2"/>
        <v>22.96</v>
      </c>
      <c r="D92" s="160">
        <v>1158</v>
      </c>
      <c r="E92" s="118" t="s">
        <v>227</v>
      </c>
      <c r="F92" s="133" t="str">
        <f t="shared" si="3"/>
        <v>JUNHO</v>
      </c>
      <c r="G92" s="161"/>
      <c r="H92" s="205"/>
      <c r="I92" s="257">
        <v>2296</v>
      </c>
    </row>
    <row r="93" spans="1:9">
      <c r="A93" s="156" t="s">
        <v>666</v>
      </c>
      <c r="B93" s="118" t="s">
        <v>297</v>
      </c>
      <c r="C93" s="284">
        <f t="shared" si="2"/>
        <v>7.92</v>
      </c>
      <c r="D93" s="160">
        <v>6116</v>
      </c>
      <c r="E93" s="118" t="s">
        <v>227</v>
      </c>
      <c r="F93" s="133" t="str">
        <f t="shared" si="3"/>
        <v>JUNHO</v>
      </c>
      <c r="G93" s="71"/>
      <c r="H93" s="205"/>
      <c r="I93" s="257">
        <v>792</v>
      </c>
    </row>
    <row r="94" spans="1:9" ht="28.5" customHeight="1">
      <c r="A94" s="113" t="s">
        <v>322</v>
      </c>
      <c r="B94" s="160" t="s">
        <v>316</v>
      </c>
      <c r="C94" s="284">
        <f t="shared" si="2"/>
        <v>5.39</v>
      </c>
      <c r="D94" s="160">
        <v>4460</v>
      </c>
      <c r="E94" s="118" t="s">
        <v>227</v>
      </c>
      <c r="F94" s="133" t="str">
        <f t="shared" si="3"/>
        <v>JUNHO</v>
      </c>
      <c r="G94" s="71"/>
      <c r="H94" s="205"/>
      <c r="I94" s="257">
        <v>539</v>
      </c>
    </row>
    <row r="95" spans="1:9" ht="30">
      <c r="A95" s="113" t="s">
        <v>672</v>
      </c>
      <c r="B95" s="160" t="s">
        <v>316</v>
      </c>
      <c r="C95" s="284">
        <f t="shared" si="2"/>
        <v>5.29</v>
      </c>
      <c r="D95" s="160">
        <v>6189</v>
      </c>
      <c r="E95" s="118" t="s">
        <v>227</v>
      </c>
      <c r="F95" s="133" t="str">
        <f t="shared" si="3"/>
        <v>JUNHO</v>
      </c>
      <c r="G95" s="71"/>
      <c r="H95" s="205"/>
      <c r="I95" s="257">
        <v>529</v>
      </c>
    </row>
    <row r="96" spans="1:9" ht="15.75" customHeight="1">
      <c r="A96" s="113" t="s">
        <v>414</v>
      </c>
      <c r="B96" s="160" t="s">
        <v>297</v>
      </c>
      <c r="C96" s="284">
        <f t="shared" si="2"/>
        <v>9.5299999999999994</v>
      </c>
      <c r="D96" s="160">
        <v>378</v>
      </c>
      <c r="E96" s="118" t="s">
        <v>227</v>
      </c>
      <c r="F96" s="133" t="str">
        <f t="shared" si="3"/>
        <v>JUNHO</v>
      </c>
      <c r="G96" s="71"/>
      <c r="H96" s="205"/>
      <c r="I96" s="257">
        <v>953</v>
      </c>
    </row>
    <row r="97" spans="1:9" ht="15.75" customHeight="1">
      <c r="A97" s="113" t="s">
        <v>371</v>
      </c>
      <c r="B97" s="160" t="s">
        <v>317</v>
      </c>
      <c r="C97" s="284">
        <f t="shared" si="2"/>
        <v>9.44</v>
      </c>
      <c r="D97" s="160">
        <v>337</v>
      </c>
      <c r="E97" s="118" t="s">
        <v>227</v>
      </c>
      <c r="F97" s="133" t="str">
        <f t="shared" si="3"/>
        <v>JUNHO</v>
      </c>
      <c r="G97" s="71"/>
      <c r="H97" s="205"/>
      <c r="I97" s="257">
        <v>944</v>
      </c>
    </row>
    <row r="98" spans="1:9" ht="15.75" customHeight="1">
      <c r="A98" s="113" t="s">
        <v>426</v>
      </c>
      <c r="B98" s="160" t="s">
        <v>316</v>
      </c>
      <c r="C98" s="284">
        <f t="shared" si="2"/>
        <v>0.43</v>
      </c>
      <c r="D98" s="160">
        <v>339</v>
      </c>
      <c r="E98" s="118" t="s">
        <v>227</v>
      </c>
      <c r="F98" s="133" t="str">
        <f t="shared" si="3"/>
        <v>JUNHO</v>
      </c>
      <c r="G98" s="71"/>
      <c r="H98" s="205"/>
      <c r="I98" s="257">
        <v>43</v>
      </c>
    </row>
    <row r="99" spans="1:9" ht="30">
      <c r="A99" s="113" t="s">
        <v>427</v>
      </c>
      <c r="B99" s="160" t="s">
        <v>317</v>
      </c>
      <c r="C99" s="284">
        <f t="shared" si="2"/>
        <v>8.31</v>
      </c>
      <c r="D99" s="160">
        <v>342</v>
      </c>
      <c r="E99" s="118" t="s">
        <v>227</v>
      </c>
      <c r="F99" s="133" t="str">
        <f t="shared" si="3"/>
        <v>JUNHO</v>
      </c>
      <c r="G99" s="71"/>
      <c r="H99" s="205"/>
      <c r="I99" s="257">
        <v>831</v>
      </c>
    </row>
    <row r="100" spans="1:9" ht="30">
      <c r="A100" s="113" t="s">
        <v>435</v>
      </c>
      <c r="B100" s="160" t="s">
        <v>7</v>
      </c>
      <c r="C100" s="284">
        <f t="shared" si="2"/>
        <v>0.93</v>
      </c>
      <c r="D100" s="160">
        <v>7176</v>
      </c>
      <c r="E100" s="118" t="s">
        <v>227</v>
      </c>
      <c r="F100" s="133" t="str">
        <f t="shared" si="3"/>
        <v>JUNHO</v>
      </c>
      <c r="G100" s="71"/>
      <c r="H100" s="205"/>
      <c r="I100" s="257">
        <v>93</v>
      </c>
    </row>
    <row r="101" spans="1:9" ht="30">
      <c r="A101" s="113" t="s">
        <v>428</v>
      </c>
      <c r="B101" s="160" t="s">
        <v>7</v>
      </c>
      <c r="C101" s="284">
        <f t="shared" si="2"/>
        <v>32.4</v>
      </c>
      <c r="D101" s="160">
        <v>4102</v>
      </c>
      <c r="E101" s="118" t="s">
        <v>227</v>
      </c>
      <c r="F101" s="133" t="str">
        <f t="shared" si="3"/>
        <v>JUNHO</v>
      </c>
      <c r="G101" s="71"/>
      <c r="H101" s="205"/>
      <c r="I101" s="257">
        <v>3240</v>
      </c>
    </row>
    <row r="102" spans="1:9" ht="84" customHeight="1">
      <c r="A102" s="113" t="s">
        <v>375</v>
      </c>
      <c r="B102" s="140" t="s">
        <v>7</v>
      </c>
      <c r="C102" s="284">
        <f t="shared" si="2"/>
        <v>1.7</v>
      </c>
      <c r="D102" s="160">
        <v>1150</v>
      </c>
      <c r="E102" s="118" t="s">
        <v>227</v>
      </c>
      <c r="F102" s="133" t="str">
        <f t="shared" si="3"/>
        <v>JUNHO</v>
      </c>
      <c r="G102" s="71"/>
      <c r="H102" s="205"/>
      <c r="I102" s="257">
        <v>170.05</v>
      </c>
    </row>
    <row r="103" spans="1:9" ht="30" customHeight="1">
      <c r="A103" s="115" t="s">
        <v>401</v>
      </c>
      <c r="B103" s="160" t="s">
        <v>7</v>
      </c>
      <c r="C103" s="284">
        <f t="shared" si="2"/>
        <v>93.65</v>
      </c>
      <c r="D103" s="164">
        <v>6028</v>
      </c>
      <c r="E103" s="118" t="s">
        <v>227</v>
      </c>
      <c r="F103" s="133" t="str">
        <f t="shared" si="3"/>
        <v>JUNHO</v>
      </c>
      <c r="G103" s="71"/>
      <c r="H103" s="205"/>
      <c r="I103" s="257">
        <v>9365</v>
      </c>
    </row>
    <row r="104" spans="1:9" ht="28.5" customHeight="1">
      <c r="A104" s="115" t="s">
        <v>392</v>
      </c>
      <c r="B104" s="155" t="s">
        <v>7</v>
      </c>
      <c r="C104" s="284">
        <f t="shared" si="2"/>
        <v>1.71</v>
      </c>
      <c r="D104" s="164">
        <v>325</v>
      </c>
      <c r="E104" s="118" t="s">
        <v>227</v>
      </c>
      <c r="F104" s="133" t="str">
        <f t="shared" si="3"/>
        <v>JUNHO</v>
      </c>
      <c r="G104" s="71"/>
      <c r="H104" s="205"/>
      <c r="I104" s="257">
        <v>171</v>
      </c>
    </row>
    <row r="105" spans="1:9" ht="25.5" customHeight="1">
      <c r="A105" s="162" t="s">
        <v>402</v>
      </c>
      <c r="B105" s="155" t="s">
        <v>7</v>
      </c>
      <c r="C105" s="284">
        <f t="shared" si="2"/>
        <v>6.84</v>
      </c>
      <c r="D105" s="164">
        <v>52</v>
      </c>
      <c r="E105" s="118" t="s">
        <v>227</v>
      </c>
      <c r="F105" s="133" t="str">
        <f t="shared" si="3"/>
        <v>JUNHO</v>
      </c>
      <c r="G105" s="71"/>
      <c r="H105" s="205"/>
      <c r="I105" s="257">
        <v>684</v>
      </c>
    </row>
    <row r="106" spans="1:9" ht="25.5" customHeight="1">
      <c r="A106" s="115" t="s">
        <v>382</v>
      </c>
      <c r="B106" s="155" t="s">
        <v>316</v>
      </c>
      <c r="C106" s="284">
        <f t="shared" si="2"/>
        <v>5.72</v>
      </c>
      <c r="D106" s="164">
        <v>9844</v>
      </c>
      <c r="E106" s="118" t="s">
        <v>227</v>
      </c>
      <c r="F106" s="133" t="str">
        <f t="shared" si="3"/>
        <v>JUNHO</v>
      </c>
      <c r="G106" s="71"/>
      <c r="H106" s="205"/>
      <c r="I106" s="257">
        <v>572</v>
      </c>
    </row>
    <row r="107" spans="1:9" ht="27" customHeight="1">
      <c r="A107" s="115" t="s">
        <v>501</v>
      </c>
      <c r="B107" s="118" t="s">
        <v>8</v>
      </c>
      <c r="C107" s="284">
        <f t="shared" si="2"/>
        <v>3.96</v>
      </c>
      <c r="D107" s="131">
        <v>20327</v>
      </c>
      <c r="E107" s="150" t="s">
        <v>227</v>
      </c>
      <c r="F107" s="133" t="str">
        <f t="shared" si="3"/>
        <v>JUNHO</v>
      </c>
      <c r="G107" s="71"/>
      <c r="H107" s="205"/>
      <c r="I107" s="257">
        <v>396</v>
      </c>
    </row>
    <row r="108" spans="1:9" ht="25.5" customHeight="1">
      <c r="A108" s="115" t="s">
        <v>397</v>
      </c>
      <c r="B108" s="118" t="s">
        <v>7</v>
      </c>
      <c r="C108" s="284">
        <f t="shared" si="2"/>
        <v>1.93</v>
      </c>
      <c r="D108" s="164">
        <v>1206</v>
      </c>
      <c r="E108" s="150" t="s">
        <v>227</v>
      </c>
      <c r="F108" s="133" t="str">
        <f t="shared" si="3"/>
        <v>JUNHO</v>
      </c>
      <c r="G108" s="71"/>
      <c r="H108" s="205"/>
      <c r="I108" s="257">
        <v>193</v>
      </c>
    </row>
    <row r="109" spans="1:9" ht="25.5" customHeight="1">
      <c r="A109" s="115" t="s">
        <v>393</v>
      </c>
      <c r="B109" s="118" t="s">
        <v>7</v>
      </c>
      <c r="C109" s="284">
        <f t="shared" si="2"/>
        <v>7.13</v>
      </c>
      <c r="D109" s="164">
        <v>1845</v>
      </c>
      <c r="E109" s="118" t="s">
        <v>227</v>
      </c>
      <c r="F109" s="133" t="str">
        <f t="shared" si="3"/>
        <v>JUNHO</v>
      </c>
      <c r="G109" s="71"/>
      <c r="H109" s="205"/>
      <c r="I109" s="257">
        <v>713</v>
      </c>
    </row>
    <row r="110" spans="1:9" ht="25.5" customHeight="1">
      <c r="A110" s="115" t="s">
        <v>395</v>
      </c>
      <c r="B110" s="118" t="s">
        <v>7</v>
      </c>
      <c r="C110" s="284">
        <f t="shared" si="2"/>
        <v>8.74</v>
      </c>
      <c r="D110" s="164">
        <v>1831</v>
      </c>
      <c r="E110" s="118" t="s">
        <v>227</v>
      </c>
      <c r="F110" s="133" t="str">
        <f t="shared" si="3"/>
        <v>JUNHO</v>
      </c>
      <c r="G110" s="71"/>
      <c r="H110" s="205"/>
      <c r="I110" s="257">
        <v>874</v>
      </c>
    </row>
    <row r="111" spans="1:9" ht="25.5" customHeight="1">
      <c r="A111" s="115" t="s">
        <v>394</v>
      </c>
      <c r="B111" s="118" t="s">
        <v>7</v>
      </c>
      <c r="C111" s="284">
        <f t="shared" si="2"/>
        <v>6.48</v>
      </c>
      <c r="D111" s="164">
        <v>7048</v>
      </c>
      <c r="E111" s="118" t="s">
        <v>227</v>
      </c>
      <c r="F111" s="133" t="str">
        <f t="shared" si="3"/>
        <v>JUNHO</v>
      </c>
      <c r="G111" s="71"/>
      <c r="H111" s="205"/>
      <c r="I111" s="257">
        <v>648</v>
      </c>
    </row>
    <row r="112" spans="1:9" ht="26.25" customHeight="1">
      <c r="A112" s="115" t="s">
        <v>478</v>
      </c>
      <c r="B112" s="118" t="s">
        <v>7</v>
      </c>
      <c r="C112" s="284">
        <f t="shared" si="2"/>
        <v>17.41</v>
      </c>
      <c r="D112" s="164">
        <v>10865</v>
      </c>
      <c r="E112" s="118" t="s">
        <v>227</v>
      </c>
      <c r="F112" s="133" t="str">
        <f t="shared" si="3"/>
        <v>JUNHO</v>
      </c>
      <c r="G112" s="71"/>
      <c r="H112" s="205"/>
      <c r="I112" s="257">
        <v>1741</v>
      </c>
    </row>
    <row r="113" spans="1:9" ht="26.25" customHeight="1">
      <c r="A113" s="115" t="s">
        <v>396</v>
      </c>
      <c r="B113" s="118" t="s">
        <v>7</v>
      </c>
      <c r="C113" s="284">
        <f t="shared" si="2"/>
        <v>8.11</v>
      </c>
      <c r="D113" s="164">
        <v>1835</v>
      </c>
      <c r="E113" s="118" t="s">
        <v>227</v>
      </c>
      <c r="F113" s="133" t="str">
        <f t="shared" si="3"/>
        <v>JUNHO</v>
      </c>
      <c r="G113" s="71"/>
      <c r="H113" s="205"/>
      <c r="I113" s="257">
        <v>811</v>
      </c>
    </row>
    <row r="114" spans="1:9">
      <c r="A114" s="115" t="s">
        <v>398</v>
      </c>
      <c r="B114" s="118" t="s">
        <v>7</v>
      </c>
      <c r="C114" s="284">
        <v>10.8</v>
      </c>
      <c r="D114" s="163" t="s">
        <v>310</v>
      </c>
      <c r="E114" s="164" t="s">
        <v>542</v>
      </c>
      <c r="F114" s="133" t="str">
        <f t="shared" si="3"/>
        <v>JUNHO</v>
      </c>
      <c r="G114" s="71"/>
      <c r="H114" s="205"/>
      <c r="I114" s="257" t="e">
        <v>#N/A</v>
      </c>
    </row>
    <row r="115" spans="1:9" ht="24.75" customHeight="1">
      <c r="A115" s="115" t="s">
        <v>389</v>
      </c>
      <c r="B115" s="118" t="s">
        <v>7</v>
      </c>
      <c r="C115" s="284">
        <f t="shared" si="2"/>
        <v>3.76</v>
      </c>
      <c r="D115" s="164">
        <v>1419</v>
      </c>
      <c r="E115" s="150" t="s">
        <v>227</v>
      </c>
      <c r="F115" s="133" t="str">
        <f t="shared" si="3"/>
        <v>JUNHO</v>
      </c>
      <c r="G115" s="71"/>
      <c r="H115" s="205"/>
      <c r="I115" s="257">
        <v>376</v>
      </c>
    </row>
    <row r="116" spans="1:9" ht="30">
      <c r="A116" s="115" t="s">
        <v>383</v>
      </c>
      <c r="B116" s="118" t="s">
        <v>7</v>
      </c>
      <c r="C116" s="284">
        <f t="shared" si="2"/>
        <v>53.82</v>
      </c>
      <c r="D116" s="164">
        <v>11882</v>
      </c>
      <c r="E116" s="150" t="s">
        <v>227</v>
      </c>
      <c r="F116" s="133" t="str">
        <f t="shared" si="3"/>
        <v>JUNHO</v>
      </c>
      <c r="G116" s="71"/>
      <c r="H116" s="205"/>
      <c r="I116" s="257">
        <v>5382</v>
      </c>
    </row>
    <row r="117" spans="1:9" ht="30">
      <c r="A117" s="115" t="s">
        <v>363</v>
      </c>
      <c r="B117" s="155" t="s">
        <v>348</v>
      </c>
      <c r="C117" s="284">
        <f t="shared" si="2"/>
        <v>0.04</v>
      </c>
      <c r="D117" s="164">
        <v>10512</v>
      </c>
      <c r="E117" s="150" t="s">
        <v>227</v>
      </c>
      <c r="F117" s="133" t="str">
        <f t="shared" si="3"/>
        <v>JUNHO</v>
      </c>
      <c r="G117" s="71"/>
      <c r="H117" s="205"/>
      <c r="I117" s="257">
        <v>3.67</v>
      </c>
    </row>
    <row r="118" spans="1:9" ht="45">
      <c r="A118" s="115" t="s">
        <v>369</v>
      </c>
      <c r="B118" s="155" t="s">
        <v>297</v>
      </c>
      <c r="C118" s="284">
        <f t="shared" si="2"/>
        <v>108</v>
      </c>
      <c r="D118" s="164">
        <v>4260</v>
      </c>
      <c r="E118" s="150" t="s">
        <v>227</v>
      </c>
      <c r="F118" s="133" t="str">
        <f t="shared" si="3"/>
        <v>JUNHO</v>
      </c>
      <c r="G118" s="71"/>
      <c r="H118" s="205"/>
      <c r="I118" s="257">
        <v>10800</v>
      </c>
    </row>
    <row r="119" spans="1:9" ht="45">
      <c r="A119" s="115" t="s">
        <v>659</v>
      </c>
      <c r="B119" s="155" t="s">
        <v>367</v>
      </c>
      <c r="C119" s="284">
        <f t="shared" si="2"/>
        <v>0.06</v>
      </c>
      <c r="D119" s="164">
        <v>4046</v>
      </c>
      <c r="E119" s="150" t="s">
        <v>227</v>
      </c>
      <c r="F119" s="133" t="str">
        <f t="shared" si="3"/>
        <v>JUNHO</v>
      </c>
      <c r="G119" s="71"/>
      <c r="H119" s="205"/>
      <c r="I119" s="257">
        <v>5.83</v>
      </c>
    </row>
    <row r="120" spans="1:9" ht="73.5" customHeight="1">
      <c r="A120" s="115" t="s">
        <v>660</v>
      </c>
      <c r="B120" s="155" t="s">
        <v>367</v>
      </c>
      <c r="C120" s="284">
        <f t="shared" si="2"/>
        <v>0.65</v>
      </c>
      <c r="D120" s="164">
        <v>1507</v>
      </c>
      <c r="E120" s="150" t="s">
        <v>227</v>
      </c>
      <c r="F120" s="133" t="str">
        <f t="shared" si="3"/>
        <v>JUNHO</v>
      </c>
      <c r="G120" s="71"/>
      <c r="H120" s="205"/>
      <c r="I120" s="257">
        <v>64.81</v>
      </c>
    </row>
    <row r="121" spans="1:9">
      <c r="A121" s="115" t="s">
        <v>376</v>
      </c>
      <c r="B121" s="155" t="s">
        <v>297</v>
      </c>
      <c r="C121" s="284">
        <f t="shared" si="2"/>
        <v>12.54</v>
      </c>
      <c r="D121" s="165">
        <v>2699</v>
      </c>
      <c r="E121" s="150" t="s">
        <v>227</v>
      </c>
      <c r="F121" s="133" t="str">
        <f t="shared" si="3"/>
        <v>JUNHO</v>
      </c>
      <c r="G121" s="71"/>
      <c r="H121" s="205"/>
      <c r="I121" s="257">
        <v>1254</v>
      </c>
    </row>
    <row r="122" spans="1:9" ht="29.25" customHeight="1">
      <c r="A122" s="115" t="s">
        <v>381</v>
      </c>
      <c r="B122" s="155" t="s">
        <v>316</v>
      </c>
      <c r="C122" s="284">
        <f t="shared" si="2"/>
        <v>1.57</v>
      </c>
      <c r="D122" s="165">
        <v>9813</v>
      </c>
      <c r="E122" s="150" t="s">
        <v>227</v>
      </c>
      <c r="F122" s="133" t="str">
        <f t="shared" si="3"/>
        <v>JUNHO</v>
      </c>
      <c r="G122" s="71"/>
      <c r="H122" s="205"/>
      <c r="I122" s="257">
        <v>157</v>
      </c>
    </row>
    <row r="123" spans="1:9" ht="18" customHeight="1">
      <c r="A123" s="115" t="s">
        <v>387</v>
      </c>
      <c r="B123" s="155" t="s">
        <v>367</v>
      </c>
      <c r="C123" s="284">
        <f t="shared" si="2"/>
        <v>4.3</v>
      </c>
      <c r="D123" s="165">
        <v>55</v>
      </c>
      <c r="E123" s="150" t="s">
        <v>227</v>
      </c>
      <c r="F123" s="133" t="str">
        <f t="shared" si="3"/>
        <v>JUNHO</v>
      </c>
      <c r="G123" s="71"/>
      <c r="H123" s="205"/>
      <c r="I123" s="257">
        <v>430</v>
      </c>
    </row>
    <row r="124" spans="1:9" ht="65.25" customHeight="1">
      <c r="A124" s="115" t="s">
        <v>380</v>
      </c>
      <c r="B124" s="155" t="s">
        <v>297</v>
      </c>
      <c r="C124" s="284">
        <f t="shared" si="2"/>
        <v>1.23</v>
      </c>
      <c r="D124" s="165">
        <v>10753</v>
      </c>
      <c r="E124" s="150" t="s">
        <v>227</v>
      </c>
      <c r="F124" s="133" t="str">
        <f t="shared" si="3"/>
        <v>JUNHO</v>
      </c>
      <c r="G124" s="71"/>
      <c r="H124" s="205"/>
      <c r="I124" s="257">
        <v>123</v>
      </c>
    </row>
    <row r="125" spans="1:9" ht="45">
      <c r="A125" s="115" t="s">
        <v>329</v>
      </c>
      <c r="B125" s="155" t="s">
        <v>297</v>
      </c>
      <c r="C125" s="284">
        <f t="shared" si="2"/>
        <v>56.7</v>
      </c>
      <c r="D125" s="165">
        <v>6042</v>
      </c>
      <c r="E125" s="118" t="s">
        <v>227</v>
      </c>
      <c r="F125" s="133" t="str">
        <f t="shared" si="3"/>
        <v>JUNHO</v>
      </c>
      <c r="G125" s="71"/>
      <c r="H125" s="205"/>
      <c r="I125" s="257">
        <v>5670</v>
      </c>
    </row>
    <row r="126" spans="1:9" ht="75">
      <c r="A126" s="115" t="s">
        <v>661</v>
      </c>
      <c r="B126" s="155" t="s">
        <v>297</v>
      </c>
      <c r="C126" s="284">
        <f t="shared" si="2"/>
        <v>63</v>
      </c>
      <c r="D126" s="165">
        <v>6043</v>
      </c>
      <c r="E126" s="150" t="s">
        <v>227</v>
      </c>
      <c r="F126" s="133" t="str">
        <f t="shared" si="3"/>
        <v>JUNHO</v>
      </c>
      <c r="G126" s="71"/>
      <c r="H126" s="205"/>
      <c r="I126" s="257">
        <v>6300</v>
      </c>
    </row>
    <row r="127" spans="1:9" ht="60">
      <c r="A127" s="115" t="s">
        <v>662</v>
      </c>
      <c r="B127" s="155" t="s">
        <v>7</v>
      </c>
      <c r="C127" s="284">
        <f t="shared" si="2"/>
        <v>2.29</v>
      </c>
      <c r="D127" s="165">
        <v>6046</v>
      </c>
      <c r="E127" s="150" t="s">
        <v>227</v>
      </c>
      <c r="F127" s="133" t="str">
        <f t="shared" si="3"/>
        <v>JUNHO</v>
      </c>
      <c r="G127" s="71"/>
      <c r="H127" s="205"/>
      <c r="I127" s="257">
        <v>228.75</v>
      </c>
    </row>
    <row r="128" spans="1:9" ht="60">
      <c r="A128" s="115" t="s">
        <v>669</v>
      </c>
      <c r="B128" s="155" t="s">
        <v>297</v>
      </c>
      <c r="C128" s="284">
        <v>15.27</v>
      </c>
      <c r="D128" s="165" t="s">
        <v>670</v>
      </c>
      <c r="E128" s="150" t="s">
        <v>671</v>
      </c>
      <c r="F128" s="133" t="s">
        <v>694</v>
      </c>
      <c r="G128" s="71"/>
      <c r="H128" s="205"/>
      <c r="I128" s="257" t="e">
        <v>#N/A</v>
      </c>
    </row>
    <row r="129" spans="1:9" ht="30">
      <c r="A129" s="115" t="s">
        <v>374</v>
      </c>
      <c r="B129" s="155" t="s">
        <v>320</v>
      </c>
      <c r="C129" s="284">
        <f t="shared" si="2"/>
        <v>34.53</v>
      </c>
      <c r="D129" s="165">
        <v>6081</v>
      </c>
      <c r="E129" s="118" t="s">
        <v>227</v>
      </c>
      <c r="F129" s="133" t="str">
        <f t="shared" si="3"/>
        <v>JUNHO</v>
      </c>
      <c r="G129" s="71"/>
      <c r="H129" s="205"/>
      <c r="I129" s="257">
        <v>3453</v>
      </c>
    </row>
    <row r="130" spans="1:9">
      <c r="A130" s="115" t="s">
        <v>334</v>
      </c>
      <c r="B130" s="155" t="s">
        <v>7</v>
      </c>
      <c r="C130" s="284">
        <f t="shared" si="2"/>
        <v>4.67</v>
      </c>
      <c r="D130" s="165">
        <v>2433</v>
      </c>
      <c r="E130" s="118" t="s">
        <v>227</v>
      </c>
      <c r="F130" s="133" t="str">
        <f t="shared" si="3"/>
        <v>JUNHO</v>
      </c>
      <c r="G130" s="71"/>
      <c r="H130" s="205"/>
      <c r="I130" s="257">
        <v>467</v>
      </c>
    </row>
    <row r="131" spans="1:9" ht="30">
      <c r="A131" s="115" t="s">
        <v>391</v>
      </c>
      <c r="B131" s="155" t="s">
        <v>316</v>
      </c>
      <c r="C131" s="284">
        <f t="shared" si="2"/>
        <v>3.93</v>
      </c>
      <c r="D131" s="165">
        <v>9856</v>
      </c>
      <c r="E131" s="150" t="s">
        <v>227</v>
      </c>
      <c r="F131" s="133" t="str">
        <f t="shared" si="3"/>
        <v>JUNHO</v>
      </c>
      <c r="G131" s="71"/>
      <c r="H131" s="205"/>
      <c r="I131" s="257">
        <v>393</v>
      </c>
    </row>
    <row r="132" spans="1:9" ht="30">
      <c r="A132" s="115" t="s">
        <v>356</v>
      </c>
      <c r="B132" s="155" t="s">
        <v>7</v>
      </c>
      <c r="C132" s="284">
        <f t="shared" si="2"/>
        <v>34.57</v>
      </c>
      <c r="D132" s="165">
        <v>102</v>
      </c>
      <c r="E132" s="150" t="s">
        <v>227</v>
      </c>
      <c r="F132" s="133" t="str">
        <f t="shared" si="3"/>
        <v>JUNHO</v>
      </c>
      <c r="G132" s="71"/>
      <c r="H132" s="205"/>
      <c r="I132" s="257">
        <v>3457</v>
      </c>
    </row>
    <row r="133" spans="1:9" ht="26.25" customHeight="1">
      <c r="A133" s="115" t="s">
        <v>354</v>
      </c>
      <c r="B133" s="155" t="s">
        <v>316</v>
      </c>
      <c r="C133" s="284">
        <f t="shared" si="2"/>
        <v>19.13</v>
      </c>
      <c r="D133" s="165">
        <v>25886</v>
      </c>
      <c r="E133" s="150" t="s">
        <v>227</v>
      </c>
      <c r="F133" s="133" t="str">
        <f t="shared" si="3"/>
        <v>JUNHO</v>
      </c>
      <c r="G133" s="71"/>
      <c r="H133" s="205"/>
      <c r="I133" s="257">
        <v>1913</v>
      </c>
    </row>
    <row r="134" spans="1:9" ht="36.75" customHeight="1">
      <c r="A134" s="115" t="s">
        <v>589</v>
      </c>
      <c r="B134" s="155" t="s">
        <v>7</v>
      </c>
      <c r="C134" s="284">
        <f t="shared" si="2"/>
        <v>1.18</v>
      </c>
      <c r="D134" s="165">
        <v>3903</v>
      </c>
      <c r="E134" s="150" t="s">
        <v>227</v>
      </c>
      <c r="F134" s="133" t="str">
        <f t="shared" si="3"/>
        <v>JUNHO</v>
      </c>
      <c r="G134" s="71"/>
      <c r="H134" s="205"/>
      <c r="I134" s="257">
        <v>118</v>
      </c>
    </row>
    <row r="135" spans="1:9" ht="25.5" customHeight="1">
      <c r="A135" s="115" t="s">
        <v>590</v>
      </c>
      <c r="B135" s="155" t="s">
        <v>7</v>
      </c>
      <c r="C135" s="284">
        <f t="shared" si="2"/>
        <v>2.25</v>
      </c>
      <c r="D135" s="165">
        <v>3869</v>
      </c>
      <c r="E135" s="150" t="s">
        <v>227</v>
      </c>
      <c r="F135" s="133" t="str">
        <f t="shared" si="3"/>
        <v>JUNHO</v>
      </c>
      <c r="G135" s="71"/>
      <c r="H135" s="205"/>
      <c r="I135" s="257">
        <v>225</v>
      </c>
    </row>
    <row r="136" spans="1:9" ht="27" customHeight="1">
      <c r="A136" s="115" t="s">
        <v>357</v>
      </c>
      <c r="B136" s="155" t="s">
        <v>7</v>
      </c>
      <c r="C136" s="284">
        <f t="shared" si="2"/>
        <v>37.18</v>
      </c>
      <c r="D136" s="165">
        <v>3914</v>
      </c>
      <c r="E136" s="150" t="s">
        <v>227</v>
      </c>
      <c r="F136" s="133" t="str">
        <f t="shared" si="3"/>
        <v>JUNHO</v>
      </c>
      <c r="G136" s="71"/>
      <c r="H136" s="205"/>
      <c r="I136" s="257">
        <v>3718</v>
      </c>
    </row>
    <row r="137" spans="1:9" ht="27" customHeight="1">
      <c r="A137" s="115" t="s">
        <v>355</v>
      </c>
      <c r="B137" s="155" t="s">
        <v>7</v>
      </c>
      <c r="C137" s="284">
        <f t="shared" si="2"/>
        <v>167.47</v>
      </c>
      <c r="D137" s="165">
        <v>10235</v>
      </c>
      <c r="E137" s="150" t="s">
        <v>227</v>
      </c>
      <c r="F137" s="133" t="str">
        <f t="shared" si="3"/>
        <v>JUNHO</v>
      </c>
      <c r="G137" s="71"/>
      <c r="H137" s="205"/>
      <c r="I137" s="257">
        <v>16747</v>
      </c>
    </row>
    <row r="138" spans="1:9">
      <c r="A138" s="166" t="s">
        <v>358</v>
      </c>
      <c r="B138" s="155" t="s">
        <v>7</v>
      </c>
      <c r="C138" s="284">
        <f t="shared" si="2"/>
        <v>41.98</v>
      </c>
      <c r="D138" s="167">
        <v>3448</v>
      </c>
      <c r="E138" s="150" t="s">
        <v>227</v>
      </c>
      <c r="F138" s="133" t="str">
        <f t="shared" si="3"/>
        <v>JUNHO</v>
      </c>
      <c r="G138" s="71"/>
      <c r="H138" s="205"/>
      <c r="I138" s="257">
        <v>4198</v>
      </c>
    </row>
    <row r="139" spans="1:9" ht="43.5" customHeight="1">
      <c r="A139" s="166" t="s">
        <v>359</v>
      </c>
      <c r="B139" s="155" t="s">
        <v>316</v>
      </c>
      <c r="C139" s="284">
        <f t="shared" si="2"/>
        <v>48.54</v>
      </c>
      <c r="D139" s="167">
        <v>21015</v>
      </c>
      <c r="E139" s="150" t="s">
        <v>227</v>
      </c>
      <c r="F139" s="133" t="str">
        <f t="shared" si="3"/>
        <v>JUNHO</v>
      </c>
      <c r="G139" s="71"/>
      <c r="H139" s="205"/>
      <c r="I139" s="257">
        <v>4854</v>
      </c>
    </row>
    <row r="140" spans="1:9" ht="20.25" customHeight="1">
      <c r="A140" s="115" t="s">
        <v>386</v>
      </c>
      <c r="B140" s="155" t="s">
        <v>7</v>
      </c>
      <c r="C140" s="284">
        <f t="shared" si="2"/>
        <v>0.44</v>
      </c>
      <c r="D140" s="165">
        <v>4895</v>
      </c>
      <c r="E140" s="150" t="s">
        <v>227</v>
      </c>
      <c r="F140" s="133" t="str">
        <f t="shared" si="3"/>
        <v>JUNHO</v>
      </c>
      <c r="G140" s="71"/>
      <c r="H140" s="205"/>
      <c r="I140" s="257">
        <v>44</v>
      </c>
    </row>
    <row r="141" spans="1:9">
      <c r="A141" s="115" t="s">
        <v>385</v>
      </c>
      <c r="B141" s="155" t="s">
        <v>7</v>
      </c>
      <c r="C141" s="284">
        <f t="shared" si="2"/>
        <v>1.6</v>
      </c>
      <c r="D141" s="165">
        <v>7098</v>
      </c>
      <c r="E141" s="150" t="s">
        <v>227</v>
      </c>
      <c r="F141" s="133" t="str">
        <f t="shared" si="3"/>
        <v>JUNHO</v>
      </c>
      <c r="G141" s="71"/>
      <c r="H141" s="205"/>
      <c r="I141" s="257">
        <v>160</v>
      </c>
    </row>
    <row r="142" spans="1:9" ht="48" customHeight="1">
      <c r="A142" s="115" t="s">
        <v>390</v>
      </c>
      <c r="B142" s="155" t="s">
        <v>7</v>
      </c>
      <c r="C142" s="284">
        <f t="shared" si="2"/>
        <v>25.46</v>
      </c>
      <c r="D142" s="164">
        <v>3729</v>
      </c>
      <c r="E142" s="150" t="s">
        <v>227</v>
      </c>
      <c r="F142" s="133" t="str">
        <f t="shared" si="3"/>
        <v>JUNHO</v>
      </c>
      <c r="G142" s="71"/>
      <c r="H142" s="205"/>
      <c r="I142" s="257">
        <v>2546</v>
      </c>
    </row>
    <row r="143" spans="1:9">
      <c r="A143" s="207" t="s">
        <v>378</v>
      </c>
      <c r="B143" s="155" t="s">
        <v>316</v>
      </c>
      <c r="C143" s="284">
        <f t="shared" si="2"/>
        <v>5.43</v>
      </c>
      <c r="D143" s="163">
        <v>11852</v>
      </c>
      <c r="E143" s="150" t="s">
        <v>227</v>
      </c>
      <c r="F143" s="133" t="str">
        <f t="shared" si="3"/>
        <v>JUNHO</v>
      </c>
      <c r="H143" s="205"/>
      <c r="I143" s="257">
        <v>543</v>
      </c>
    </row>
    <row r="144" spans="1:9" ht="30">
      <c r="A144" s="208" t="s">
        <v>372</v>
      </c>
      <c r="B144" s="119" t="s">
        <v>316</v>
      </c>
      <c r="C144" s="284">
        <f t="shared" ref="C144:C205" si="4">I144/100</f>
        <v>1.73</v>
      </c>
      <c r="D144" s="131">
        <v>4512</v>
      </c>
      <c r="E144" s="150" t="s">
        <v>227</v>
      </c>
      <c r="F144" s="133" t="str">
        <f t="shared" si="3"/>
        <v>JUNHO</v>
      </c>
      <c r="H144" s="205"/>
      <c r="I144" s="257">
        <v>173</v>
      </c>
    </row>
    <row r="145" spans="1:9">
      <c r="A145" s="208" t="s">
        <v>418</v>
      </c>
      <c r="B145" s="155" t="s">
        <v>7</v>
      </c>
      <c r="C145" s="284">
        <f t="shared" si="4"/>
        <v>0.41</v>
      </c>
      <c r="D145" s="131">
        <v>7271</v>
      </c>
      <c r="E145" s="150" t="s">
        <v>227</v>
      </c>
      <c r="F145" s="133" t="str">
        <f t="shared" ref="F145:F208" si="5">$F$12</f>
        <v>JUNHO</v>
      </c>
      <c r="H145" s="205"/>
      <c r="I145" s="257">
        <v>41</v>
      </c>
    </row>
    <row r="146" spans="1:9">
      <c r="A146" s="208" t="s">
        <v>425</v>
      </c>
      <c r="B146" s="155" t="s">
        <v>7</v>
      </c>
      <c r="C146" s="284">
        <f t="shared" si="4"/>
        <v>1.64</v>
      </c>
      <c r="D146" s="131">
        <v>7272</v>
      </c>
      <c r="E146" s="150" t="s">
        <v>227</v>
      </c>
      <c r="F146" s="133" t="str">
        <f t="shared" si="5"/>
        <v>JUNHO</v>
      </c>
      <c r="H146" s="205"/>
      <c r="I146" s="257">
        <v>164</v>
      </c>
    </row>
    <row r="147" spans="1:9">
      <c r="A147" s="208" t="s">
        <v>451</v>
      </c>
      <c r="B147" s="155" t="s">
        <v>316</v>
      </c>
      <c r="C147" s="284">
        <f t="shared" si="4"/>
        <v>0.7</v>
      </c>
      <c r="D147" s="131">
        <v>938</v>
      </c>
      <c r="E147" s="150" t="s">
        <v>227</v>
      </c>
      <c r="F147" s="133" t="str">
        <f t="shared" si="5"/>
        <v>JUNHO</v>
      </c>
      <c r="H147" s="205"/>
      <c r="I147" s="257">
        <v>70</v>
      </c>
    </row>
    <row r="148" spans="1:9">
      <c r="A148" s="208" t="s">
        <v>452</v>
      </c>
      <c r="B148" s="155" t="s">
        <v>7</v>
      </c>
      <c r="C148" s="284">
        <f t="shared" si="4"/>
        <v>1.92</v>
      </c>
      <c r="D148" s="131">
        <v>1872</v>
      </c>
      <c r="E148" s="150" t="s">
        <v>227</v>
      </c>
      <c r="F148" s="133" t="str">
        <f t="shared" si="5"/>
        <v>JUNHO</v>
      </c>
      <c r="H148" s="206"/>
      <c r="I148" s="257">
        <v>192</v>
      </c>
    </row>
    <row r="149" spans="1:9" ht="30">
      <c r="A149" s="208" t="s">
        <v>453</v>
      </c>
      <c r="B149" s="155" t="s">
        <v>316</v>
      </c>
      <c r="C149" s="284">
        <f t="shared" si="4"/>
        <v>1.1100000000000001</v>
      </c>
      <c r="D149" s="131">
        <v>2687</v>
      </c>
      <c r="E149" s="150" t="s">
        <v>227</v>
      </c>
      <c r="F149" s="133" t="str">
        <f t="shared" si="5"/>
        <v>JUNHO</v>
      </c>
      <c r="H149" s="205"/>
      <c r="I149" s="257">
        <v>111</v>
      </c>
    </row>
    <row r="150" spans="1:9" ht="30">
      <c r="A150" s="208" t="s">
        <v>342</v>
      </c>
      <c r="B150" s="155" t="s">
        <v>7</v>
      </c>
      <c r="C150" s="284">
        <f t="shared" si="4"/>
        <v>8.4600000000000009</v>
      </c>
      <c r="D150" s="131">
        <v>7555</v>
      </c>
      <c r="E150" s="150" t="s">
        <v>227</v>
      </c>
      <c r="F150" s="133" t="str">
        <f t="shared" si="5"/>
        <v>JUNHO</v>
      </c>
      <c r="H150" s="205"/>
      <c r="I150" s="257">
        <v>846</v>
      </c>
    </row>
    <row r="151" spans="1:9" ht="30">
      <c r="A151" s="208" t="s">
        <v>454</v>
      </c>
      <c r="B151" s="155" t="s">
        <v>7</v>
      </c>
      <c r="C151" s="284">
        <f t="shared" si="4"/>
        <v>2.68</v>
      </c>
      <c r="D151" s="131">
        <v>10569</v>
      </c>
      <c r="E151" s="150" t="s">
        <v>227</v>
      </c>
      <c r="F151" s="133" t="str">
        <f t="shared" si="5"/>
        <v>JUNHO</v>
      </c>
      <c r="H151" s="205"/>
      <c r="I151" s="257">
        <v>268</v>
      </c>
    </row>
    <row r="152" spans="1:9" ht="30">
      <c r="A152" s="208" t="s">
        <v>455</v>
      </c>
      <c r="B152" s="155" t="s">
        <v>7</v>
      </c>
      <c r="C152" s="284">
        <f t="shared" si="4"/>
        <v>1.17</v>
      </c>
      <c r="D152" s="131">
        <v>21127</v>
      </c>
      <c r="E152" s="150" t="s">
        <v>227</v>
      </c>
      <c r="F152" s="133" t="str">
        <f t="shared" si="5"/>
        <v>JUNHO</v>
      </c>
      <c r="H152" s="205"/>
      <c r="I152" s="257">
        <v>117</v>
      </c>
    </row>
    <row r="153" spans="1:9" ht="45">
      <c r="A153" s="208" t="s">
        <v>663</v>
      </c>
      <c r="B153" s="155" t="s">
        <v>7</v>
      </c>
      <c r="C153" s="284">
        <f t="shared" si="4"/>
        <v>46.31</v>
      </c>
      <c r="D153" s="131">
        <v>3788</v>
      </c>
      <c r="E153" s="150" t="s">
        <v>227</v>
      </c>
      <c r="F153" s="133" t="str">
        <f t="shared" si="5"/>
        <v>JUNHO</v>
      </c>
      <c r="H153" s="205"/>
      <c r="I153" s="257">
        <v>4631</v>
      </c>
    </row>
    <row r="154" spans="1:9" ht="15" customHeight="1">
      <c r="A154" s="208" t="s">
        <v>457</v>
      </c>
      <c r="B154" s="155" t="s">
        <v>7</v>
      </c>
      <c r="C154" s="284">
        <f t="shared" si="4"/>
        <v>38.630000000000003</v>
      </c>
      <c r="D154" s="131">
        <v>3380</v>
      </c>
      <c r="E154" s="150" t="s">
        <v>227</v>
      </c>
      <c r="F154" s="133" t="str">
        <f t="shared" si="5"/>
        <v>JUNHO</v>
      </c>
      <c r="H154" s="205"/>
      <c r="I154" s="257">
        <v>3863</v>
      </c>
    </row>
    <row r="155" spans="1:9" ht="15" customHeight="1">
      <c r="A155" s="208" t="s">
        <v>458</v>
      </c>
      <c r="B155" s="155" t="s">
        <v>7</v>
      </c>
      <c r="C155" s="284">
        <f t="shared" si="4"/>
        <v>1.49</v>
      </c>
      <c r="D155" s="131">
        <v>379</v>
      </c>
      <c r="E155" s="150" t="s">
        <v>227</v>
      </c>
      <c r="F155" s="133" t="str">
        <f t="shared" si="5"/>
        <v>JUNHO</v>
      </c>
      <c r="H155" s="205"/>
      <c r="I155" s="257">
        <v>149</v>
      </c>
    </row>
    <row r="156" spans="1:9" ht="30">
      <c r="A156" s="208" t="s">
        <v>459</v>
      </c>
      <c r="B156" s="155" t="s">
        <v>7</v>
      </c>
      <c r="C156" s="284">
        <f t="shared" si="4"/>
        <v>26.09</v>
      </c>
      <c r="D156" s="131">
        <v>420</v>
      </c>
      <c r="E156" s="150" t="s">
        <v>227</v>
      </c>
      <c r="F156" s="133" t="str">
        <f t="shared" si="5"/>
        <v>JUNHO</v>
      </c>
      <c r="H156" s="205"/>
      <c r="I156" s="257">
        <v>2609</v>
      </c>
    </row>
    <row r="157" spans="1:9" ht="30">
      <c r="A157" s="208" t="s">
        <v>460</v>
      </c>
      <c r="B157" s="155" t="s">
        <v>316</v>
      </c>
      <c r="C157" s="284">
        <f t="shared" si="4"/>
        <v>6</v>
      </c>
      <c r="D157" s="131">
        <v>985</v>
      </c>
      <c r="E157" s="150" t="s">
        <v>227</v>
      </c>
      <c r="F157" s="133" t="str">
        <f t="shared" si="5"/>
        <v>JUNHO</v>
      </c>
      <c r="H157" s="205"/>
      <c r="I157" s="257">
        <v>600</v>
      </c>
    </row>
    <row r="158" spans="1:9" ht="30">
      <c r="A158" s="208" t="s">
        <v>461</v>
      </c>
      <c r="B158" s="155" t="s">
        <v>7</v>
      </c>
      <c r="C158" s="284">
        <f t="shared" si="4"/>
        <v>77.83</v>
      </c>
      <c r="D158" s="131">
        <v>1072</v>
      </c>
      <c r="E158" s="150" t="s">
        <v>227</v>
      </c>
      <c r="F158" s="133" t="str">
        <f t="shared" si="5"/>
        <v>JUNHO</v>
      </c>
      <c r="H158" s="205"/>
      <c r="I158" s="257">
        <v>7783</v>
      </c>
    </row>
    <row r="159" spans="1:9" ht="45">
      <c r="A159" s="208" t="s">
        <v>462</v>
      </c>
      <c r="B159" s="155" t="s">
        <v>7</v>
      </c>
      <c r="C159" s="284">
        <f t="shared" si="4"/>
        <v>18.649999999999999</v>
      </c>
      <c r="D159" s="131">
        <v>1091</v>
      </c>
      <c r="E159" s="150" t="s">
        <v>227</v>
      </c>
      <c r="F159" s="133" t="str">
        <f t="shared" si="5"/>
        <v>JUNHO</v>
      </c>
      <c r="H159" s="205"/>
      <c r="I159" s="257">
        <v>1865</v>
      </c>
    </row>
    <row r="160" spans="1:9" ht="30">
      <c r="A160" s="208" t="s">
        <v>463</v>
      </c>
      <c r="B160" s="155" t="s">
        <v>7</v>
      </c>
      <c r="C160" s="284">
        <f t="shared" si="4"/>
        <v>10.39</v>
      </c>
      <c r="D160" s="131">
        <v>1568</v>
      </c>
      <c r="E160" s="150" t="s">
        <v>227</v>
      </c>
      <c r="F160" s="133" t="str">
        <f t="shared" si="5"/>
        <v>JUNHO</v>
      </c>
      <c r="H160" s="205"/>
      <c r="I160" s="257">
        <v>1039</v>
      </c>
    </row>
    <row r="161" spans="1:9" ht="30">
      <c r="A161" s="208" t="s">
        <v>464</v>
      </c>
      <c r="B161" s="155" t="s">
        <v>316</v>
      </c>
      <c r="C161" s="284">
        <f t="shared" si="4"/>
        <v>1.69</v>
      </c>
      <c r="D161" s="131">
        <v>2673</v>
      </c>
      <c r="E161" s="150" t="s">
        <v>227</v>
      </c>
      <c r="F161" s="133" t="str">
        <f t="shared" si="5"/>
        <v>JUNHO</v>
      </c>
      <c r="H161" s="205"/>
      <c r="I161" s="257">
        <v>169</v>
      </c>
    </row>
    <row r="162" spans="1:9">
      <c r="A162" s="208" t="s">
        <v>465</v>
      </c>
      <c r="B162" s="155" t="s">
        <v>316</v>
      </c>
      <c r="C162" s="284">
        <f t="shared" si="4"/>
        <v>3.49</v>
      </c>
      <c r="D162" s="131">
        <v>2685</v>
      </c>
      <c r="E162" s="150" t="s">
        <v>227</v>
      </c>
      <c r="F162" s="133" t="str">
        <f t="shared" si="5"/>
        <v>JUNHO</v>
      </c>
      <c r="H162" s="121"/>
      <c r="I162" s="257">
        <v>349</v>
      </c>
    </row>
    <row r="163" spans="1:9" ht="15" customHeight="1">
      <c r="A163" s="208" t="s">
        <v>457</v>
      </c>
      <c r="B163" s="155" t="s">
        <v>7</v>
      </c>
      <c r="C163" s="284">
        <f t="shared" si="4"/>
        <v>38.630000000000003</v>
      </c>
      <c r="D163" s="131">
        <v>3380</v>
      </c>
      <c r="E163" s="150" t="s">
        <v>227</v>
      </c>
      <c r="F163" s="133" t="str">
        <f t="shared" si="5"/>
        <v>JUNHO</v>
      </c>
      <c r="H163" s="121"/>
      <c r="I163" s="257">
        <v>3863</v>
      </c>
    </row>
    <row r="164" spans="1:9" ht="30">
      <c r="A164" s="208" t="s">
        <v>466</v>
      </c>
      <c r="B164" s="155" t="s">
        <v>7</v>
      </c>
      <c r="C164" s="284">
        <f t="shared" si="4"/>
        <v>10.19</v>
      </c>
      <c r="D164" s="131">
        <v>3398</v>
      </c>
      <c r="E164" s="150" t="s">
        <v>227</v>
      </c>
      <c r="F164" s="133" t="str">
        <f t="shared" si="5"/>
        <v>JUNHO</v>
      </c>
      <c r="I164" s="257">
        <v>1019</v>
      </c>
    </row>
    <row r="165" spans="1:9" ht="30">
      <c r="A165" s="208" t="s">
        <v>467</v>
      </c>
      <c r="B165" s="155" t="s">
        <v>7</v>
      </c>
      <c r="C165" s="284">
        <f t="shared" si="4"/>
        <v>1.73</v>
      </c>
      <c r="D165" s="131">
        <v>4336</v>
      </c>
      <c r="E165" s="150" t="s">
        <v>227</v>
      </c>
      <c r="F165" s="133" t="str">
        <f t="shared" si="5"/>
        <v>JUNHO</v>
      </c>
      <c r="I165" s="257">
        <v>173</v>
      </c>
    </row>
    <row r="166" spans="1:9" ht="30">
      <c r="A166" s="208" t="s">
        <v>468</v>
      </c>
      <c r="B166" s="155" t="s">
        <v>7</v>
      </c>
      <c r="C166" s="284">
        <f t="shared" si="4"/>
        <v>266.3</v>
      </c>
      <c r="D166" s="131">
        <v>5054</v>
      </c>
      <c r="E166" s="150" t="s">
        <v>227</v>
      </c>
      <c r="F166" s="133" t="str">
        <f t="shared" si="5"/>
        <v>JUNHO</v>
      </c>
      <c r="I166" s="257">
        <v>26630</v>
      </c>
    </row>
    <row r="167" spans="1:9" ht="30">
      <c r="A167" s="208" t="s">
        <v>673</v>
      </c>
      <c r="B167" s="155" t="s">
        <v>7</v>
      </c>
      <c r="C167" s="284">
        <f t="shared" si="4"/>
        <v>2.63</v>
      </c>
      <c r="D167" s="131">
        <v>20256</v>
      </c>
      <c r="E167" s="150" t="s">
        <v>227</v>
      </c>
      <c r="F167" s="133" t="str">
        <f t="shared" si="5"/>
        <v>JUNHO</v>
      </c>
      <c r="I167" s="257">
        <v>263</v>
      </c>
    </row>
    <row r="168" spans="1:9">
      <c r="A168" s="208" t="s">
        <v>695</v>
      </c>
      <c r="B168" s="155" t="s">
        <v>7</v>
      </c>
      <c r="C168" s="284">
        <f t="shared" si="4"/>
        <v>14.1</v>
      </c>
      <c r="D168" s="131">
        <v>20014</v>
      </c>
      <c r="E168" s="150" t="s">
        <v>227</v>
      </c>
      <c r="F168" s="133" t="str">
        <f t="shared" si="5"/>
        <v>JUNHO</v>
      </c>
      <c r="I168" s="257">
        <v>1410</v>
      </c>
    </row>
    <row r="169" spans="1:9" ht="45">
      <c r="A169" s="208" t="s">
        <v>469</v>
      </c>
      <c r="B169" s="155" t="s">
        <v>7</v>
      </c>
      <c r="C169" s="284">
        <f t="shared" si="4"/>
        <v>19.3</v>
      </c>
      <c r="D169" s="131">
        <v>12035</v>
      </c>
      <c r="E169" s="150" t="s">
        <v>227</v>
      </c>
      <c r="F169" s="133" t="str">
        <f t="shared" si="5"/>
        <v>JUNHO</v>
      </c>
      <c r="I169" s="257">
        <v>1930</v>
      </c>
    </row>
    <row r="170" spans="1:9">
      <c r="A170" s="208" t="s">
        <v>470</v>
      </c>
      <c r="B170" s="155" t="s">
        <v>7</v>
      </c>
      <c r="C170" s="284">
        <f t="shared" si="4"/>
        <v>2.1</v>
      </c>
      <c r="D170" s="131">
        <v>398</v>
      </c>
      <c r="E170" s="150" t="s">
        <v>227</v>
      </c>
      <c r="F170" s="133" t="str">
        <f t="shared" si="5"/>
        <v>JUNHO</v>
      </c>
      <c r="I170" s="257">
        <v>210</v>
      </c>
    </row>
    <row r="171" spans="1:9" ht="45">
      <c r="A171" s="208" t="s">
        <v>471</v>
      </c>
      <c r="B171" s="155" t="s">
        <v>7</v>
      </c>
      <c r="C171" s="284">
        <f t="shared" si="4"/>
        <v>25.12</v>
      </c>
      <c r="D171" s="131">
        <v>10404</v>
      </c>
      <c r="E171" s="150" t="s">
        <v>227</v>
      </c>
      <c r="F171" s="133" t="str">
        <f t="shared" si="5"/>
        <v>JUNHO</v>
      </c>
      <c r="I171" s="257">
        <v>2512</v>
      </c>
    </row>
    <row r="172" spans="1:9">
      <c r="A172" s="208" t="s">
        <v>472</v>
      </c>
      <c r="B172" s="155" t="s">
        <v>7</v>
      </c>
      <c r="C172" s="284">
        <f t="shared" si="4"/>
        <v>45.04</v>
      </c>
      <c r="D172" s="131">
        <v>3454</v>
      </c>
      <c r="E172" s="150" t="s">
        <v>227</v>
      </c>
      <c r="F172" s="133" t="str">
        <f t="shared" si="5"/>
        <v>JUNHO</v>
      </c>
      <c r="I172" s="257">
        <v>4504</v>
      </c>
    </row>
    <row r="173" spans="1:9" ht="30">
      <c r="A173" s="208" t="s">
        <v>473</v>
      </c>
      <c r="B173" s="155" t="s">
        <v>7</v>
      </c>
      <c r="C173" s="284">
        <f t="shared" si="4"/>
        <v>25.81</v>
      </c>
      <c r="D173" s="131">
        <v>46</v>
      </c>
      <c r="E173" s="150" t="s">
        <v>227</v>
      </c>
      <c r="F173" s="133" t="str">
        <f t="shared" si="5"/>
        <v>JUNHO</v>
      </c>
      <c r="I173" s="257">
        <v>2581</v>
      </c>
    </row>
    <row r="174" spans="1:9">
      <c r="A174" s="208" t="s">
        <v>474</v>
      </c>
      <c r="B174" s="155" t="s">
        <v>7</v>
      </c>
      <c r="C174" s="284">
        <f t="shared" si="4"/>
        <v>8.9600000000000009</v>
      </c>
      <c r="D174" s="131">
        <v>20008</v>
      </c>
      <c r="E174" s="150" t="s">
        <v>227</v>
      </c>
      <c r="F174" s="133" t="str">
        <f t="shared" si="5"/>
        <v>JUNHO</v>
      </c>
      <c r="I174" s="257">
        <v>896</v>
      </c>
    </row>
    <row r="175" spans="1:9" ht="30">
      <c r="A175" s="208" t="s">
        <v>475</v>
      </c>
      <c r="B175" s="155" t="s">
        <v>7</v>
      </c>
      <c r="C175" s="284">
        <f t="shared" si="4"/>
        <v>455.77</v>
      </c>
      <c r="D175" s="131">
        <v>14057</v>
      </c>
      <c r="E175" s="150" t="s">
        <v>227</v>
      </c>
      <c r="F175" s="133" t="str">
        <f t="shared" si="5"/>
        <v>JUNHO</v>
      </c>
      <c r="I175" s="257">
        <v>45577</v>
      </c>
    </row>
    <row r="176" spans="1:9">
      <c r="A176" s="208" t="s">
        <v>476</v>
      </c>
      <c r="B176" s="155" t="s">
        <v>7</v>
      </c>
      <c r="C176" s="284">
        <f t="shared" si="4"/>
        <v>4.92</v>
      </c>
      <c r="D176" s="131">
        <v>3754</v>
      </c>
      <c r="E176" s="150" t="s">
        <v>227</v>
      </c>
      <c r="F176" s="133" t="str">
        <f t="shared" si="5"/>
        <v>JUNHO</v>
      </c>
      <c r="I176" s="257">
        <v>492</v>
      </c>
    </row>
    <row r="177" spans="1:9" ht="30">
      <c r="A177" s="208" t="s">
        <v>477</v>
      </c>
      <c r="B177" s="155" t="s">
        <v>7</v>
      </c>
      <c r="C177" s="284">
        <f t="shared" si="4"/>
        <v>15.75</v>
      </c>
      <c r="D177" s="131">
        <v>1089</v>
      </c>
      <c r="E177" s="150" t="s">
        <v>227</v>
      </c>
      <c r="F177" s="133" t="str">
        <f t="shared" si="5"/>
        <v>JUNHO</v>
      </c>
      <c r="I177" s="257">
        <v>1575</v>
      </c>
    </row>
    <row r="178" spans="1:9">
      <c r="A178" s="208" t="s">
        <v>480</v>
      </c>
      <c r="B178" s="155" t="s">
        <v>317</v>
      </c>
      <c r="C178" s="284">
        <f t="shared" si="4"/>
        <v>3.65</v>
      </c>
      <c r="D178" s="131">
        <v>34446</v>
      </c>
      <c r="E178" s="150" t="s">
        <v>227</v>
      </c>
      <c r="F178" s="133" t="str">
        <f t="shared" si="5"/>
        <v>JUNHO</v>
      </c>
      <c r="I178" s="257">
        <v>365</v>
      </c>
    </row>
    <row r="179" spans="1:9" ht="30.75" customHeight="1">
      <c r="A179" s="208" t="s">
        <v>481</v>
      </c>
      <c r="B179" s="155" t="s">
        <v>316</v>
      </c>
      <c r="C179" s="284">
        <f t="shared" si="4"/>
        <v>5.56</v>
      </c>
      <c r="D179" s="131">
        <v>555</v>
      </c>
      <c r="E179" s="150" t="s">
        <v>227</v>
      </c>
      <c r="F179" s="133" t="str">
        <f t="shared" si="5"/>
        <v>JUNHO</v>
      </c>
      <c r="I179" s="257">
        <v>556</v>
      </c>
    </row>
    <row r="180" spans="1:9" ht="41.25" customHeight="1">
      <c r="A180" s="208" t="s">
        <v>482</v>
      </c>
      <c r="B180" s="155" t="s">
        <v>7</v>
      </c>
      <c r="C180" s="284">
        <f t="shared" si="4"/>
        <v>21.53</v>
      </c>
      <c r="D180" s="131">
        <v>5089</v>
      </c>
      <c r="E180" s="150" t="s">
        <v>227</v>
      </c>
      <c r="F180" s="133" t="str">
        <f t="shared" si="5"/>
        <v>JUNHO</v>
      </c>
      <c r="I180" s="257">
        <v>2153</v>
      </c>
    </row>
    <row r="181" spans="1:9" ht="45">
      <c r="A181" s="208" t="s">
        <v>483</v>
      </c>
      <c r="B181" s="155" t="s">
        <v>316</v>
      </c>
      <c r="C181" s="284">
        <f t="shared" si="4"/>
        <v>8.8699999999999992</v>
      </c>
      <c r="D181" s="131">
        <v>7691</v>
      </c>
      <c r="E181" s="150" t="s">
        <v>227</v>
      </c>
      <c r="F181" s="133" t="str">
        <f t="shared" si="5"/>
        <v>JUNHO</v>
      </c>
      <c r="I181" s="257">
        <v>887</v>
      </c>
    </row>
    <row r="182" spans="1:9" ht="30">
      <c r="A182" s="208" t="s">
        <v>484</v>
      </c>
      <c r="B182" s="155" t="s">
        <v>317</v>
      </c>
      <c r="C182" s="284">
        <f t="shared" si="4"/>
        <v>17.82</v>
      </c>
      <c r="D182" s="131">
        <v>10998</v>
      </c>
      <c r="E182" s="150" t="s">
        <v>227</v>
      </c>
      <c r="F182" s="133" t="str">
        <f t="shared" si="5"/>
        <v>JUNHO</v>
      </c>
      <c r="I182" s="257">
        <v>1782</v>
      </c>
    </row>
    <row r="183" spans="1:9" ht="30">
      <c r="A183" s="208" t="s">
        <v>485</v>
      </c>
      <c r="B183" s="155" t="s">
        <v>316</v>
      </c>
      <c r="C183" s="284">
        <f t="shared" si="4"/>
        <v>13.72</v>
      </c>
      <c r="D183" s="131">
        <v>21010</v>
      </c>
      <c r="E183" s="150" t="s">
        <v>227</v>
      </c>
      <c r="F183" s="133" t="str">
        <f t="shared" si="5"/>
        <v>JUNHO</v>
      </c>
      <c r="I183" s="257">
        <v>1372</v>
      </c>
    </row>
    <row r="184" spans="1:9">
      <c r="A184" s="208" t="s">
        <v>486</v>
      </c>
      <c r="B184" s="155" t="s">
        <v>297</v>
      </c>
      <c r="C184" s="284">
        <f t="shared" si="4"/>
        <v>9.5299999999999994</v>
      </c>
      <c r="D184" s="131">
        <v>6160</v>
      </c>
      <c r="E184" s="150" t="s">
        <v>227</v>
      </c>
      <c r="F184" s="133" t="str">
        <f t="shared" si="5"/>
        <v>JUNHO</v>
      </c>
      <c r="I184" s="257">
        <v>953</v>
      </c>
    </row>
    <row r="185" spans="1:9" ht="30">
      <c r="A185" s="208" t="s">
        <v>487</v>
      </c>
      <c r="B185" s="155" t="s">
        <v>7</v>
      </c>
      <c r="C185" s="284">
        <f t="shared" si="4"/>
        <v>36.07</v>
      </c>
      <c r="D185" s="131">
        <v>12530</v>
      </c>
      <c r="E185" s="150" t="s">
        <v>227</v>
      </c>
      <c r="F185" s="133" t="str">
        <f t="shared" si="5"/>
        <v>JUNHO</v>
      </c>
      <c r="I185" s="257">
        <v>3607</v>
      </c>
    </row>
    <row r="186" spans="1:9" ht="30">
      <c r="A186" s="208" t="s">
        <v>488</v>
      </c>
      <c r="B186" s="155" t="s">
        <v>7</v>
      </c>
      <c r="C186" s="284">
        <f t="shared" si="4"/>
        <v>10.98</v>
      </c>
      <c r="D186" s="131">
        <v>13113</v>
      </c>
      <c r="E186" s="150" t="s">
        <v>227</v>
      </c>
      <c r="F186" s="133" t="str">
        <f t="shared" si="5"/>
        <v>JUNHO</v>
      </c>
      <c r="I186" s="257">
        <v>1098</v>
      </c>
    </row>
    <row r="187" spans="1:9" ht="30">
      <c r="A187" s="208" t="s">
        <v>489</v>
      </c>
      <c r="B187" s="155" t="s">
        <v>7</v>
      </c>
      <c r="C187" s="284">
        <f t="shared" si="4"/>
        <v>16.399999999999999</v>
      </c>
      <c r="D187" s="131">
        <v>13114</v>
      </c>
      <c r="E187" s="150" t="s">
        <v>227</v>
      </c>
      <c r="F187" s="133" t="str">
        <f t="shared" si="5"/>
        <v>JUNHO</v>
      </c>
      <c r="I187" s="257">
        <v>1640</v>
      </c>
    </row>
    <row r="188" spans="1:9" ht="30" customHeight="1">
      <c r="A188" s="208" t="s">
        <v>696</v>
      </c>
      <c r="B188" s="155" t="s">
        <v>317</v>
      </c>
      <c r="C188" s="284">
        <f t="shared" si="4"/>
        <v>3.76</v>
      </c>
      <c r="D188" s="131">
        <v>34452</v>
      </c>
      <c r="E188" s="150" t="s">
        <v>227</v>
      </c>
      <c r="F188" s="133" t="str">
        <f t="shared" si="5"/>
        <v>JUNHO</v>
      </c>
      <c r="I188" s="257">
        <v>376</v>
      </c>
    </row>
    <row r="189" spans="1:9" ht="30">
      <c r="A189" s="208" t="s">
        <v>490</v>
      </c>
      <c r="B189" s="155" t="s">
        <v>316</v>
      </c>
      <c r="C189" s="284">
        <f t="shared" si="4"/>
        <v>54.74</v>
      </c>
      <c r="D189" s="131">
        <v>7694</v>
      </c>
      <c r="E189" s="150" t="s">
        <v>227</v>
      </c>
      <c r="F189" s="133" t="str">
        <f t="shared" si="5"/>
        <v>JUNHO</v>
      </c>
      <c r="I189" s="257">
        <v>5474</v>
      </c>
    </row>
    <row r="190" spans="1:9" ht="45">
      <c r="A190" s="208" t="s">
        <v>491</v>
      </c>
      <c r="B190" s="155" t="s">
        <v>316</v>
      </c>
      <c r="C190" s="284">
        <f t="shared" si="4"/>
        <v>88.53</v>
      </c>
      <c r="D190" s="131">
        <v>7693</v>
      </c>
      <c r="E190" s="150" t="s">
        <v>227</v>
      </c>
      <c r="F190" s="133" t="str">
        <f t="shared" si="5"/>
        <v>JUNHO</v>
      </c>
      <c r="I190" s="257">
        <v>8853</v>
      </c>
    </row>
    <row r="191" spans="1:9" ht="30">
      <c r="A191" s="208" t="s">
        <v>492</v>
      </c>
      <c r="B191" s="155" t="s">
        <v>7</v>
      </c>
      <c r="C191" s="284">
        <f t="shared" si="4"/>
        <v>43.19</v>
      </c>
      <c r="D191" s="131">
        <v>1818</v>
      </c>
      <c r="E191" s="150" t="s">
        <v>227</v>
      </c>
      <c r="F191" s="133" t="str">
        <f t="shared" si="5"/>
        <v>JUNHO</v>
      </c>
      <c r="I191" s="257">
        <v>4319</v>
      </c>
    </row>
    <row r="192" spans="1:9">
      <c r="A192" s="208" t="s">
        <v>493</v>
      </c>
      <c r="B192" s="155" t="s">
        <v>7</v>
      </c>
      <c r="C192" s="284">
        <f t="shared" si="4"/>
        <v>13.16</v>
      </c>
      <c r="D192" s="131">
        <v>3912</v>
      </c>
      <c r="E192" s="150" t="s">
        <v>227</v>
      </c>
      <c r="F192" s="133" t="str">
        <f t="shared" si="5"/>
        <v>JUNHO</v>
      </c>
      <c r="I192" s="257">
        <v>1316</v>
      </c>
    </row>
    <row r="193" spans="1:9">
      <c r="A193" s="208" t="s">
        <v>494</v>
      </c>
      <c r="B193" s="155" t="s">
        <v>7</v>
      </c>
      <c r="C193" s="284">
        <f t="shared" si="4"/>
        <v>62.78</v>
      </c>
      <c r="D193" s="131">
        <v>3254</v>
      </c>
      <c r="E193" s="150" t="s">
        <v>227</v>
      </c>
      <c r="F193" s="133" t="str">
        <f t="shared" si="5"/>
        <v>JUNHO</v>
      </c>
      <c r="I193" s="257">
        <v>6278</v>
      </c>
    </row>
    <row r="194" spans="1:9">
      <c r="A194" s="208" t="s">
        <v>495</v>
      </c>
      <c r="B194" s="155" t="s">
        <v>7</v>
      </c>
      <c r="C194" s="284">
        <f t="shared" si="4"/>
        <v>9.5</v>
      </c>
      <c r="D194" s="131">
        <v>3260</v>
      </c>
      <c r="E194" s="150" t="s">
        <v>227</v>
      </c>
      <c r="F194" s="133" t="str">
        <f t="shared" si="5"/>
        <v>JUNHO</v>
      </c>
      <c r="I194" s="257">
        <v>950</v>
      </c>
    </row>
    <row r="195" spans="1:9" ht="30">
      <c r="A195" s="208" t="s">
        <v>496</v>
      </c>
      <c r="B195" s="155" t="s">
        <v>7</v>
      </c>
      <c r="C195" s="284">
        <f t="shared" si="4"/>
        <v>17.260000000000002</v>
      </c>
      <c r="D195" s="131">
        <v>12863</v>
      </c>
      <c r="E195" s="150" t="s">
        <v>227</v>
      </c>
      <c r="F195" s="133" t="str">
        <f t="shared" si="5"/>
        <v>JUNHO</v>
      </c>
      <c r="I195" s="257">
        <v>1726</v>
      </c>
    </row>
    <row r="196" spans="1:9" ht="30">
      <c r="A196" s="208" t="s">
        <v>497</v>
      </c>
      <c r="B196" s="155" t="s">
        <v>7</v>
      </c>
      <c r="C196" s="284">
        <f t="shared" si="4"/>
        <v>12.05</v>
      </c>
      <c r="D196" s="131">
        <v>48</v>
      </c>
      <c r="E196" s="150" t="s">
        <v>227</v>
      </c>
      <c r="F196" s="133" t="str">
        <f t="shared" si="5"/>
        <v>JUNHO</v>
      </c>
      <c r="I196" s="257">
        <v>1205</v>
      </c>
    </row>
    <row r="197" spans="1:9">
      <c r="A197" s="208" t="s">
        <v>498</v>
      </c>
      <c r="B197" s="155" t="s">
        <v>7</v>
      </c>
      <c r="C197" s="284">
        <f t="shared" si="4"/>
        <v>13.89</v>
      </c>
      <c r="D197" s="131">
        <v>4181</v>
      </c>
      <c r="E197" s="150" t="s">
        <v>227</v>
      </c>
      <c r="F197" s="133" t="str">
        <f t="shared" si="5"/>
        <v>JUNHO</v>
      </c>
      <c r="I197" s="257">
        <v>1389</v>
      </c>
    </row>
    <row r="198" spans="1:9">
      <c r="A198" s="208" t="s">
        <v>499</v>
      </c>
      <c r="B198" s="155" t="s">
        <v>7</v>
      </c>
      <c r="C198" s="284">
        <f t="shared" si="4"/>
        <v>111.84</v>
      </c>
      <c r="D198" s="150">
        <v>12420</v>
      </c>
      <c r="E198" s="150" t="s">
        <v>227</v>
      </c>
      <c r="F198" s="133" t="str">
        <f t="shared" si="5"/>
        <v>JUNHO</v>
      </c>
      <c r="I198" s="257">
        <v>11184</v>
      </c>
    </row>
    <row r="199" spans="1:9">
      <c r="A199" s="208" t="s">
        <v>500</v>
      </c>
      <c r="B199" s="155" t="s">
        <v>7</v>
      </c>
      <c r="C199" s="284">
        <f t="shared" si="4"/>
        <v>47.58</v>
      </c>
      <c r="D199" s="131">
        <v>12419</v>
      </c>
      <c r="E199" s="150" t="s">
        <v>227</v>
      </c>
      <c r="F199" s="133" t="str">
        <f t="shared" si="5"/>
        <v>JUNHO</v>
      </c>
      <c r="I199" s="257">
        <v>4758</v>
      </c>
    </row>
    <row r="200" spans="1:9" ht="36" customHeight="1">
      <c r="A200" s="208" t="s">
        <v>503</v>
      </c>
      <c r="B200" s="155" t="s">
        <v>316</v>
      </c>
      <c r="C200" s="284">
        <v>6</v>
      </c>
      <c r="D200" s="150" t="s">
        <v>502</v>
      </c>
      <c r="E200" s="150" t="s">
        <v>309</v>
      </c>
      <c r="F200" s="133" t="str">
        <f t="shared" si="5"/>
        <v>JUNHO</v>
      </c>
      <c r="I200" s="257" t="e">
        <v>#N/A</v>
      </c>
    </row>
    <row r="201" spans="1:9" ht="30">
      <c r="A201" s="183" t="s">
        <v>625</v>
      </c>
      <c r="B201" s="155" t="s">
        <v>7</v>
      </c>
      <c r="C201" s="284">
        <v>1.62</v>
      </c>
      <c r="D201" s="150" t="s">
        <v>504</v>
      </c>
      <c r="E201" s="150" t="s">
        <v>309</v>
      </c>
      <c r="F201" s="133" t="str">
        <f t="shared" si="5"/>
        <v>JUNHO</v>
      </c>
      <c r="I201" s="257" t="e">
        <v>#N/A</v>
      </c>
    </row>
    <row r="202" spans="1:9">
      <c r="A202" s="183" t="s">
        <v>626</v>
      </c>
      <c r="B202" s="155" t="s">
        <v>7</v>
      </c>
      <c r="C202" s="284">
        <v>0.33</v>
      </c>
      <c r="D202" s="150" t="s">
        <v>505</v>
      </c>
      <c r="E202" s="150" t="s">
        <v>309</v>
      </c>
      <c r="F202" s="133" t="str">
        <f t="shared" si="5"/>
        <v>JUNHO</v>
      </c>
      <c r="I202" s="257" t="e">
        <v>#N/A</v>
      </c>
    </row>
    <row r="203" spans="1:9">
      <c r="A203" s="183" t="s">
        <v>506</v>
      </c>
      <c r="B203" s="155" t="s">
        <v>317</v>
      </c>
      <c r="C203" s="284">
        <v>49.9</v>
      </c>
      <c r="D203" s="150" t="s">
        <v>310</v>
      </c>
      <c r="E203" s="150"/>
      <c r="F203" s="133" t="str">
        <f t="shared" si="5"/>
        <v>JUNHO</v>
      </c>
      <c r="I203" s="257" t="e">
        <v>#N/A</v>
      </c>
    </row>
    <row r="204" spans="1:9" ht="45">
      <c r="A204" s="183" t="s">
        <v>507</v>
      </c>
      <c r="B204" s="155" t="s">
        <v>316</v>
      </c>
      <c r="C204" s="284">
        <f t="shared" si="4"/>
        <v>6.7</v>
      </c>
      <c r="D204" s="150">
        <v>1020</v>
      </c>
      <c r="E204" s="150" t="s">
        <v>227</v>
      </c>
      <c r="F204" s="133" t="str">
        <f t="shared" si="5"/>
        <v>JUNHO</v>
      </c>
      <c r="I204" s="257">
        <v>670</v>
      </c>
    </row>
    <row r="205" spans="1:9">
      <c r="A205" s="183" t="s">
        <v>508</v>
      </c>
      <c r="B205" s="155"/>
      <c r="C205" s="284">
        <f t="shared" si="4"/>
        <v>175.83</v>
      </c>
      <c r="D205" s="150">
        <v>5047</v>
      </c>
      <c r="E205" s="150" t="s">
        <v>227</v>
      </c>
      <c r="F205" s="133" t="str">
        <f t="shared" si="5"/>
        <v>JUNHO</v>
      </c>
      <c r="I205" s="257">
        <v>17583</v>
      </c>
    </row>
    <row r="206" spans="1:9" ht="30">
      <c r="A206" s="183" t="s">
        <v>509</v>
      </c>
      <c r="B206" s="155" t="s">
        <v>7</v>
      </c>
      <c r="C206" s="284">
        <v>133.69999999999999</v>
      </c>
      <c r="D206" s="150" t="s">
        <v>510</v>
      </c>
      <c r="E206" s="150" t="s">
        <v>309</v>
      </c>
      <c r="F206" s="133" t="str">
        <f t="shared" si="5"/>
        <v>JUNHO</v>
      </c>
      <c r="I206" s="257" t="e">
        <v>#N/A</v>
      </c>
    </row>
    <row r="207" spans="1:9" ht="30">
      <c r="A207" s="183" t="s">
        <v>511</v>
      </c>
      <c r="B207" s="155" t="s">
        <v>7</v>
      </c>
      <c r="C207" s="284">
        <v>1740</v>
      </c>
      <c r="D207" s="150" t="s">
        <v>310</v>
      </c>
      <c r="E207" s="150"/>
      <c r="F207" s="133" t="str">
        <f t="shared" si="5"/>
        <v>JUNHO</v>
      </c>
      <c r="I207" s="257" t="e">
        <v>#N/A</v>
      </c>
    </row>
    <row r="208" spans="1:9" ht="45">
      <c r="A208" s="183" t="s">
        <v>512</v>
      </c>
      <c r="B208" s="155" t="s">
        <v>7</v>
      </c>
      <c r="C208" s="284">
        <f t="shared" ref="C208:C271" si="6">I208/100</f>
        <v>35.590000000000003</v>
      </c>
      <c r="D208" s="150">
        <v>3379</v>
      </c>
      <c r="E208" s="150" t="s">
        <v>227</v>
      </c>
      <c r="F208" s="133" t="str">
        <f t="shared" si="5"/>
        <v>JUNHO</v>
      </c>
      <c r="I208" s="257">
        <v>3559</v>
      </c>
    </row>
    <row r="209" spans="1:9">
      <c r="A209" s="183" t="s">
        <v>698</v>
      </c>
      <c r="B209" s="155" t="s">
        <v>7</v>
      </c>
      <c r="C209" s="284">
        <v>1.5</v>
      </c>
      <c r="D209" s="150" t="s">
        <v>697</v>
      </c>
      <c r="E209" s="150" t="s">
        <v>309</v>
      </c>
      <c r="F209" s="133" t="str">
        <f t="shared" ref="F209:F276" si="7">$F$12</f>
        <v>JUNHO</v>
      </c>
      <c r="I209" s="257" t="e">
        <v>#N/A</v>
      </c>
    </row>
    <row r="210" spans="1:9">
      <c r="A210" s="183" t="s">
        <v>514</v>
      </c>
      <c r="B210" s="155" t="s">
        <v>7</v>
      </c>
      <c r="C210" s="284">
        <v>26</v>
      </c>
      <c r="D210" s="150" t="s">
        <v>513</v>
      </c>
      <c r="E210" s="150" t="s">
        <v>309</v>
      </c>
      <c r="F210" s="133" t="str">
        <f t="shared" si="7"/>
        <v>JUNHO</v>
      </c>
      <c r="I210" s="257" t="e">
        <v>#N/A</v>
      </c>
    </row>
    <row r="211" spans="1:9">
      <c r="A211" s="183" t="s">
        <v>515</v>
      </c>
      <c r="B211" s="155" t="s">
        <v>7</v>
      </c>
      <c r="C211" s="284">
        <v>55.75</v>
      </c>
      <c r="D211" s="150" t="s">
        <v>310</v>
      </c>
      <c r="E211" s="150"/>
      <c r="F211" s="133" t="str">
        <f t="shared" si="7"/>
        <v>JUNHO</v>
      </c>
      <c r="I211" s="257" t="e">
        <v>#N/A</v>
      </c>
    </row>
    <row r="212" spans="1:9" ht="30">
      <c r="A212" s="183" t="s">
        <v>516</v>
      </c>
      <c r="B212" s="155" t="s">
        <v>7</v>
      </c>
      <c r="C212" s="284">
        <f t="shared" si="6"/>
        <v>5.73</v>
      </c>
      <c r="D212" s="150">
        <v>432</v>
      </c>
      <c r="E212" s="150" t="s">
        <v>227</v>
      </c>
      <c r="F212" s="133" t="str">
        <f t="shared" si="7"/>
        <v>JUNHO</v>
      </c>
      <c r="I212" s="257">
        <v>573</v>
      </c>
    </row>
    <row r="213" spans="1:9">
      <c r="A213" s="30" t="s">
        <v>518</v>
      </c>
      <c r="B213" s="155" t="s">
        <v>7</v>
      </c>
      <c r="C213" s="284">
        <v>9.5</v>
      </c>
      <c r="D213" s="150" t="s">
        <v>517</v>
      </c>
      <c r="E213" s="150" t="s">
        <v>309</v>
      </c>
      <c r="F213" s="133" t="str">
        <f t="shared" si="7"/>
        <v>JUNHO</v>
      </c>
      <c r="I213" s="257" t="e">
        <v>#N/A</v>
      </c>
    </row>
    <row r="214" spans="1:9">
      <c r="A214" s="183" t="s">
        <v>519</v>
      </c>
      <c r="B214" s="155" t="s">
        <v>317</v>
      </c>
      <c r="C214" s="284">
        <f t="shared" si="6"/>
        <v>20.97</v>
      </c>
      <c r="D214" s="150">
        <v>841</v>
      </c>
      <c r="E214" s="150" t="s">
        <v>227</v>
      </c>
      <c r="F214" s="133" t="str">
        <f t="shared" si="7"/>
        <v>JUNHO</v>
      </c>
      <c r="I214" s="257">
        <v>2097</v>
      </c>
    </row>
    <row r="215" spans="1:9" ht="45">
      <c r="A215" s="183" t="s">
        <v>520</v>
      </c>
      <c r="B215" s="155" t="s">
        <v>7</v>
      </c>
      <c r="C215" s="284">
        <v>17.079999999999998</v>
      </c>
      <c r="D215" s="150" t="s">
        <v>521</v>
      </c>
      <c r="E215" s="150" t="s">
        <v>309</v>
      </c>
      <c r="F215" s="133" t="str">
        <f t="shared" si="7"/>
        <v>JUNHO</v>
      </c>
      <c r="I215" s="257" t="e">
        <v>#N/A</v>
      </c>
    </row>
    <row r="216" spans="1:9" ht="45">
      <c r="A216" s="183" t="s">
        <v>522</v>
      </c>
      <c r="B216" s="155" t="s">
        <v>7</v>
      </c>
      <c r="C216" s="284">
        <v>27.88</v>
      </c>
      <c r="D216" s="150" t="s">
        <v>310</v>
      </c>
      <c r="E216" s="150"/>
      <c r="F216" s="133" t="str">
        <f t="shared" si="7"/>
        <v>JUNHO</v>
      </c>
      <c r="I216" s="257" t="e">
        <v>#N/A</v>
      </c>
    </row>
    <row r="217" spans="1:9">
      <c r="A217" s="183" t="s">
        <v>523</v>
      </c>
      <c r="B217" s="155" t="s">
        <v>316</v>
      </c>
      <c r="C217" s="284">
        <f t="shared" si="6"/>
        <v>12.73</v>
      </c>
      <c r="D217" s="150">
        <v>868</v>
      </c>
      <c r="E217" s="150" t="s">
        <v>227</v>
      </c>
      <c r="F217" s="133" t="str">
        <f t="shared" si="7"/>
        <v>JUNHO</v>
      </c>
      <c r="I217" s="257">
        <v>1273</v>
      </c>
    </row>
    <row r="218" spans="1:9">
      <c r="A218" s="183" t="s">
        <v>525</v>
      </c>
      <c r="B218" s="155" t="s">
        <v>7</v>
      </c>
      <c r="C218" s="284">
        <v>7.04</v>
      </c>
      <c r="D218" s="150" t="s">
        <v>524</v>
      </c>
      <c r="E218" s="150" t="s">
        <v>309</v>
      </c>
      <c r="F218" s="133" t="str">
        <f t="shared" si="7"/>
        <v>JUNHO</v>
      </c>
      <c r="I218" s="257" t="e">
        <v>#N/A</v>
      </c>
    </row>
    <row r="219" spans="1:9">
      <c r="A219" s="183" t="s">
        <v>526</v>
      </c>
      <c r="B219" s="155" t="s">
        <v>7</v>
      </c>
      <c r="C219" s="284">
        <v>10.9</v>
      </c>
      <c r="D219" s="150" t="s">
        <v>310</v>
      </c>
      <c r="E219" s="150"/>
      <c r="F219" s="133" t="str">
        <f t="shared" si="7"/>
        <v>JUNHO</v>
      </c>
      <c r="I219" s="257" t="e">
        <v>#N/A</v>
      </c>
    </row>
    <row r="220" spans="1:9">
      <c r="A220" s="183" t="s">
        <v>528</v>
      </c>
      <c r="B220" s="155" t="s">
        <v>7</v>
      </c>
      <c r="C220" s="284">
        <v>68.209999999999994</v>
      </c>
      <c r="D220" s="150" t="s">
        <v>527</v>
      </c>
      <c r="E220" s="150" t="s">
        <v>309</v>
      </c>
      <c r="F220" s="133" t="str">
        <f t="shared" si="7"/>
        <v>JUNHO</v>
      </c>
      <c r="I220" s="257" t="e">
        <v>#N/A</v>
      </c>
    </row>
    <row r="221" spans="1:9" ht="30">
      <c r="A221" s="183" t="s">
        <v>529</v>
      </c>
      <c r="B221" s="155" t="s">
        <v>7</v>
      </c>
      <c r="C221" s="284">
        <f t="shared" si="6"/>
        <v>566.75</v>
      </c>
      <c r="D221" s="150">
        <v>5057</v>
      </c>
      <c r="E221" s="150" t="s">
        <v>227</v>
      </c>
      <c r="F221" s="133" t="str">
        <f t="shared" si="7"/>
        <v>JUNHO</v>
      </c>
      <c r="I221" s="257">
        <v>56675</v>
      </c>
    </row>
    <row r="222" spans="1:9" ht="30">
      <c r="A222" s="183" t="s">
        <v>530</v>
      </c>
      <c r="B222" s="155" t="s">
        <v>297</v>
      </c>
      <c r="C222" s="284">
        <f t="shared" si="6"/>
        <v>270</v>
      </c>
      <c r="D222" s="150">
        <v>3356</v>
      </c>
      <c r="E222" s="150" t="s">
        <v>227</v>
      </c>
      <c r="F222" s="133" t="str">
        <f t="shared" si="7"/>
        <v>JUNHO</v>
      </c>
      <c r="I222" s="257">
        <v>27000</v>
      </c>
    </row>
    <row r="223" spans="1:9">
      <c r="A223" s="183" t="s">
        <v>531</v>
      </c>
      <c r="B223" s="155" t="s">
        <v>297</v>
      </c>
      <c r="C223" s="284">
        <f t="shared" si="6"/>
        <v>98.27</v>
      </c>
      <c r="D223" s="150">
        <v>2707</v>
      </c>
      <c r="E223" s="150" t="s">
        <v>227</v>
      </c>
      <c r="F223" s="133" t="str">
        <f t="shared" si="7"/>
        <v>JUNHO</v>
      </c>
      <c r="I223" s="257">
        <v>9827</v>
      </c>
    </row>
    <row r="224" spans="1:9" ht="225">
      <c r="A224" s="183" t="s">
        <v>545</v>
      </c>
      <c r="B224" s="155"/>
      <c r="C224" s="284">
        <v>23000</v>
      </c>
      <c r="D224" s="150" t="s">
        <v>310</v>
      </c>
      <c r="E224" s="150" t="s">
        <v>532</v>
      </c>
      <c r="F224" s="133" t="s">
        <v>575</v>
      </c>
      <c r="I224" s="257" t="e">
        <v>#N/A</v>
      </c>
    </row>
    <row r="225" spans="1:9">
      <c r="A225" s="183" t="s">
        <v>533</v>
      </c>
      <c r="B225" s="155" t="s">
        <v>297</v>
      </c>
      <c r="C225" s="284">
        <f t="shared" si="6"/>
        <v>12.03</v>
      </c>
      <c r="D225" s="150">
        <v>6173</v>
      </c>
      <c r="E225" s="150" t="s">
        <v>227</v>
      </c>
      <c r="F225" s="133" t="str">
        <f t="shared" si="7"/>
        <v>JUNHO</v>
      </c>
      <c r="I225" s="257">
        <v>1203</v>
      </c>
    </row>
    <row r="226" spans="1:9" ht="75">
      <c r="A226" s="183" t="s">
        <v>375</v>
      </c>
      <c r="B226" s="155" t="s">
        <v>7</v>
      </c>
      <c r="C226" s="284">
        <f t="shared" si="6"/>
        <v>1.7</v>
      </c>
      <c r="D226" s="150">
        <v>1150</v>
      </c>
      <c r="E226" s="150" t="s">
        <v>227</v>
      </c>
      <c r="F226" s="133" t="str">
        <f t="shared" si="7"/>
        <v>JUNHO</v>
      </c>
      <c r="I226" s="257">
        <v>170.05</v>
      </c>
    </row>
    <row r="227" spans="1:9">
      <c r="A227" s="183" t="s">
        <v>534</v>
      </c>
      <c r="B227" s="155" t="s">
        <v>297</v>
      </c>
      <c r="C227" s="284">
        <f t="shared" si="6"/>
        <v>21.1</v>
      </c>
      <c r="D227" s="150">
        <v>4093</v>
      </c>
      <c r="E227" s="150" t="s">
        <v>227</v>
      </c>
      <c r="F227" s="133" t="str">
        <f t="shared" si="7"/>
        <v>JUNHO</v>
      </c>
      <c r="I227" s="257">
        <v>2110</v>
      </c>
    </row>
    <row r="228" spans="1:9">
      <c r="A228" s="209" t="s">
        <v>535</v>
      </c>
      <c r="B228" s="202" t="s">
        <v>7</v>
      </c>
      <c r="C228" s="284">
        <v>68.2</v>
      </c>
      <c r="D228" s="150" t="s">
        <v>310</v>
      </c>
      <c r="E228" s="150" t="s">
        <v>537</v>
      </c>
      <c r="F228" s="133" t="str">
        <f t="shared" si="7"/>
        <v>JUNHO</v>
      </c>
      <c r="I228" s="257" t="e">
        <v>#N/A</v>
      </c>
    </row>
    <row r="229" spans="1:9">
      <c r="A229" s="210" t="s">
        <v>536</v>
      </c>
      <c r="B229" s="202" t="s">
        <v>7</v>
      </c>
      <c r="C229" s="284">
        <v>78</v>
      </c>
      <c r="D229" s="150" t="s">
        <v>310</v>
      </c>
      <c r="E229" s="150" t="s">
        <v>537</v>
      </c>
      <c r="F229" s="133" t="str">
        <f t="shared" si="7"/>
        <v>JUNHO</v>
      </c>
      <c r="I229" s="257" t="e">
        <v>#N/A</v>
      </c>
    </row>
    <row r="230" spans="1:9">
      <c r="A230" s="183" t="s">
        <v>538</v>
      </c>
      <c r="B230" s="155" t="s">
        <v>297</v>
      </c>
      <c r="C230" s="284">
        <f t="shared" si="6"/>
        <v>8.49</v>
      </c>
      <c r="D230" s="203">
        <v>243</v>
      </c>
      <c r="E230" s="150" t="s">
        <v>227</v>
      </c>
      <c r="F230" s="133" t="str">
        <f t="shared" si="7"/>
        <v>JUNHO</v>
      </c>
      <c r="I230" s="257">
        <v>849</v>
      </c>
    </row>
    <row r="231" spans="1:9" ht="45">
      <c r="A231" s="183" t="s">
        <v>539</v>
      </c>
      <c r="B231" s="155" t="s">
        <v>297</v>
      </c>
      <c r="C231" s="284">
        <f t="shared" si="6"/>
        <v>53.43</v>
      </c>
      <c r="D231" s="289">
        <f>D39</f>
        <v>2706</v>
      </c>
      <c r="E231" s="290" t="str">
        <f>E39</f>
        <v>PISO SALARIAL CATEGORIA</v>
      </c>
      <c r="F231" s="133" t="str">
        <f t="shared" si="7"/>
        <v>JUNHO</v>
      </c>
      <c r="I231" s="257">
        <v>5343</v>
      </c>
    </row>
    <row r="232" spans="1:9">
      <c r="A232" s="183" t="s">
        <v>540</v>
      </c>
      <c r="B232" s="155" t="s">
        <v>7</v>
      </c>
      <c r="C232" s="284">
        <v>298.02999999999997</v>
      </c>
      <c r="D232" s="203" t="s">
        <v>541</v>
      </c>
      <c r="E232" s="150" t="s">
        <v>309</v>
      </c>
      <c r="F232" s="133" t="str">
        <f t="shared" si="7"/>
        <v>JUNHO</v>
      </c>
      <c r="I232" s="257" t="e">
        <v>#N/A</v>
      </c>
    </row>
    <row r="233" spans="1:9" ht="45">
      <c r="A233" s="183" t="s">
        <v>627</v>
      </c>
      <c r="B233" s="155" t="s">
        <v>7</v>
      </c>
      <c r="C233" s="284">
        <v>2567.06</v>
      </c>
      <c r="D233" s="204" t="s">
        <v>628</v>
      </c>
      <c r="E233" s="150" t="s">
        <v>309</v>
      </c>
      <c r="F233" s="133" t="str">
        <f t="shared" si="7"/>
        <v>JUNHO</v>
      </c>
      <c r="I233" s="257" t="e">
        <v>#N/A</v>
      </c>
    </row>
    <row r="234" spans="1:9" ht="30">
      <c r="A234" s="214" t="s">
        <v>550</v>
      </c>
      <c r="B234" s="215" t="s">
        <v>316</v>
      </c>
      <c r="C234" s="284">
        <f t="shared" si="6"/>
        <v>4.2699999999999996</v>
      </c>
      <c r="D234" s="216">
        <v>6207</v>
      </c>
      <c r="E234" s="150" t="s">
        <v>227</v>
      </c>
      <c r="F234" s="133" t="str">
        <f t="shared" si="7"/>
        <v>JUNHO</v>
      </c>
      <c r="I234" s="257">
        <v>427</v>
      </c>
    </row>
    <row r="235" spans="1:9" ht="30">
      <c r="A235" s="214" t="s">
        <v>543</v>
      </c>
      <c r="B235" s="215" t="s">
        <v>7</v>
      </c>
      <c r="C235" s="284">
        <v>15.57</v>
      </c>
      <c r="D235" s="250" t="s">
        <v>544</v>
      </c>
      <c r="E235" s="250" t="s">
        <v>309</v>
      </c>
      <c r="F235" s="133" t="str">
        <f t="shared" si="7"/>
        <v>JUNHO</v>
      </c>
      <c r="I235" s="257" t="e">
        <v>#N/A</v>
      </c>
    </row>
    <row r="236" spans="1:9" ht="36.75" customHeight="1">
      <c r="A236" s="251" t="s">
        <v>574</v>
      </c>
      <c r="B236" s="119" t="s">
        <v>315</v>
      </c>
      <c r="C236" s="284">
        <f t="shared" si="6"/>
        <v>457.47</v>
      </c>
      <c r="D236" s="131">
        <v>608</v>
      </c>
      <c r="E236" s="150" t="s">
        <v>227</v>
      </c>
      <c r="F236" s="133" t="str">
        <f t="shared" si="7"/>
        <v>JUNHO</v>
      </c>
      <c r="I236" s="257">
        <v>45747</v>
      </c>
    </row>
    <row r="237" spans="1:9" ht="44.25" customHeight="1">
      <c r="A237" s="251" t="s">
        <v>577</v>
      </c>
      <c r="B237" s="119" t="s">
        <v>7</v>
      </c>
      <c r="C237" s="284">
        <f t="shared" si="6"/>
        <v>21.05</v>
      </c>
      <c r="D237" s="131">
        <v>7529</v>
      </c>
      <c r="E237" s="150" t="s">
        <v>227</v>
      </c>
      <c r="F237" s="133" t="str">
        <f t="shared" si="7"/>
        <v>JUNHO</v>
      </c>
      <c r="I237" s="257">
        <v>2105</v>
      </c>
    </row>
    <row r="238" spans="1:9" ht="45">
      <c r="A238" s="251" t="s">
        <v>579</v>
      </c>
      <c r="B238" s="119" t="s">
        <v>7</v>
      </c>
      <c r="C238" s="284">
        <f t="shared" si="6"/>
        <v>16.149999999999999</v>
      </c>
      <c r="D238" s="131">
        <v>7556</v>
      </c>
      <c r="E238" s="150" t="s">
        <v>227</v>
      </c>
      <c r="F238" s="133" t="str">
        <f t="shared" si="7"/>
        <v>JUNHO</v>
      </c>
      <c r="I238" s="257">
        <v>1615</v>
      </c>
    </row>
    <row r="239" spans="1:9" ht="48.75" customHeight="1">
      <c r="A239" s="252" t="s">
        <v>580</v>
      </c>
      <c r="B239" s="253" t="s">
        <v>7</v>
      </c>
      <c r="C239" s="284">
        <f t="shared" si="6"/>
        <v>21.36</v>
      </c>
      <c r="D239" s="254">
        <v>7558</v>
      </c>
      <c r="E239" s="255" t="s">
        <v>227</v>
      </c>
      <c r="F239" s="133" t="str">
        <f t="shared" si="7"/>
        <v>JUNHO</v>
      </c>
      <c r="I239" s="257">
        <v>2136</v>
      </c>
    </row>
    <row r="240" spans="1:9" ht="22.5" customHeight="1">
      <c r="A240" s="251" t="s">
        <v>581</v>
      </c>
      <c r="B240" s="119" t="s">
        <v>317</v>
      </c>
      <c r="C240" s="284">
        <f t="shared" si="6"/>
        <v>3.9</v>
      </c>
      <c r="D240" s="131">
        <v>31</v>
      </c>
      <c r="E240" s="150" t="s">
        <v>227</v>
      </c>
      <c r="F240" s="133" t="str">
        <f t="shared" si="7"/>
        <v>JUNHO</v>
      </c>
      <c r="I240" s="257">
        <v>390</v>
      </c>
    </row>
    <row r="241" spans="1:9" ht="30">
      <c r="A241" s="251" t="s">
        <v>595</v>
      </c>
      <c r="B241" s="119" t="s">
        <v>7</v>
      </c>
      <c r="C241" s="284">
        <f t="shared" si="6"/>
        <v>0.06</v>
      </c>
      <c r="D241" s="131">
        <v>13891</v>
      </c>
      <c r="E241" s="150" t="s">
        <v>227</v>
      </c>
      <c r="F241" s="133" t="str">
        <f t="shared" si="7"/>
        <v>JUNHO</v>
      </c>
      <c r="I241" s="257">
        <v>5.99</v>
      </c>
    </row>
    <row r="242" spans="1:9" ht="33" customHeight="1">
      <c r="A242" s="251" t="s">
        <v>592</v>
      </c>
      <c r="B242" s="119" t="s">
        <v>316</v>
      </c>
      <c r="C242" s="284">
        <f t="shared" si="6"/>
        <v>2.66</v>
      </c>
      <c r="D242" s="131">
        <v>9868</v>
      </c>
      <c r="E242" s="150" t="s">
        <v>227</v>
      </c>
      <c r="F242" s="133" t="str">
        <f t="shared" si="7"/>
        <v>JUNHO</v>
      </c>
      <c r="I242" s="257">
        <v>266</v>
      </c>
    </row>
    <row r="243" spans="1:9" ht="32.25" customHeight="1">
      <c r="A243" s="251" t="s">
        <v>598</v>
      </c>
      <c r="B243" s="119" t="s">
        <v>599</v>
      </c>
      <c r="C243" s="284">
        <f t="shared" si="6"/>
        <v>0.36</v>
      </c>
      <c r="D243" s="131">
        <v>2705</v>
      </c>
      <c r="E243" s="150" t="s">
        <v>227</v>
      </c>
      <c r="F243" s="133" t="str">
        <f t="shared" si="7"/>
        <v>JUNHO</v>
      </c>
      <c r="I243" s="257">
        <v>36</v>
      </c>
    </row>
    <row r="244" spans="1:9" ht="42" customHeight="1">
      <c r="A244" s="256" t="s">
        <v>600</v>
      </c>
      <c r="B244" s="119" t="s">
        <v>7</v>
      </c>
      <c r="C244" s="284">
        <f t="shared" si="6"/>
        <v>0.43</v>
      </c>
      <c r="D244" s="131">
        <v>3353</v>
      </c>
      <c r="E244" s="150" t="s">
        <v>227</v>
      </c>
      <c r="F244" s="133" t="str">
        <f t="shared" si="7"/>
        <v>JUNHO</v>
      </c>
      <c r="I244" s="257">
        <v>42.9</v>
      </c>
    </row>
    <row r="245" spans="1:9" ht="34.5" customHeight="1">
      <c r="A245" s="256" t="s">
        <v>601</v>
      </c>
      <c r="B245" s="119" t="s">
        <v>297</v>
      </c>
      <c r="C245" s="284">
        <f t="shared" si="6"/>
        <v>0.87</v>
      </c>
      <c r="D245" s="131">
        <v>10485</v>
      </c>
      <c r="E245" s="150" t="s">
        <v>227</v>
      </c>
      <c r="F245" s="133" t="str">
        <f t="shared" si="7"/>
        <v>JUNHO</v>
      </c>
      <c r="I245" s="257">
        <v>87</v>
      </c>
    </row>
    <row r="246" spans="1:9" ht="34.5" customHeight="1">
      <c r="A246" s="256" t="s">
        <v>602</v>
      </c>
      <c r="B246" s="119" t="s">
        <v>315</v>
      </c>
      <c r="C246" s="284">
        <f t="shared" si="6"/>
        <v>29.71</v>
      </c>
      <c r="D246" s="131">
        <v>3741</v>
      </c>
      <c r="E246" s="150" t="s">
        <v>227</v>
      </c>
      <c r="F246" s="133" t="str">
        <f t="shared" si="7"/>
        <v>JUNHO</v>
      </c>
      <c r="I246" s="257">
        <v>2971</v>
      </c>
    </row>
    <row r="247" spans="1:9" ht="34.5" customHeight="1">
      <c r="A247" s="256" t="s">
        <v>603</v>
      </c>
      <c r="B247" s="119" t="s">
        <v>7</v>
      </c>
      <c r="C247" s="284">
        <f t="shared" si="6"/>
        <v>0.77</v>
      </c>
      <c r="D247" s="131">
        <v>65</v>
      </c>
      <c r="E247" s="150" t="s">
        <v>227</v>
      </c>
      <c r="F247" s="133" t="str">
        <f t="shared" si="7"/>
        <v>JUNHO</v>
      </c>
      <c r="I247" s="257">
        <v>77</v>
      </c>
    </row>
    <row r="248" spans="1:9" ht="34.5" customHeight="1">
      <c r="A248" s="256" t="s">
        <v>604</v>
      </c>
      <c r="B248" s="119" t="s">
        <v>7</v>
      </c>
      <c r="C248" s="284">
        <f t="shared" si="6"/>
        <v>9.43</v>
      </c>
      <c r="D248" s="131">
        <v>20080</v>
      </c>
      <c r="E248" s="150" t="s">
        <v>227</v>
      </c>
      <c r="F248" s="133" t="str">
        <f t="shared" si="7"/>
        <v>JUNHO</v>
      </c>
      <c r="I248" s="257">
        <v>943</v>
      </c>
    </row>
    <row r="249" spans="1:9" ht="55.5" customHeight="1">
      <c r="A249" s="256" t="s">
        <v>605</v>
      </c>
      <c r="B249" s="119" t="s">
        <v>7</v>
      </c>
      <c r="C249" s="284">
        <f t="shared" si="6"/>
        <v>131.15</v>
      </c>
      <c r="D249" s="131">
        <v>10420</v>
      </c>
      <c r="E249" s="150" t="s">
        <v>227</v>
      </c>
      <c r="F249" s="133" t="str">
        <f t="shared" si="7"/>
        <v>JUNHO</v>
      </c>
      <c r="I249" s="257">
        <v>13115</v>
      </c>
    </row>
    <row r="250" spans="1:9" ht="49.5" customHeight="1">
      <c r="A250" s="256" t="s">
        <v>606</v>
      </c>
      <c r="B250" s="119" t="s">
        <v>7</v>
      </c>
      <c r="C250" s="284">
        <f t="shared" si="6"/>
        <v>22.3</v>
      </c>
      <c r="D250" s="131">
        <v>1030</v>
      </c>
      <c r="E250" s="150" t="s">
        <v>227</v>
      </c>
      <c r="F250" s="133" t="str">
        <f t="shared" si="7"/>
        <v>JUNHO</v>
      </c>
      <c r="I250" s="257">
        <v>2230</v>
      </c>
    </row>
    <row r="251" spans="1:9" ht="30.75" customHeight="1">
      <c r="A251" s="256" t="s">
        <v>607</v>
      </c>
      <c r="B251" s="119" t="s">
        <v>7</v>
      </c>
      <c r="C251" s="284">
        <f t="shared" si="6"/>
        <v>19</v>
      </c>
      <c r="D251" s="131">
        <v>11712</v>
      </c>
      <c r="E251" s="150" t="s">
        <v>227</v>
      </c>
      <c r="F251" s="133" t="str">
        <f t="shared" si="7"/>
        <v>JUNHO</v>
      </c>
      <c r="I251" s="257">
        <v>1900</v>
      </c>
    </row>
    <row r="252" spans="1:9" ht="30.75" customHeight="1">
      <c r="A252" s="256" t="s">
        <v>608</v>
      </c>
      <c r="B252" s="119" t="s">
        <v>7</v>
      </c>
      <c r="C252" s="284">
        <f t="shared" si="6"/>
        <v>2.4</v>
      </c>
      <c r="D252" s="131">
        <v>6141</v>
      </c>
      <c r="E252" s="150" t="s">
        <v>227</v>
      </c>
      <c r="F252" s="133" t="str">
        <f t="shared" si="7"/>
        <v>JUNHO</v>
      </c>
      <c r="I252" s="257">
        <v>240</v>
      </c>
    </row>
    <row r="253" spans="1:9" ht="30.75" customHeight="1">
      <c r="A253" s="256" t="s">
        <v>609</v>
      </c>
      <c r="B253" s="119" t="s">
        <v>7</v>
      </c>
      <c r="C253" s="284">
        <f t="shared" si="6"/>
        <v>23.32</v>
      </c>
      <c r="D253" s="131">
        <v>20157</v>
      </c>
      <c r="E253" s="150" t="s">
        <v>227</v>
      </c>
      <c r="F253" s="133" t="str">
        <f t="shared" si="7"/>
        <v>JUNHO</v>
      </c>
      <c r="I253" s="257">
        <v>2332</v>
      </c>
    </row>
    <row r="254" spans="1:9" ht="30.75" customHeight="1">
      <c r="A254" s="256" t="s">
        <v>610</v>
      </c>
      <c r="B254" s="119" t="s">
        <v>7</v>
      </c>
      <c r="C254" s="284">
        <f t="shared" si="6"/>
        <v>4.16</v>
      </c>
      <c r="D254" s="131">
        <v>20154</v>
      </c>
      <c r="E254" s="150" t="s">
        <v>227</v>
      </c>
      <c r="F254" s="133" t="str">
        <f t="shared" si="7"/>
        <v>JUNHO</v>
      </c>
      <c r="I254" s="257">
        <v>416</v>
      </c>
    </row>
    <row r="255" spans="1:9" ht="30.75" customHeight="1">
      <c r="A255" s="256" t="s">
        <v>611</v>
      </c>
      <c r="B255" s="119" t="s">
        <v>7</v>
      </c>
      <c r="C255" s="284">
        <f t="shared" si="6"/>
        <v>6.57</v>
      </c>
      <c r="D255" s="131">
        <v>20155</v>
      </c>
      <c r="E255" s="150" t="s">
        <v>227</v>
      </c>
      <c r="F255" s="133" t="str">
        <f t="shared" si="7"/>
        <v>JUNHO</v>
      </c>
      <c r="I255" s="257">
        <v>657</v>
      </c>
    </row>
    <row r="256" spans="1:9" ht="30.75" customHeight="1">
      <c r="A256" s="256" t="s">
        <v>612</v>
      </c>
      <c r="B256" s="119" t="s">
        <v>7</v>
      </c>
      <c r="C256" s="284">
        <f t="shared" si="6"/>
        <v>2.08</v>
      </c>
      <c r="D256" s="131">
        <v>3522</v>
      </c>
      <c r="E256" s="150" t="s">
        <v>227</v>
      </c>
      <c r="F256" s="133" t="str">
        <f t="shared" si="7"/>
        <v>JUNHO</v>
      </c>
      <c r="I256" s="257">
        <v>208</v>
      </c>
    </row>
    <row r="257" spans="1:9" ht="30.75" customHeight="1">
      <c r="A257" s="256" t="s">
        <v>613</v>
      </c>
      <c r="B257" s="119" t="s">
        <v>7</v>
      </c>
      <c r="C257" s="284">
        <f t="shared" si="6"/>
        <v>58.88</v>
      </c>
      <c r="D257" s="131">
        <v>10425</v>
      </c>
      <c r="E257" s="150" t="s">
        <v>227</v>
      </c>
      <c r="F257" s="133" t="str">
        <f t="shared" si="7"/>
        <v>JUNHO</v>
      </c>
      <c r="I257" s="257">
        <v>5888</v>
      </c>
    </row>
    <row r="258" spans="1:9" ht="30.75" customHeight="1">
      <c r="A258" s="256" t="s">
        <v>614</v>
      </c>
      <c r="B258" s="119" t="s">
        <v>7</v>
      </c>
      <c r="C258" s="284">
        <f t="shared" si="6"/>
        <v>1.01</v>
      </c>
      <c r="D258" s="131">
        <v>3906</v>
      </c>
      <c r="E258" s="150" t="s">
        <v>227</v>
      </c>
      <c r="F258" s="133" t="str">
        <f t="shared" si="7"/>
        <v>JUNHO</v>
      </c>
      <c r="I258" s="257">
        <v>101</v>
      </c>
    </row>
    <row r="259" spans="1:9" ht="30.75" customHeight="1">
      <c r="A259" s="256" t="s">
        <v>615</v>
      </c>
      <c r="B259" s="119" t="s">
        <v>7</v>
      </c>
      <c r="C259" s="284">
        <f t="shared" si="6"/>
        <v>25.82</v>
      </c>
      <c r="D259" s="131">
        <v>6016</v>
      </c>
      <c r="E259" s="150" t="s">
        <v>227</v>
      </c>
      <c r="F259" s="133" t="str">
        <f t="shared" si="7"/>
        <v>JUNHO</v>
      </c>
      <c r="I259" s="257">
        <v>2582</v>
      </c>
    </row>
    <row r="260" spans="1:9" ht="30.75" customHeight="1">
      <c r="A260" s="256" t="s">
        <v>592</v>
      </c>
      <c r="B260" s="119" t="s">
        <v>316</v>
      </c>
      <c r="C260" s="284">
        <f t="shared" si="6"/>
        <v>2.66</v>
      </c>
      <c r="D260" s="131">
        <v>9868</v>
      </c>
      <c r="E260" s="150" t="s">
        <v>227</v>
      </c>
      <c r="F260" s="133" t="str">
        <f t="shared" si="7"/>
        <v>JUNHO</v>
      </c>
      <c r="I260" s="257">
        <v>266</v>
      </c>
    </row>
    <row r="261" spans="1:9" ht="30.75" customHeight="1">
      <c r="A261" s="291" t="s">
        <v>667</v>
      </c>
      <c r="B261" s="119" t="s">
        <v>7</v>
      </c>
      <c r="C261" s="284">
        <f t="shared" si="6"/>
        <v>11.96</v>
      </c>
      <c r="D261" s="131">
        <v>7603</v>
      </c>
      <c r="E261" s="150" t="s">
        <v>227</v>
      </c>
      <c r="F261" s="133" t="str">
        <f t="shared" si="7"/>
        <v>JUNHO</v>
      </c>
      <c r="I261" s="257">
        <v>1196</v>
      </c>
    </row>
    <row r="262" spans="1:9" ht="30.75" customHeight="1">
      <c r="A262" s="256" t="s">
        <v>616</v>
      </c>
      <c r="B262" s="119" t="s">
        <v>316</v>
      </c>
      <c r="C262" s="284">
        <f t="shared" si="6"/>
        <v>8.91</v>
      </c>
      <c r="D262" s="131">
        <v>9836</v>
      </c>
      <c r="E262" s="150" t="s">
        <v>227</v>
      </c>
      <c r="F262" s="133" t="str">
        <f t="shared" si="7"/>
        <v>JUNHO</v>
      </c>
      <c r="I262" s="257">
        <v>891</v>
      </c>
    </row>
    <row r="263" spans="1:9" ht="30.75" customHeight="1">
      <c r="A263" s="256" t="s">
        <v>664</v>
      </c>
      <c r="B263" s="119" t="s">
        <v>316</v>
      </c>
      <c r="C263" s="284">
        <f t="shared" si="6"/>
        <v>5.83</v>
      </c>
      <c r="D263" s="131">
        <v>9838</v>
      </c>
      <c r="E263" s="150" t="s">
        <v>227</v>
      </c>
      <c r="F263" s="133" t="str">
        <f t="shared" si="7"/>
        <v>JUNHO</v>
      </c>
      <c r="I263" s="257">
        <v>583</v>
      </c>
    </row>
    <row r="264" spans="1:9" ht="30.75" customHeight="1">
      <c r="A264" s="256" t="s">
        <v>617</v>
      </c>
      <c r="B264" s="119" t="s">
        <v>316</v>
      </c>
      <c r="C264" s="284">
        <f t="shared" si="6"/>
        <v>3.08</v>
      </c>
      <c r="D264" s="131">
        <v>9835</v>
      </c>
      <c r="E264" s="150" t="s">
        <v>227</v>
      </c>
      <c r="F264" s="133" t="str">
        <f t="shared" si="7"/>
        <v>JUNHO</v>
      </c>
      <c r="I264" s="257">
        <v>308</v>
      </c>
    </row>
    <row r="265" spans="1:9">
      <c r="A265" s="256" t="s">
        <v>618</v>
      </c>
      <c r="B265" s="119" t="s">
        <v>7</v>
      </c>
      <c r="C265" s="284">
        <f t="shared" si="6"/>
        <v>18.260000000000002</v>
      </c>
      <c r="D265" s="131">
        <v>11718</v>
      </c>
      <c r="E265" s="150" t="s">
        <v>227</v>
      </c>
      <c r="F265" s="133" t="str">
        <f t="shared" si="7"/>
        <v>JUNHO</v>
      </c>
      <c r="I265" s="257">
        <v>1826</v>
      </c>
    </row>
    <row r="266" spans="1:9" ht="330">
      <c r="A266" s="256" t="s">
        <v>619</v>
      </c>
      <c r="B266" s="119" t="s">
        <v>7</v>
      </c>
      <c r="C266" s="284">
        <v>60600</v>
      </c>
      <c r="D266" s="131" t="s">
        <v>310</v>
      </c>
      <c r="E266" s="150" t="s">
        <v>310</v>
      </c>
      <c r="F266" s="133" t="s">
        <v>575</v>
      </c>
      <c r="I266" s="257" t="e">
        <v>#N/A</v>
      </c>
    </row>
    <row r="267" spans="1:9" ht="36.75" customHeight="1">
      <c r="A267" s="256" t="s">
        <v>620</v>
      </c>
      <c r="B267" s="119" t="s">
        <v>320</v>
      </c>
      <c r="C267" s="284">
        <f t="shared" si="6"/>
        <v>99.02</v>
      </c>
      <c r="D267" s="131">
        <v>4734</v>
      </c>
      <c r="E267" s="150" t="s">
        <v>227</v>
      </c>
      <c r="F267" s="133" t="str">
        <f t="shared" si="7"/>
        <v>JUNHO</v>
      </c>
      <c r="I267" s="257">
        <v>9902</v>
      </c>
    </row>
    <row r="268" spans="1:9" ht="30.75" customHeight="1">
      <c r="A268" s="256" t="s">
        <v>621</v>
      </c>
      <c r="B268" s="119" t="s">
        <v>316</v>
      </c>
      <c r="C268" s="284">
        <f t="shared" si="6"/>
        <v>35.619999999999997</v>
      </c>
      <c r="D268" s="131">
        <v>9833</v>
      </c>
      <c r="E268" s="150" t="s">
        <v>227</v>
      </c>
      <c r="F268" s="133" t="str">
        <f t="shared" si="7"/>
        <v>JUNHO</v>
      </c>
      <c r="I268" s="257">
        <v>3562</v>
      </c>
    </row>
    <row r="269" spans="1:9" ht="30.75" customHeight="1">
      <c r="A269" s="256" t="s">
        <v>622</v>
      </c>
      <c r="B269" s="119" t="s">
        <v>7</v>
      </c>
      <c r="C269" s="284">
        <f t="shared" si="6"/>
        <v>8.01</v>
      </c>
      <c r="D269" s="131">
        <v>1207</v>
      </c>
      <c r="E269" s="150" t="s">
        <v>227</v>
      </c>
      <c r="F269" s="133" t="str">
        <f t="shared" si="7"/>
        <v>JUNHO</v>
      </c>
      <c r="I269" s="257">
        <v>801</v>
      </c>
    </row>
    <row r="270" spans="1:9" ht="30.75" customHeight="1">
      <c r="A270" s="256" t="s">
        <v>623</v>
      </c>
      <c r="B270" s="119" t="s">
        <v>7</v>
      </c>
      <c r="C270" s="284">
        <f t="shared" si="6"/>
        <v>33.86</v>
      </c>
      <c r="D270" s="131">
        <v>12920</v>
      </c>
      <c r="E270" s="150" t="s">
        <v>227</v>
      </c>
      <c r="F270" s="133" t="str">
        <f t="shared" si="7"/>
        <v>JUNHO</v>
      </c>
      <c r="I270" s="257">
        <v>3386</v>
      </c>
    </row>
    <row r="271" spans="1:9" ht="33" customHeight="1">
      <c r="A271" s="256" t="s">
        <v>624</v>
      </c>
      <c r="B271" s="119" t="s">
        <v>7</v>
      </c>
      <c r="C271" s="284">
        <f t="shared" si="6"/>
        <v>609.30999999999995</v>
      </c>
      <c r="D271" s="131">
        <v>6027</v>
      </c>
      <c r="E271" s="150" t="s">
        <v>227</v>
      </c>
      <c r="F271" s="133" t="str">
        <f t="shared" si="7"/>
        <v>JUNHO</v>
      </c>
      <c r="I271" s="257">
        <v>60931</v>
      </c>
    </row>
    <row r="272" spans="1:9" ht="30">
      <c r="A272" s="251" t="s">
        <v>593</v>
      </c>
      <c r="B272" s="119" t="s">
        <v>4</v>
      </c>
      <c r="C272" s="284">
        <f t="shared" ref="C272:C287" si="8">I272/100</f>
        <v>6.07</v>
      </c>
      <c r="D272" s="131">
        <v>9869</v>
      </c>
      <c r="E272" s="150" t="s">
        <v>227</v>
      </c>
      <c r="F272" s="133" t="str">
        <f t="shared" si="7"/>
        <v>JUNHO</v>
      </c>
      <c r="I272" s="257">
        <v>607</v>
      </c>
    </row>
    <row r="273" spans="1:9" ht="30">
      <c r="A273" s="251" t="s">
        <v>681</v>
      </c>
      <c r="B273" s="119" t="s">
        <v>297</v>
      </c>
      <c r="C273" s="284">
        <f t="shared" si="8"/>
        <v>3.07</v>
      </c>
      <c r="D273" s="131">
        <v>10533</v>
      </c>
      <c r="E273" s="150" t="s">
        <v>227</v>
      </c>
      <c r="F273" s="133" t="str">
        <f t="shared" si="7"/>
        <v>JUNHO</v>
      </c>
      <c r="I273" s="257">
        <v>307</v>
      </c>
    </row>
    <row r="274" spans="1:9">
      <c r="A274" s="294" t="s">
        <v>679</v>
      </c>
      <c r="B274" s="119" t="s">
        <v>317</v>
      </c>
      <c r="C274" s="284">
        <f t="shared" si="8"/>
        <v>4.07</v>
      </c>
      <c r="D274" s="131">
        <v>34</v>
      </c>
      <c r="E274" s="150" t="s">
        <v>227</v>
      </c>
      <c r="F274" s="133" t="str">
        <f t="shared" si="7"/>
        <v>JUNHO</v>
      </c>
      <c r="I274" s="257">
        <v>407</v>
      </c>
    </row>
    <row r="275" spans="1:9">
      <c r="A275" s="173" t="s">
        <v>678</v>
      </c>
      <c r="B275" s="119" t="s">
        <v>297</v>
      </c>
      <c r="C275" s="284">
        <f t="shared" si="8"/>
        <v>7.16</v>
      </c>
      <c r="D275" s="131">
        <v>6114</v>
      </c>
      <c r="E275" s="150" t="s">
        <v>227</v>
      </c>
      <c r="F275" s="133" t="str">
        <f t="shared" si="7"/>
        <v>JUNHO</v>
      </c>
      <c r="I275" s="257">
        <v>716</v>
      </c>
    </row>
    <row r="276" spans="1:9" ht="30">
      <c r="A276" s="294" t="s">
        <v>674</v>
      </c>
      <c r="B276" s="116" t="s">
        <v>7</v>
      </c>
      <c r="C276" s="284">
        <f t="shared" si="8"/>
        <v>39.22</v>
      </c>
      <c r="D276" s="160">
        <v>1357</v>
      </c>
      <c r="E276" s="150" t="s">
        <v>227</v>
      </c>
      <c r="F276" s="133" t="str">
        <f t="shared" si="7"/>
        <v>JUNHO</v>
      </c>
      <c r="I276" s="257">
        <v>3922</v>
      </c>
    </row>
    <row r="277" spans="1:9">
      <c r="A277" s="294" t="s">
        <v>675</v>
      </c>
      <c r="B277" s="116" t="s">
        <v>317</v>
      </c>
      <c r="C277" s="284">
        <f t="shared" si="8"/>
        <v>8.35</v>
      </c>
      <c r="D277" s="160">
        <v>5068</v>
      </c>
      <c r="E277" s="150" t="s">
        <v>227</v>
      </c>
      <c r="F277" s="133" t="str">
        <f>$F$12</f>
        <v>JUNHO</v>
      </c>
      <c r="I277" s="257">
        <v>835</v>
      </c>
    </row>
    <row r="278" spans="1:9">
      <c r="A278" s="294" t="s">
        <v>676</v>
      </c>
      <c r="B278" s="116" t="s">
        <v>17</v>
      </c>
      <c r="C278" s="284">
        <f t="shared" si="8"/>
        <v>9.98</v>
      </c>
      <c r="D278" s="160">
        <v>2692</v>
      </c>
      <c r="E278" s="150" t="s">
        <v>227</v>
      </c>
      <c r="F278" s="133" t="str">
        <f>$F$12</f>
        <v>JUNHO</v>
      </c>
      <c r="I278" s="257">
        <v>998</v>
      </c>
    </row>
    <row r="279" spans="1:9" ht="30">
      <c r="A279" s="308" t="s">
        <v>684</v>
      </c>
      <c r="B279" s="116" t="s">
        <v>316</v>
      </c>
      <c r="C279" s="284">
        <f t="shared" si="8"/>
        <v>9</v>
      </c>
      <c r="D279" s="160">
        <v>9845</v>
      </c>
      <c r="E279" s="150" t="s">
        <v>227</v>
      </c>
      <c r="F279" s="133" t="s">
        <v>692</v>
      </c>
      <c r="I279" s="257">
        <v>900</v>
      </c>
    </row>
    <row r="280" spans="1:9" ht="30">
      <c r="A280" s="308" t="s">
        <v>685</v>
      </c>
      <c r="B280" s="116" t="s">
        <v>7</v>
      </c>
      <c r="C280" s="284">
        <f t="shared" si="8"/>
        <v>16.239999999999998</v>
      </c>
      <c r="D280" s="160">
        <v>7088</v>
      </c>
      <c r="E280" s="150" t="s">
        <v>227</v>
      </c>
      <c r="F280" s="133" t="s">
        <v>692</v>
      </c>
      <c r="I280" s="257">
        <v>1624</v>
      </c>
    </row>
    <row r="281" spans="1:9" ht="30">
      <c r="A281" s="308" t="s">
        <v>686</v>
      </c>
      <c r="B281" s="116" t="s">
        <v>7</v>
      </c>
      <c r="C281" s="284">
        <f t="shared" si="8"/>
        <v>29.85</v>
      </c>
      <c r="D281" s="160">
        <v>1824</v>
      </c>
      <c r="E281" s="150" t="s">
        <v>227</v>
      </c>
      <c r="F281" s="133" t="s">
        <v>692</v>
      </c>
      <c r="I281" s="257">
        <v>2985</v>
      </c>
    </row>
    <row r="282" spans="1:9" ht="30">
      <c r="A282" s="308" t="s">
        <v>687</v>
      </c>
      <c r="B282" s="116" t="s">
        <v>7</v>
      </c>
      <c r="C282" s="284">
        <f t="shared" si="8"/>
        <v>13.51</v>
      </c>
      <c r="D282" s="160">
        <v>11493</v>
      </c>
      <c r="E282" s="150" t="s">
        <v>227</v>
      </c>
      <c r="F282" s="133" t="s">
        <v>692</v>
      </c>
      <c r="I282" s="257">
        <v>1351</v>
      </c>
    </row>
    <row r="283" spans="1:9" ht="30">
      <c r="A283" s="308" t="s">
        <v>688</v>
      </c>
      <c r="B283" s="116" t="s">
        <v>7</v>
      </c>
      <c r="C283" s="284">
        <f t="shared" si="8"/>
        <v>13.96</v>
      </c>
      <c r="D283" s="160">
        <v>1727</v>
      </c>
      <c r="E283" s="150" t="s">
        <v>227</v>
      </c>
      <c r="F283" s="133" t="s">
        <v>692</v>
      </c>
      <c r="I283" s="257">
        <v>1396</v>
      </c>
    </row>
    <row r="284" spans="1:9" ht="30">
      <c r="A284" s="308" t="s">
        <v>689</v>
      </c>
      <c r="B284" s="116" t="s">
        <v>7</v>
      </c>
      <c r="C284" s="284">
        <f t="shared" si="8"/>
        <v>25.25</v>
      </c>
      <c r="D284" s="160">
        <v>1825</v>
      </c>
      <c r="E284" s="150" t="s">
        <v>227</v>
      </c>
      <c r="F284" s="133" t="s">
        <v>692</v>
      </c>
      <c r="I284" s="257">
        <v>2525</v>
      </c>
    </row>
    <row r="285" spans="1:9" ht="30">
      <c r="A285" s="308" t="s">
        <v>690</v>
      </c>
      <c r="B285" s="116" t="s">
        <v>7</v>
      </c>
      <c r="C285" s="284">
        <f t="shared" si="8"/>
        <v>3.84</v>
      </c>
      <c r="D285" s="160">
        <v>329</v>
      </c>
      <c r="E285" s="150" t="s">
        <v>227</v>
      </c>
      <c r="F285" s="133" t="s">
        <v>692</v>
      </c>
      <c r="I285" s="257">
        <v>384</v>
      </c>
    </row>
    <row r="286" spans="1:9" ht="30">
      <c r="A286" s="308" t="s">
        <v>691</v>
      </c>
      <c r="B286" s="116" t="s">
        <v>7</v>
      </c>
      <c r="C286" s="284">
        <f t="shared" si="8"/>
        <v>6.45</v>
      </c>
      <c r="D286" s="160">
        <v>1413</v>
      </c>
      <c r="E286" s="150" t="s">
        <v>227</v>
      </c>
      <c r="F286" s="133" t="s">
        <v>692</v>
      </c>
      <c r="I286" s="257">
        <v>645</v>
      </c>
    </row>
    <row r="287" spans="1:9" ht="30">
      <c r="A287" s="294" t="s">
        <v>677</v>
      </c>
      <c r="B287" s="116" t="s">
        <v>316</v>
      </c>
      <c r="C287" s="284">
        <f t="shared" si="8"/>
        <v>3.39</v>
      </c>
      <c r="D287" s="160">
        <v>4506</v>
      </c>
      <c r="E287" s="150" t="s">
        <v>227</v>
      </c>
      <c r="F287" s="133" t="str">
        <f>$F$12</f>
        <v>JUNHO</v>
      </c>
      <c r="I287" s="257">
        <v>339</v>
      </c>
    </row>
    <row r="288" spans="1:9">
      <c r="C288" s="169"/>
      <c r="I288" s="257"/>
    </row>
    <row r="289" spans="3:3">
      <c r="C289" s="169"/>
    </row>
  </sheetData>
  <autoFilter ref="A11:F287"/>
  <mergeCells count="12">
    <mergeCell ref="B1:F1"/>
    <mergeCell ref="A4:B4"/>
    <mergeCell ref="A5:B5"/>
    <mergeCell ref="A9:F10"/>
    <mergeCell ref="A2:F2"/>
    <mergeCell ref="C3:F3"/>
    <mergeCell ref="C4:F4"/>
    <mergeCell ref="C5:F5"/>
    <mergeCell ref="C6:F6"/>
    <mergeCell ref="C7:F7"/>
    <mergeCell ref="A8:F8"/>
    <mergeCell ref="A3:B3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68" orientation="portrait" r:id="rId1"/>
  <rowBreaks count="3" manualBreakCount="3">
    <brk id="111" max="6" man="1"/>
    <brk id="233" max="6" man="1"/>
    <brk id="26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tabColor rgb="FFFFFF00"/>
  </sheetPr>
  <dimension ref="A1:D45"/>
  <sheetViews>
    <sheetView view="pageBreakPreview" zoomScaleNormal="100" zoomScaleSheetLayoutView="100" workbookViewId="0">
      <selection activeCell="F38" sqref="F38"/>
    </sheetView>
  </sheetViews>
  <sheetFormatPr defaultRowHeight="12.75"/>
  <cols>
    <col min="1" max="1" width="2.140625" style="63" customWidth="1"/>
    <col min="2" max="2" width="8.28515625" style="63" customWidth="1"/>
    <col min="3" max="3" width="59.7109375" style="63" customWidth="1"/>
    <col min="4" max="4" width="21.7109375" style="63" customWidth="1"/>
    <col min="5" max="16384" width="9.140625" style="63"/>
  </cols>
  <sheetData>
    <row r="1" spans="1:4" ht="4.5" customHeight="1" thickBot="1">
      <c r="A1" s="62"/>
      <c r="B1" s="62"/>
      <c r="C1" s="62"/>
      <c r="D1" s="62"/>
    </row>
    <row r="2" spans="1:4" ht="24.75" customHeight="1" thickBot="1">
      <c r="A2" s="64"/>
      <c r="B2" s="365" t="s">
        <v>9</v>
      </c>
      <c r="C2" s="366"/>
      <c r="D2" s="367"/>
    </row>
    <row r="3" spans="1:4" ht="69" customHeight="1" thickBot="1">
      <c r="A3" s="62"/>
      <c r="B3" s="368" t="s">
        <v>629</v>
      </c>
      <c r="C3" s="369"/>
      <c r="D3" s="370"/>
    </row>
    <row r="4" spans="1:4" ht="15.75" thickBot="1">
      <c r="A4" s="62"/>
      <c r="B4" s="371" t="s">
        <v>312</v>
      </c>
      <c r="C4" s="372"/>
      <c r="D4" s="373"/>
    </row>
    <row r="5" spans="1:4" ht="15">
      <c r="A5" s="62"/>
      <c r="B5" s="298" t="s">
        <v>41</v>
      </c>
      <c r="C5" s="307" t="s">
        <v>248</v>
      </c>
      <c r="D5" s="65"/>
    </row>
    <row r="6" spans="1:4" ht="15">
      <c r="A6" s="62"/>
      <c r="B6" s="299" t="s">
        <v>25</v>
      </c>
      <c r="C6" s="302" t="s">
        <v>249</v>
      </c>
      <c r="D6" s="66">
        <v>33450</v>
      </c>
    </row>
    <row r="7" spans="1:4" ht="15">
      <c r="A7" s="62"/>
      <c r="B7" s="299" t="s">
        <v>26</v>
      </c>
      <c r="C7" s="302" t="s">
        <v>250</v>
      </c>
      <c r="D7" s="65">
        <v>36</v>
      </c>
    </row>
    <row r="8" spans="1:4" ht="15">
      <c r="A8" s="62"/>
      <c r="B8" s="299" t="s">
        <v>28</v>
      </c>
      <c r="C8" s="302" t="s">
        <v>251</v>
      </c>
      <c r="D8" s="67">
        <v>0.4</v>
      </c>
    </row>
    <row r="9" spans="1:4" ht="15">
      <c r="A9" s="62"/>
      <c r="B9" s="299" t="s">
        <v>30</v>
      </c>
      <c r="C9" s="302" t="s">
        <v>252</v>
      </c>
      <c r="D9" s="65">
        <f>(D6-(D8*D6))/D7</f>
        <v>557.5</v>
      </c>
    </row>
    <row r="10" spans="1:4" ht="15">
      <c r="A10" s="62"/>
      <c r="B10" s="299" t="s">
        <v>49</v>
      </c>
      <c r="C10" s="303" t="s">
        <v>253</v>
      </c>
      <c r="D10" s="65"/>
    </row>
    <row r="11" spans="1:4" ht="15">
      <c r="A11" s="62"/>
      <c r="B11" s="299" t="s">
        <v>43</v>
      </c>
      <c r="C11" s="302" t="s">
        <v>254</v>
      </c>
      <c r="D11" s="67">
        <v>0.05</v>
      </c>
    </row>
    <row r="12" spans="1:4" ht="15">
      <c r="A12" s="62"/>
      <c r="B12" s="299" t="s">
        <v>45</v>
      </c>
      <c r="C12" s="304" t="s">
        <v>255</v>
      </c>
      <c r="D12" s="65">
        <f>D11*D9</f>
        <v>27.88</v>
      </c>
    </row>
    <row r="13" spans="1:4" ht="15">
      <c r="A13" s="62"/>
      <c r="B13" s="299" t="s">
        <v>54</v>
      </c>
      <c r="C13" s="303" t="s">
        <v>256</v>
      </c>
      <c r="D13" s="65"/>
    </row>
    <row r="14" spans="1:4" ht="15">
      <c r="A14" s="62"/>
      <c r="B14" s="299" t="s">
        <v>51</v>
      </c>
      <c r="C14" s="302" t="s">
        <v>257</v>
      </c>
      <c r="D14" s="67">
        <v>1</v>
      </c>
    </row>
    <row r="15" spans="1:4" ht="15">
      <c r="A15" s="62"/>
      <c r="B15" s="299" t="s">
        <v>52</v>
      </c>
      <c r="C15" s="302" t="s">
        <v>258</v>
      </c>
      <c r="D15" s="65">
        <f>D14*D9</f>
        <v>557.5</v>
      </c>
    </row>
    <row r="16" spans="1:4" ht="15">
      <c r="A16" s="62"/>
      <c r="B16" s="299" t="s">
        <v>59</v>
      </c>
      <c r="C16" s="303" t="s">
        <v>259</v>
      </c>
      <c r="D16" s="65"/>
    </row>
    <row r="17" spans="1:4" ht="15">
      <c r="A17" s="62"/>
      <c r="B17" s="299" t="s">
        <v>56</v>
      </c>
      <c r="C17" s="302" t="s">
        <v>260</v>
      </c>
      <c r="D17" s="65">
        <v>3000</v>
      </c>
    </row>
    <row r="18" spans="1:4" ht="15">
      <c r="A18" s="62"/>
      <c r="B18" s="299" t="s">
        <v>58</v>
      </c>
      <c r="C18" s="302" t="s">
        <v>261</v>
      </c>
      <c r="D18" s="65">
        <f>Insumos!C83</f>
        <v>2.94</v>
      </c>
    </row>
    <row r="19" spans="1:4" ht="15">
      <c r="A19" s="62"/>
      <c r="B19" s="299" t="s">
        <v>262</v>
      </c>
      <c r="C19" s="302" t="s">
        <v>263</v>
      </c>
      <c r="D19" s="65">
        <v>10</v>
      </c>
    </row>
    <row r="20" spans="1:4" ht="15">
      <c r="A20" s="62"/>
      <c r="B20" s="299" t="s">
        <v>264</v>
      </c>
      <c r="C20" s="302" t="s">
        <v>265</v>
      </c>
      <c r="D20" s="65">
        <f>(D17/D19)*D18</f>
        <v>882</v>
      </c>
    </row>
    <row r="21" spans="1:4" ht="15">
      <c r="A21" s="62"/>
      <c r="B21" s="299" t="s">
        <v>266</v>
      </c>
      <c r="C21" s="303" t="s">
        <v>267</v>
      </c>
      <c r="D21" s="65"/>
    </row>
    <row r="22" spans="1:4" ht="15">
      <c r="A22" s="62"/>
      <c r="B22" s="299" t="s">
        <v>268</v>
      </c>
      <c r="C22" s="302" t="s">
        <v>269</v>
      </c>
      <c r="D22" s="65">
        <f>D17*'Planilha Orçamentária'!G16</f>
        <v>3000</v>
      </c>
    </row>
    <row r="23" spans="1:4" ht="15">
      <c r="A23" s="62"/>
      <c r="B23" s="299" t="s">
        <v>270</v>
      </c>
      <c r="C23" s="302" t="s">
        <v>271</v>
      </c>
      <c r="D23" s="65">
        <v>5000</v>
      </c>
    </row>
    <row r="24" spans="1:4" ht="15">
      <c r="A24" s="62"/>
      <c r="B24" s="299" t="s">
        <v>272</v>
      </c>
      <c r="C24" s="302" t="s">
        <v>273</v>
      </c>
      <c r="D24" s="65">
        <f>Insumos!C23</f>
        <v>10</v>
      </c>
    </row>
    <row r="25" spans="1:4" ht="15">
      <c r="A25" s="62"/>
      <c r="B25" s="299" t="s">
        <v>274</v>
      </c>
      <c r="C25" s="302" t="s">
        <v>275</v>
      </c>
      <c r="D25" s="65">
        <v>3.5</v>
      </c>
    </row>
    <row r="26" spans="1:4" ht="15">
      <c r="A26" s="62"/>
      <c r="B26" s="299" t="s">
        <v>276</v>
      </c>
      <c r="C26" s="302" t="s">
        <v>277</v>
      </c>
      <c r="D26" s="65">
        <f>30*'Planilha Orçamentária'!G16</f>
        <v>30</v>
      </c>
    </row>
    <row r="27" spans="1:4" ht="15">
      <c r="A27" s="62"/>
      <c r="B27" s="299" t="s">
        <v>278</v>
      </c>
      <c r="C27" s="302" t="s">
        <v>279</v>
      </c>
      <c r="D27" s="68">
        <f>(D22*D24*D25*30)/(D23*D26)</f>
        <v>21</v>
      </c>
    </row>
    <row r="28" spans="1:4" ht="15">
      <c r="A28" s="62"/>
      <c r="B28" s="299" t="s">
        <v>280</v>
      </c>
      <c r="C28" s="303" t="s">
        <v>281</v>
      </c>
      <c r="D28" s="69"/>
    </row>
    <row r="29" spans="1:4" ht="15">
      <c r="A29" s="62"/>
      <c r="B29" s="299" t="s">
        <v>282</v>
      </c>
      <c r="C29" s="302" t="s">
        <v>269</v>
      </c>
      <c r="D29" s="65">
        <f>D22</f>
        <v>3000</v>
      </c>
    </row>
    <row r="30" spans="1:4" ht="15">
      <c r="A30" s="62"/>
      <c r="B30" s="299" t="s">
        <v>283</v>
      </c>
      <c r="C30" s="302" t="s">
        <v>284</v>
      </c>
      <c r="D30" s="65">
        <v>45000</v>
      </c>
    </row>
    <row r="31" spans="1:4" ht="15">
      <c r="A31" s="62"/>
      <c r="B31" s="299" t="s">
        <v>285</v>
      </c>
      <c r="C31" s="302" t="s">
        <v>286</v>
      </c>
      <c r="D31" s="65">
        <v>5</v>
      </c>
    </row>
    <row r="32" spans="1:4" ht="15">
      <c r="A32" s="62"/>
      <c r="B32" s="299" t="s">
        <v>287</v>
      </c>
      <c r="C32" s="302" t="s">
        <v>288</v>
      </c>
      <c r="D32" s="65">
        <v>202.32</v>
      </c>
    </row>
    <row r="33" spans="1:4" ht="15">
      <c r="A33" s="62"/>
      <c r="B33" s="299" t="s">
        <v>289</v>
      </c>
      <c r="C33" s="302" t="s">
        <v>290</v>
      </c>
      <c r="D33" s="65">
        <f>D26</f>
        <v>30</v>
      </c>
    </row>
    <row r="34" spans="1:4" ht="15">
      <c r="A34" s="62"/>
      <c r="B34" s="299" t="s">
        <v>291</v>
      </c>
      <c r="C34" s="302" t="s">
        <v>292</v>
      </c>
      <c r="D34" s="65">
        <f>(D29*D31*D32*30)/(D30*D33)</f>
        <v>67.44</v>
      </c>
    </row>
    <row r="35" spans="1:4" ht="15">
      <c r="A35" s="62"/>
      <c r="B35" s="299" t="s">
        <v>293</v>
      </c>
      <c r="C35" s="303" t="s">
        <v>294</v>
      </c>
      <c r="D35" s="65"/>
    </row>
    <row r="36" spans="1:4" ht="15">
      <c r="A36" s="62"/>
      <c r="B36" s="299" t="s">
        <v>295</v>
      </c>
      <c r="C36" s="302" t="s">
        <v>296</v>
      </c>
      <c r="D36" s="65">
        <v>2327.11</v>
      </c>
    </row>
    <row r="37" spans="1:4" ht="15">
      <c r="A37" s="62"/>
      <c r="B37" s="299" t="s">
        <v>297</v>
      </c>
      <c r="C37" s="303" t="s">
        <v>298</v>
      </c>
      <c r="D37" s="68" t="s">
        <v>219</v>
      </c>
    </row>
    <row r="38" spans="1:4" ht="15">
      <c r="A38" s="62"/>
      <c r="B38" s="299"/>
      <c r="C38" s="304" t="s">
        <v>299</v>
      </c>
      <c r="D38" s="70">
        <f>D9+D12+D15+D20+D27+D34</f>
        <v>2113.3200000000002</v>
      </c>
    </row>
    <row r="39" spans="1:4" ht="15">
      <c r="A39" s="62"/>
      <c r="B39" s="299"/>
      <c r="C39" s="305" t="s">
        <v>300</v>
      </c>
      <c r="D39" s="296">
        <f>D9+D12+D15+D20+D27+D34+D36</f>
        <v>4440.43</v>
      </c>
    </row>
    <row r="40" spans="1:4" ht="15">
      <c r="A40" s="62"/>
      <c r="B40" s="299" t="s">
        <v>301</v>
      </c>
      <c r="C40" s="303" t="s">
        <v>302</v>
      </c>
      <c r="D40" s="297"/>
    </row>
    <row r="41" spans="1:4" ht="15">
      <c r="A41" s="62"/>
      <c r="B41" s="299"/>
      <c r="C41" s="304" t="s">
        <v>299</v>
      </c>
      <c r="D41" s="68">
        <f>D38/D17</f>
        <v>0.7</v>
      </c>
    </row>
    <row r="42" spans="1:4" ht="15">
      <c r="A42" s="62"/>
      <c r="B42" s="299"/>
      <c r="C42" s="304" t="s">
        <v>300</v>
      </c>
      <c r="D42" s="68">
        <f>D39/D17</f>
        <v>1.48</v>
      </c>
    </row>
    <row r="43" spans="1:4" ht="15">
      <c r="A43" s="62"/>
      <c r="B43" s="299" t="s">
        <v>303</v>
      </c>
      <c r="C43" s="303" t="s">
        <v>304</v>
      </c>
      <c r="D43" s="68" t="s">
        <v>219</v>
      </c>
    </row>
    <row r="44" spans="1:4" ht="15">
      <c r="A44" s="62"/>
      <c r="B44" s="299" t="s">
        <v>305</v>
      </c>
      <c r="C44" s="302" t="s">
        <v>299</v>
      </c>
      <c r="D44" s="68">
        <f>D38*1.225</f>
        <v>2588.8200000000002</v>
      </c>
    </row>
    <row r="45" spans="1:4" ht="15.75" thickBot="1">
      <c r="A45" s="62"/>
      <c r="B45" s="300" t="s">
        <v>306</v>
      </c>
      <c r="C45" s="306" t="s">
        <v>300</v>
      </c>
      <c r="D45" s="301">
        <f>D39*1.225</f>
        <v>5439.53</v>
      </c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57"/>
  <sheetViews>
    <sheetView view="pageBreakPreview" zoomScale="90" zoomScaleNormal="100" zoomScaleSheetLayoutView="90" workbookViewId="0">
      <selection activeCell="D49" sqref="D49"/>
    </sheetView>
  </sheetViews>
  <sheetFormatPr defaultColWidth="11.5703125" defaultRowHeight="12.75"/>
  <cols>
    <col min="1" max="1" width="6.5703125" customWidth="1"/>
    <col min="2" max="2" width="61.42578125" customWidth="1"/>
    <col min="3" max="3" width="10.140625" style="15" customWidth="1"/>
    <col min="4" max="4" width="14" style="15" customWidth="1"/>
  </cols>
  <sheetData>
    <row r="1" spans="1:4">
      <c r="A1" s="375"/>
      <c r="B1" s="375"/>
      <c r="C1" s="375"/>
      <c r="D1" s="375"/>
    </row>
    <row r="2" spans="1:4">
      <c r="A2" s="375"/>
      <c r="B2" s="375"/>
      <c r="C2" s="375"/>
      <c r="D2" s="375"/>
    </row>
    <row r="3" spans="1:4">
      <c r="A3" s="375"/>
      <c r="B3" s="375"/>
      <c r="C3" s="375"/>
      <c r="D3" s="375"/>
    </row>
    <row r="4" spans="1:4">
      <c r="A4" s="375"/>
      <c r="B4" s="375"/>
      <c r="C4" s="375"/>
      <c r="D4" s="375"/>
    </row>
    <row r="5" spans="1:4">
      <c r="A5" s="375"/>
      <c r="B5" s="375"/>
      <c r="C5" s="375"/>
      <c r="D5" s="375"/>
    </row>
    <row r="7" spans="1:4" ht="12.95" customHeight="1">
      <c r="A7" s="374" t="s">
        <v>21</v>
      </c>
      <c r="B7" s="374"/>
      <c r="C7" s="374"/>
      <c r="D7" s="374"/>
    </row>
    <row r="8" spans="1:4">
      <c r="A8" s="261"/>
      <c r="D8" s="262"/>
    </row>
    <row r="9" spans="1:4">
      <c r="A9" s="263" t="s">
        <v>41</v>
      </c>
      <c r="B9" s="264" t="s">
        <v>22</v>
      </c>
      <c r="C9" s="265"/>
      <c r="D9" s="266"/>
    </row>
    <row r="10" spans="1:4">
      <c r="A10" s="261"/>
      <c r="C10" s="267" t="s">
        <v>23</v>
      </c>
      <c r="D10" s="267" t="s">
        <v>24</v>
      </c>
    </row>
    <row r="11" spans="1:4">
      <c r="A11" s="268" t="s">
        <v>25</v>
      </c>
      <c r="B11" t="s">
        <v>631</v>
      </c>
      <c r="C11" s="269">
        <v>20</v>
      </c>
      <c r="D11" s="262">
        <v>20</v>
      </c>
    </row>
    <row r="12" spans="1:4">
      <c r="A12" s="268" t="s">
        <v>26</v>
      </c>
      <c r="B12" t="s">
        <v>27</v>
      </c>
      <c r="C12" s="269">
        <v>8</v>
      </c>
      <c r="D12" s="262">
        <v>8</v>
      </c>
    </row>
    <row r="13" spans="1:4">
      <c r="A13" s="268" t="s">
        <v>28</v>
      </c>
      <c r="B13" t="s">
        <v>29</v>
      </c>
      <c r="C13" s="269">
        <v>2.5</v>
      </c>
      <c r="D13" s="262">
        <v>2.5</v>
      </c>
    </row>
    <row r="14" spans="1:4">
      <c r="A14" s="268" t="s">
        <v>30</v>
      </c>
      <c r="B14" t="s">
        <v>31</v>
      </c>
      <c r="C14" s="269">
        <v>1.5</v>
      </c>
      <c r="D14" s="262">
        <v>1.5</v>
      </c>
    </row>
    <row r="15" spans="1:4">
      <c r="A15" s="268" t="s">
        <v>32</v>
      </c>
      <c r="B15" t="s">
        <v>33</v>
      </c>
      <c r="C15" s="269">
        <v>1</v>
      </c>
      <c r="D15" s="262">
        <v>1</v>
      </c>
    </row>
    <row r="16" spans="1:4">
      <c r="A16" s="268" t="s">
        <v>34</v>
      </c>
      <c r="B16" t="s">
        <v>35</v>
      </c>
      <c r="C16" s="269">
        <v>0.6</v>
      </c>
      <c r="D16" s="262">
        <v>0.6</v>
      </c>
    </row>
    <row r="17" spans="1:4">
      <c r="A17" s="268" t="s">
        <v>36</v>
      </c>
      <c r="B17" t="s">
        <v>37</v>
      </c>
      <c r="C17" s="269">
        <v>0.2</v>
      </c>
      <c r="D17" s="262">
        <v>0.2</v>
      </c>
    </row>
    <row r="18" spans="1:4">
      <c r="A18" s="268" t="s">
        <v>38</v>
      </c>
      <c r="B18" t="s">
        <v>632</v>
      </c>
      <c r="C18" s="269">
        <v>3</v>
      </c>
      <c r="D18" s="262">
        <v>3</v>
      </c>
    </row>
    <row r="19" spans="1:4">
      <c r="A19" s="268" t="s">
        <v>39</v>
      </c>
      <c r="B19" t="s">
        <v>40</v>
      </c>
      <c r="C19" s="270">
        <v>0</v>
      </c>
      <c r="D19" s="262">
        <v>0</v>
      </c>
    </row>
    <row r="20" spans="1:4">
      <c r="A20" s="268"/>
      <c r="C20" s="271"/>
      <c r="D20" s="262"/>
    </row>
    <row r="21" spans="1:4">
      <c r="A21" s="260" t="s">
        <v>49</v>
      </c>
      <c r="B21" s="272" t="s">
        <v>42</v>
      </c>
      <c r="C21" s="273">
        <f>SUM(C11:C19)</f>
        <v>36.799999999999997</v>
      </c>
      <c r="D21" s="273">
        <f>ROUND(SUM(D11:D19),2)</f>
        <v>36.799999999999997</v>
      </c>
    </row>
    <row r="22" spans="1:4">
      <c r="A22" s="261"/>
      <c r="D22" s="262"/>
    </row>
    <row r="23" spans="1:4">
      <c r="A23" s="268" t="s">
        <v>43</v>
      </c>
      <c r="B23" t="s">
        <v>633</v>
      </c>
      <c r="C23" s="269">
        <f>18.09</f>
        <v>18.09</v>
      </c>
      <c r="D23" s="274" t="s">
        <v>44</v>
      </c>
    </row>
    <row r="24" spans="1:4">
      <c r="A24" s="268" t="s">
        <v>45</v>
      </c>
      <c r="B24" t="s">
        <v>634</v>
      </c>
      <c r="C24" s="269">
        <v>4.34</v>
      </c>
      <c r="D24" s="274" t="s">
        <v>44</v>
      </c>
    </row>
    <row r="25" spans="1:4">
      <c r="A25" s="268" t="s">
        <v>46</v>
      </c>
      <c r="B25" t="s">
        <v>635</v>
      </c>
      <c r="C25" s="269">
        <v>0.92</v>
      </c>
      <c r="D25" s="274">
        <v>0.69</v>
      </c>
    </row>
    <row r="26" spans="1:4">
      <c r="A26" s="268" t="s">
        <v>47</v>
      </c>
      <c r="B26" t="s">
        <v>636</v>
      </c>
      <c r="C26" s="269">
        <v>11.05</v>
      </c>
      <c r="D26" s="275">
        <v>8.33</v>
      </c>
    </row>
    <row r="27" spans="1:4">
      <c r="A27" s="268" t="s">
        <v>48</v>
      </c>
      <c r="B27" t="s">
        <v>637</v>
      </c>
      <c r="C27" s="269">
        <v>0.08</v>
      </c>
      <c r="D27" s="274">
        <v>0.06</v>
      </c>
    </row>
    <row r="28" spans="1:4">
      <c r="A28" s="268" t="s">
        <v>638</v>
      </c>
      <c r="B28" t="s">
        <v>639</v>
      </c>
      <c r="C28" s="269">
        <v>0.74</v>
      </c>
      <c r="D28" s="275">
        <v>0.56000000000000005</v>
      </c>
    </row>
    <row r="29" spans="1:4">
      <c r="A29" s="268" t="s">
        <v>640</v>
      </c>
      <c r="B29" t="s">
        <v>641</v>
      </c>
      <c r="C29" s="269">
        <v>2.31</v>
      </c>
      <c r="D29" s="274" t="s">
        <v>44</v>
      </c>
    </row>
    <row r="30" spans="1:4">
      <c r="A30" s="268" t="s">
        <v>642</v>
      </c>
      <c r="B30" t="s">
        <v>643</v>
      </c>
      <c r="C30" s="269">
        <v>0.12</v>
      </c>
      <c r="D30" s="276">
        <v>0.09</v>
      </c>
    </row>
    <row r="31" spans="1:4">
      <c r="A31" s="268" t="s">
        <v>644</v>
      </c>
      <c r="B31" t="s">
        <v>645</v>
      </c>
      <c r="C31" s="269">
        <v>10.53</v>
      </c>
      <c r="D31" s="275">
        <v>7.94</v>
      </c>
    </row>
    <row r="32" spans="1:4">
      <c r="A32" s="268" t="s">
        <v>646</v>
      </c>
      <c r="B32" t="s">
        <v>647</v>
      </c>
      <c r="C32" s="269">
        <v>0.03</v>
      </c>
      <c r="D32" s="275">
        <v>0.02</v>
      </c>
    </row>
    <row r="33" spans="1:4">
      <c r="A33" s="268"/>
      <c r="C33" s="277"/>
      <c r="D33" s="262"/>
    </row>
    <row r="34" spans="1:4">
      <c r="A34" s="260" t="s">
        <v>54</v>
      </c>
      <c r="B34" s="272" t="s">
        <v>50</v>
      </c>
      <c r="C34" s="273">
        <f>SUM(C23:C32)</f>
        <v>48.21</v>
      </c>
      <c r="D34" s="273">
        <f>ROUND(SUM(D23:D32),2)</f>
        <v>17.690000000000001</v>
      </c>
    </row>
    <row r="35" spans="1:4">
      <c r="A35" s="261"/>
      <c r="D35" s="262"/>
    </row>
    <row r="36" spans="1:4">
      <c r="A36" s="278" t="s">
        <v>51</v>
      </c>
      <c r="B36" t="s">
        <v>648</v>
      </c>
      <c r="C36" s="269">
        <v>7.03</v>
      </c>
      <c r="D36" s="262">
        <v>5.3</v>
      </c>
    </row>
    <row r="37" spans="1:4">
      <c r="A37" s="268" t="s">
        <v>52</v>
      </c>
      <c r="B37" t="s">
        <v>649</v>
      </c>
      <c r="C37" s="269">
        <v>0.37</v>
      </c>
      <c r="D37" s="262">
        <v>0.28000000000000003</v>
      </c>
    </row>
    <row r="38" spans="1:4">
      <c r="A38" s="268" t="s">
        <v>53</v>
      </c>
      <c r="B38" t="s">
        <v>650</v>
      </c>
      <c r="C38" s="15">
        <v>3.94</v>
      </c>
      <c r="D38" s="279">
        <v>2.98</v>
      </c>
    </row>
    <row r="39" spans="1:4">
      <c r="A39" s="268" t="s">
        <v>651</v>
      </c>
      <c r="B39" t="s">
        <v>652</v>
      </c>
      <c r="C39" s="15">
        <v>5.37</v>
      </c>
      <c r="D39" s="279">
        <v>4.05</v>
      </c>
    </row>
    <row r="40" spans="1:4">
      <c r="A40" s="268" t="s">
        <v>653</v>
      </c>
      <c r="B40" t="s">
        <v>654</v>
      </c>
      <c r="C40" s="15">
        <v>0.59</v>
      </c>
      <c r="D40" s="279">
        <v>0.45</v>
      </c>
    </row>
    <row r="41" spans="1:4">
      <c r="A41" s="261"/>
      <c r="C41" s="277"/>
      <c r="D41" s="262"/>
    </row>
    <row r="42" spans="1:4">
      <c r="A42" s="260" t="s">
        <v>59</v>
      </c>
      <c r="B42" s="272" t="s">
        <v>55</v>
      </c>
      <c r="C42" s="273">
        <f>SUM(C36:C40)</f>
        <v>17.3</v>
      </c>
      <c r="D42" s="273">
        <f>ROUND(SUM(D36:D40),2)</f>
        <v>13.06</v>
      </c>
    </row>
    <row r="43" spans="1:4">
      <c r="A43" s="261"/>
      <c r="D43" s="262"/>
    </row>
    <row r="44" spans="1:4">
      <c r="A44" s="268" t="s">
        <v>56</v>
      </c>
      <c r="B44" t="s">
        <v>57</v>
      </c>
      <c r="C44" s="15">
        <f>ROUND((C21/100*C34/100)*100,2)</f>
        <v>17.739999999999998</v>
      </c>
      <c r="D44" s="262">
        <f>ROUND((D21/100*D34/100)*100,2)</f>
        <v>6.51</v>
      </c>
    </row>
    <row r="45" spans="1:4" ht="25.5">
      <c r="A45" s="280" t="s">
        <v>58</v>
      </c>
      <c r="B45" s="281" t="s">
        <v>655</v>
      </c>
      <c r="C45" s="282">
        <v>0.7</v>
      </c>
      <c r="D45" s="283">
        <v>0.53</v>
      </c>
    </row>
    <row r="46" spans="1:4">
      <c r="A46" s="261"/>
      <c r="C46" s="277"/>
      <c r="D46" s="262"/>
    </row>
    <row r="47" spans="1:4">
      <c r="A47" s="260" t="s">
        <v>266</v>
      </c>
      <c r="B47" s="272" t="s">
        <v>656</v>
      </c>
      <c r="C47" s="273">
        <f>SUM(C44:C45)</f>
        <v>18.440000000000001</v>
      </c>
      <c r="D47" s="273">
        <f>ROUND(SUM(D44:D45),2)</f>
        <v>7.04</v>
      </c>
    </row>
    <row r="48" spans="1:4">
      <c r="A48" s="261"/>
      <c r="D48" s="262"/>
    </row>
    <row r="49" spans="1:4">
      <c r="A49" s="376" t="s">
        <v>657</v>
      </c>
      <c r="B49" s="377"/>
      <c r="C49" s="273">
        <f>C47+C42+C34+C21</f>
        <v>120.75</v>
      </c>
      <c r="D49" s="273">
        <f>D47+D42+D34+D21</f>
        <v>74.59</v>
      </c>
    </row>
    <row r="50" spans="1:4">
      <c r="C50"/>
      <c r="D50"/>
    </row>
    <row r="51" spans="1:4">
      <c r="D51"/>
    </row>
    <row r="52" spans="1:4">
      <c r="C52" s="16"/>
    </row>
    <row r="53" spans="1:4">
      <c r="C53" s="16"/>
    </row>
    <row r="54" spans="1:4">
      <c r="C54" s="16"/>
    </row>
    <row r="56" spans="1:4">
      <c r="C56"/>
    </row>
    <row r="57" spans="1:4">
      <c r="C57"/>
    </row>
  </sheetData>
  <sheetProtection formatCells="0" formatColumns="0" formatRows="0" insertColumns="0" insertRows="0" insertHyperlinks="0" deleteColumns="0" deleteRows="0" sort="0" autoFilter="0" pivotTables="0"/>
  <mergeCells count="3">
    <mergeCell ref="A7:D7"/>
    <mergeCell ref="A1:D5"/>
    <mergeCell ref="A49:B49"/>
  </mergeCells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0070C0"/>
  </sheetPr>
  <dimension ref="A1:K87"/>
  <sheetViews>
    <sheetView view="pageBreakPreview" topLeftCell="A45" zoomScale="106" zoomScaleNormal="100" zoomScaleSheetLayoutView="106" workbookViewId="0">
      <selection activeCell="D58" sqref="D58"/>
    </sheetView>
  </sheetViews>
  <sheetFormatPr defaultColWidth="8.7109375" defaultRowHeight="12.75"/>
  <cols>
    <col min="1" max="1" width="8.7109375" style="20"/>
    <col min="2" max="2" width="24.85546875" style="20" customWidth="1"/>
    <col min="3" max="3" width="12" style="60" customWidth="1"/>
    <col min="4" max="4" width="11.5703125" style="20" customWidth="1"/>
    <col min="5" max="5" width="13.42578125" style="20" customWidth="1"/>
    <col min="6" max="6" width="8.7109375" style="20"/>
    <col min="7" max="7" width="29.42578125" style="20" customWidth="1"/>
    <col min="8" max="10" width="9.140625" style="19" customWidth="1"/>
    <col min="11" max="16384" width="8.7109375" style="20"/>
  </cols>
  <sheetData>
    <row r="1" spans="1:7" ht="12.75" customHeight="1">
      <c r="A1" s="378"/>
      <c r="B1" s="379"/>
      <c r="C1" s="379"/>
      <c r="D1" s="379"/>
      <c r="E1" s="379"/>
      <c r="F1" s="379"/>
      <c r="G1" s="380"/>
    </row>
    <row r="2" spans="1:7" ht="12.75" customHeight="1">
      <c r="A2" s="381"/>
      <c r="B2" s="382"/>
      <c r="C2" s="382"/>
      <c r="D2" s="382"/>
      <c r="E2" s="382"/>
      <c r="F2" s="382"/>
      <c r="G2" s="383"/>
    </row>
    <row r="3" spans="1:7" ht="12.75" customHeight="1">
      <c r="A3" s="381"/>
      <c r="B3" s="382"/>
      <c r="C3" s="382"/>
      <c r="D3" s="382"/>
      <c r="E3" s="382"/>
      <c r="F3" s="382"/>
      <c r="G3" s="383"/>
    </row>
    <row r="4" spans="1:7" ht="12.75" customHeight="1">
      <c r="A4" s="381"/>
      <c r="B4" s="382"/>
      <c r="C4" s="382"/>
      <c r="D4" s="382"/>
      <c r="E4" s="382"/>
      <c r="F4" s="382"/>
      <c r="G4" s="383"/>
    </row>
    <row r="5" spans="1:7" ht="12.75" customHeight="1">
      <c r="A5" s="381"/>
      <c r="B5" s="382"/>
      <c r="C5" s="382"/>
      <c r="D5" s="382"/>
      <c r="E5" s="382"/>
      <c r="F5" s="382"/>
      <c r="G5" s="383"/>
    </row>
    <row r="6" spans="1:7" ht="12.75" customHeight="1">
      <c r="A6" s="381"/>
      <c r="B6" s="382"/>
      <c r="C6" s="382"/>
      <c r="D6" s="382"/>
      <c r="E6" s="382"/>
      <c r="F6" s="382"/>
      <c r="G6" s="383"/>
    </row>
    <row r="7" spans="1:7" ht="12.75" customHeight="1">
      <c r="A7" s="381"/>
      <c r="B7" s="382"/>
      <c r="C7" s="382"/>
      <c r="D7" s="382"/>
      <c r="E7" s="382"/>
      <c r="F7" s="382"/>
      <c r="G7" s="383"/>
    </row>
    <row r="8" spans="1:7" ht="27" customHeight="1">
      <c r="A8" s="384" t="s">
        <v>60</v>
      </c>
      <c r="B8" s="385"/>
      <c r="C8" s="385"/>
      <c r="D8" s="385"/>
      <c r="E8" s="385"/>
      <c r="F8" s="385"/>
      <c r="G8" s="386"/>
    </row>
    <row r="9" spans="1:7" ht="60" customHeight="1">
      <c r="A9" s="387" t="s">
        <v>629</v>
      </c>
      <c r="B9" s="388"/>
      <c r="C9" s="388"/>
      <c r="D9" s="388"/>
      <c r="E9" s="388"/>
      <c r="F9" s="388"/>
      <c r="G9" s="389"/>
    </row>
    <row r="10" spans="1:7" ht="12.75" customHeight="1">
      <c r="A10" s="390" t="s">
        <v>630</v>
      </c>
      <c r="B10" s="382"/>
      <c r="C10" s="382"/>
      <c r="D10" s="382"/>
      <c r="E10" s="382"/>
      <c r="F10" s="382"/>
      <c r="G10" s="383"/>
    </row>
    <row r="11" spans="1:7" ht="24.95" customHeight="1">
      <c r="A11" s="384" t="s">
        <v>61</v>
      </c>
      <c r="B11" s="385"/>
      <c r="C11" s="385"/>
      <c r="D11" s="385"/>
      <c r="E11" s="385"/>
      <c r="F11" s="385"/>
      <c r="G11" s="386"/>
    </row>
    <row r="12" spans="1:7" ht="12.75" customHeight="1">
      <c r="A12" s="31" t="s">
        <v>62</v>
      </c>
      <c r="B12" s="23"/>
      <c r="C12" s="32">
        <f>'Rede de Distribuição'!D4</f>
        <v>120</v>
      </c>
      <c r="D12" s="391" t="s">
        <v>63</v>
      </c>
      <c r="E12" s="392"/>
      <c r="F12" s="392"/>
      <c r="G12" s="393"/>
    </row>
    <row r="13" spans="1:7" ht="12.75" customHeight="1">
      <c r="A13" s="31" t="s">
        <v>64</v>
      </c>
      <c r="B13" s="23"/>
      <c r="C13" s="33">
        <f>'Rede de Distribuição'!M4</f>
        <v>350</v>
      </c>
      <c r="D13" s="391" t="s">
        <v>65</v>
      </c>
      <c r="E13" s="392"/>
      <c r="F13" s="392"/>
      <c r="G13" s="393"/>
    </row>
    <row r="14" spans="1:7" ht="12.75" customHeight="1">
      <c r="A14" s="31" t="s">
        <v>66</v>
      </c>
      <c r="B14" s="23"/>
      <c r="C14" s="32">
        <f>'Rede de Distribuição'!D7</f>
        <v>1.2</v>
      </c>
      <c r="D14" s="391"/>
      <c r="E14" s="392"/>
      <c r="F14" s="392"/>
      <c r="G14" s="393"/>
    </row>
    <row r="15" spans="1:7" ht="12.75" customHeight="1">
      <c r="A15" s="31" t="s">
        <v>67</v>
      </c>
      <c r="B15" s="23"/>
      <c r="C15" s="32">
        <f>'Rede de Distribuição'!M10</f>
        <v>12</v>
      </c>
      <c r="D15" s="391" t="s">
        <v>68</v>
      </c>
      <c r="E15" s="392"/>
      <c r="F15" s="392"/>
      <c r="G15" s="393"/>
    </row>
    <row r="16" spans="1:7" ht="12.75" customHeight="1">
      <c r="A16" s="394"/>
      <c r="B16" s="395"/>
      <c r="C16" s="395"/>
      <c r="D16" s="395"/>
      <c r="E16" s="395"/>
      <c r="F16" s="395"/>
      <c r="G16" s="396"/>
    </row>
    <row r="17" spans="1:9" ht="12.75" customHeight="1">
      <c r="A17" s="22" t="s">
        <v>69</v>
      </c>
      <c r="B17" s="23"/>
      <c r="C17" s="34" t="s">
        <v>70</v>
      </c>
      <c r="D17" s="35">
        <f>C12*C13</f>
        <v>42000</v>
      </c>
      <c r="E17" s="391" t="s">
        <v>71</v>
      </c>
      <c r="F17" s="392"/>
      <c r="G17" s="393"/>
    </row>
    <row r="18" spans="1:9" ht="12.75" customHeight="1">
      <c r="A18" s="384"/>
      <c r="B18" s="385"/>
      <c r="C18" s="385"/>
      <c r="D18" s="385"/>
      <c r="E18" s="385"/>
      <c r="F18" s="385"/>
      <c r="G18" s="386"/>
    </row>
    <row r="19" spans="1:9" ht="24.95" customHeight="1">
      <c r="A19" s="384" t="s">
        <v>307</v>
      </c>
      <c r="B19" s="385"/>
      <c r="C19" s="385"/>
      <c r="D19" s="385"/>
      <c r="E19" s="385"/>
      <c r="F19" s="385"/>
      <c r="G19" s="386"/>
    </row>
    <row r="20" spans="1:9" ht="12.75" customHeight="1">
      <c r="A20" s="22" t="s">
        <v>72</v>
      </c>
      <c r="B20" s="23"/>
      <c r="C20" s="34" t="s">
        <v>73</v>
      </c>
      <c r="D20" s="36">
        <f>D17*C14</f>
        <v>50400</v>
      </c>
      <c r="E20" s="391" t="s">
        <v>74</v>
      </c>
      <c r="F20" s="392"/>
      <c r="G20" s="393"/>
    </row>
    <row r="21" spans="1:9" ht="12.75" customHeight="1">
      <c r="A21" s="37" t="s">
        <v>230</v>
      </c>
      <c r="B21" s="23"/>
      <c r="C21" s="34" t="s">
        <v>75</v>
      </c>
      <c r="D21" s="38">
        <f>D20/3000</f>
        <v>16.8</v>
      </c>
      <c r="E21" s="391" t="s">
        <v>6</v>
      </c>
      <c r="F21" s="392"/>
      <c r="G21" s="393"/>
      <c r="I21" s="184">
        <f>C12*C13*C14/12/60/60</f>
        <v>1.167</v>
      </c>
    </row>
    <row r="22" spans="1:9" ht="12.75" customHeight="1">
      <c r="A22" s="397"/>
      <c r="B22" s="398"/>
      <c r="C22" s="398"/>
      <c r="D22" s="398"/>
      <c r="E22" s="398"/>
      <c r="F22" s="398"/>
      <c r="G22" s="399"/>
    </row>
    <row r="23" spans="1:9" ht="24.95" customHeight="1">
      <c r="A23" s="384" t="s">
        <v>76</v>
      </c>
      <c r="B23" s="385"/>
      <c r="C23" s="385"/>
      <c r="D23" s="385"/>
      <c r="E23" s="385"/>
      <c r="F23" s="385"/>
      <c r="G23" s="386"/>
      <c r="I23" s="185">
        <f>I21*3.6</f>
        <v>4.2009999999999996</v>
      </c>
    </row>
    <row r="24" spans="1:9" ht="12.75" customHeight="1">
      <c r="A24" s="400" t="s">
        <v>77</v>
      </c>
      <c r="B24" s="401"/>
      <c r="C24" s="39">
        <f>D17*C14/(3600*C15)</f>
        <v>1.167</v>
      </c>
      <c r="D24" s="391" t="s">
        <v>78</v>
      </c>
      <c r="E24" s="392"/>
      <c r="F24" s="392"/>
      <c r="G24" s="393"/>
    </row>
    <row r="25" spans="1:9" ht="12.75" customHeight="1">
      <c r="A25" s="402"/>
      <c r="B25" s="403"/>
      <c r="C25" s="186">
        <f>C24/1000</f>
        <v>1.1670000000000001E-3</v>
      </c>
      <c r="D25" s="391" t="s">
        <v>79</v>
      </c>
      <c r="E25" s="392"/>
      <c r="F25" s="392"/>
      <c r="G25" s="393"/>
    </row>
    <row r="26" spans="1:9" ht="12.75" customHeight="1">
      <c r="A26" s="404"/>
      <c r="B26" s="405"/>
      <c r="C26" s="39">
        <f>C25*3600</f>
        <v>4.2009999999999996</v>
      </c>
      <c r="D26" s="391" t="s">
        <v>80</v>
      </c>
      <c r="E26" s="392"/>
      <c r="F26" s="392"/>
      <c r="G26" s="393"/>
    </row>
    <row r="27" spans="1:9" ht="12.75" customHeight="1">
      <c r="A27" s="394"/>
      <c r="B27" s="395"/>
      <c r="C27" s="395"/>
      <c r="D27" s="395"/>
      <c r="E27" s="395"/>
      <c r="F27" s="395"/>
      <c r="G27" s="396"/>
    </row>
    <row r="28" spans="1:9" ht="24.95" customHeight="1">
      <c r="A28" s="384" t="s">
        <v>81</v>
      </c>
      <c r="B28" s="385"/>
      <c r="C28" s="385"/>
      <c r="D28" s="385"/>
      <c r="E28" s="385"/>
      <c r="F28" s="385"/>
      <c r="G28" s="386"/>
    </row>
    <row r="29" spans="1:9" ht="12.75" customHeight="1">
      <c r="A29" s="394"/>
      <c r="B29" s="395"/>
      <c r="C29" s="395"/>
      <c r="D29" s="395"/>
      <c r="E29" s="395"/>
      <c r="F29" s="395"/>
      <c r="G29" s="396"/>
    </row>
    <row r="30" spans="1:9" ht="24.95" customHeight="1">
      <c r="A30" s="409" t="s">
        <v>82</v>
      </c>
      <c r="B30" s="410"/>
      <c r="C30" s="410"/>
      <c r="D30" s="410"/>
      <c r="E30" s="410"/>
      <c r="F30" s="410"/>
      <c r="G30" s="411"/>
    </row>
    <row r="31" spans="1:9" ht="14.25" customHeight="1">
      <c r="A31" s="415" t="s">
        <v>83</v>
      </c>
      <c r="B31" s="416"/>
      <c r="C31" s="40" t="s">
        <v>84</v>
      </c>
      <c r="D31" s="41">
        <f>1.3*(C15/24)^0.25*C25^0.5</f>
        <v>3.73E-2</v>
      </c>
      <c r="E31" s="412" t="s">
        <v>4</v>
      </c>
      <c r="F31" s="413"/>
      <c r="G31" s="414"/>
    </row>
    <row r="32" spans="1:9" ht="12.75" customHeight="1">
      <c r="A32" s="417"/>
      <c r="B32" s="418"/>
      <c r="C32" s="40" t="s">
        <v>84</v>
      </c>
      <c r="D32" s="42">
        <f>D31*1000</f>
        <v>37.299999999999997</v>
      </c>
      <c r="E32" s="412" t="s">
        <v>85</v>
      </c>
      <c r="F32" s="413"/>
      <c r="G32" s="414"/>
    </row>
    <row r="33" spans="1:11" ht="12.75" customHeight="1">
      <c r="A33" s="419"/>
      <c r="B33" s="420"/>
      <c r="C33" s="420"/>
      <c r="D33" s="420"/>
      <c r="E33" s="420"/>
      <c r="F33" s="420"/>
      <c r="G33" s="421"/>
      <c r="H33" s="43" t="s">
        <v>174</v>
      </c>
      <c r="I33" s="43" t="s">
        <v>86</v>
      </c>
      <c r="J33" s="43" t="s">
        <v>87</v>
      </c>
      <c r="K33" s="43" t="s">
        <v>88</v>
      </c>
    </row>
    <row r="34" spans="1:11" ht="12.75" customHeight="1">
      <c r="A34" s="44" t="s">
        <v>89</v>
      </c>
      <c r="B34" s="45"/>
      <c r="C34" s="422" t="str">
        <f>IF(D78&lt;60,"PVC Classe 12",IF(D78&gt;75,"PVC Classe 20","PVC Classe 15"))</f>
        <v>PVC Classe 12</v>
      </c>
      <c r="D34" s="423"/>
      <c r="E34" s="423"/>
      <c r="F34" s="424"/>
      <c r="G34" s="21" t="s">
        <v>90</v>
      </c>
      <c r="H34" s="19">
        <v>50</v>
      </c>
      <c r="I34" s="19">
        <v>60</v>
      </c>
      <c r="J34" s="19">
        <v>2.7</v>
      </c>
      <c r="K34" s="19">
        <f>I34-2*J34</f>
        <v>54.6</v>
      </c>
    </row>
    <row r="35" spans="1:11" ht="12.75" customHeight="1">
      <c r="A35" s="22" t="s">
        <v>13</v>
      </c>
      <c r="B35" s="23"/>
      <c r="C35" s="46" t="s">
        <v>12</v>
      </c>
      <c r="D35" s="46">
        <f>IF(D36=60,50,IF(D36=85,75,IF(D36=110,100,0)))</f>
        <v>50</v>
      </c>
      <c r="E35" s="406" t="s">
        <v>85</v>
      </c>
      <c r="F35" s="425"/>
      <c r="G35" s="21" t="s">
        <v>92</v>
      </c>
      <c r="H35" s="19">
        <v>75</v>
      </c>
      <c r="I35" s="19">
        <v>85</v>
      </c>
      <c r="J35" s="19">
        <v>3.9</v>
      </c>
      <c r="K35" s="19">
        <f t="shared" ref="K35:K49" si="0">I35-2*J35</f>
        <v>77.2</v>
      </c>
    </row>
    <row r="36" spans="1:11" ht="12.75" customHeight="1">
      <c r="A36" s="31" t="s">
        <v>91</v>
      </c>
      <c r="B36" s="23"/>
      <c r="C36" s="46" t="s">
        <v>404</v>
      </c>
      <c r="D36" s="47">
        <f>IF(D32&lt;50,I34,IF(D32&gt;75,I36,I35))</f>
        <v>60</v>
      </c>
      <c r="E36" s="406" t="s">
        <v>85</v>
      </c>
      <c r="F36" s="425"/>
      <c r="G36" s="21" t="s">
        <v>95</v>
      </c>
      <c r="H36" s="19">
        <v>100</v>
      </c>
      <c r="I36" s="19">
        <v>110</v>
      </c>
      <c r="J36" s="19">
        <v>5</v>
      </c>
      <c r="K36" s="19">
        <f t="shared" si="0"/>
        <v>100</v>
      </c>
    </row>
    <row r="37" spans="1:11" ht="12.75" customHeight="1">
      <c r="A37" s="22" t="s">
        <v>93</v>
      </c>
      <c r="B37" s="23"/>
      <c r="C37" s="46" t="s">
        <v>94</v>
      </c>
      <c r="D37" s="48">
        <v>2.7</v>
      </c>
      <c r="E37" s="406" t="s">
        <v>85</v>
      </c>
      <c r="F37" s="425"/>
      <c r="G37" s="49"/>
      <c r="K37" s="19"/>
    </row>
    <row r="38" spans="1:11" ht="12.75" customHeight="1">
      <c r="A38" s="426" t="s">
        <v>96</v>
      </c>
      <c r="B38" s="427"/>
      <c r="C38" s="427"/>
      <c r="D38" s="427"/>
      <c r="E38" s="427"/>
      <c r="F38" s="428"/>
      <c r="G38" s="21" t="s">
        <v>97</v>
      </c>
      <c r="H38" s="19">
        <v>50</v>
      </c>
      <c r="I38" s="19">
        <v>60</v>
      </c>
      <c r="J38" s="19">
        <v>3.3</v>
      </c>
      <c r="K38" s="19">
        <f t="shared" si="0"/>
        <v>53.4</v>
      </c>
    </row>
    <row r="39" spans="1:11" ht="12.75" customHeight="1">
      <c r="A39" s="31" t="s">
        <v>98</v>
      </c>
      <c r="B39" s="23"/>
      <c r="C39" s="40" t="s">
        <v>99</v>
      </c>
      <c r="D39" s="187">
        <f>PI()*((D36-2*D37)/1000)^2/4</f>
        <v>2.3410000000000002E-3</v>
      </c>
      <c r="E39" s="406" t="s">
        <v>5</v>
      </c>
      <c r="F39" s="425"/>
      <c r="G39" s="21" t="s">
        <v>100</v>
      </c>
      <c r="H39" s="19">
        <v>75</v>
      </c>
      <c r="I39" s="19">
        <v>85</v>
      </c>
      <c r="J39" s="19">
        <v>4.7</v>
      </c>
      <c r="K39" s="19">
        <f t="shared" si="0"/>
        <v>75.599999999999994</v>
      </c>
    </row>
    <row r="40" spans="1:11" ht="12.75" customHeight="1">
      <c r="A40" s="394"/>
      <c r="B40" s="395"/>
      <c r="C40" s="395"/>
      <c r="D40" s="395"/>
      <c r="E40" s="395"/>
      <c r="F40" s="429"/>
      <c r="G40" s="21" t="s">
        <v>101</v>
      </c>
      <c r="H40" s="19">
        <v>100</v>
      </c>
      <c r="I40" s="19">
        <v>110</v>
      </c>
      <c r="J40" s="19">
        <v>6.1</v>
      </c>
      <c r="K40" s="19">
        <f t="shared" si="0"/>
        <v>97.8</v>
      </c>
    </row>
    <row r="41" spans="1:11" ht="24.95" customHeight="1">
      <c r="A41" s="384" t="s">
        <v>102</v>
      </c>
      <c r="B41" s="385"/>
      <c r="C41" s="385"/>
      <c r="D41" s="385"/>
      <c r="E41" s="385"/>
      <c r="F41" s="385"/>
      <c r="G41" s="386"/>
      <c r="K41" s="19"/>
    </row>
    <row r="42" spans="1:11" ht="12.75" customHeight="1">
      <c r="A42" s="394" t="s">
        <v>103</v>
      </c>
      <c r="B42" s="429"/>
      <c r="C42" s="40" t="s">
        <v>104</v>
      </c>
      <c r="D42" s="188">
        <f>C25/D39</f>
        <v>0.4985</v>
      </c>
      <c r="E42" s="391" t="s">
        <v>105</v>
      </c>
      <c r="F42" s="430"/>
      <c r="G42" s="21" t="s">
        <v>106</v>
      </c>
      <c r="H42" s="19">
        <v>50</v>
      </c>
      <c r="I42" s="19">
        <v>60</v>
      </c>
      <c r="J42" s="19">
        <v>4.3</v>
      </c>
      <c r="K42" s="19">
        <f t="shared" si="0"/>
        <v>51.4</v>
      </c>
    </row>
    <row r="43" spans="1:11" ht="12.75" customHeight="1">
      <c r="A43" s="394"/>
      <c r="B43" s="429"/>
      <c r="C43" s="40"/>
      <c r="D43" s="23"/>
      <c r="E43" s="431"/>
      <c r="F43" s="429"/>
      <c r="G43" s="21" t="s">
        <v>107</v>
      </c>
      <c r="H43" s="19">
        <v>75</v>
      </c>
      <c r="I43" s="19">
        <v>85</v>
      </c>
      <c r="J43" s="19">
        <v>6.1</v>
      </c>
      <c r="K43" s="19">
        <f t="shared" si="0"/>
        <v>72.8</v>
      </c>
    </row>
    <row r="44" spans="1:11" ht="24.95" customHeight="1">
      <c r="A44" s="409" t="s">
        <v>108</v>
      </c>
      <c r="B44" s="410"/>
      <c r="C44" s="410"/>
      <c r="D44" s="410"/>
      <c r="E44" s="410"/>
      <c r="F44" s="432"/>
      <c r="G44" s="21" t="s">
        <v>109</v>
      </c>
      <c r="H44" s="19">
        <v>100</v>
      </c>
      <c r="I44" s="19">
        <v>110</v>
      </c>
      <c r="J44" s="19">
        <v>7.8</v>
      </c>
      <c r="K44" s="19">
        <f t="shared" si="0"/>
        <v>94.4</v>
      </c>
    </row>
    <row r="45" spans="1:11" ht="14.25" customHeight="1">
      <c r="A45" s="50" t="s">
        <v>110</v>
      </c>
      <c r="B45" s="45"/>
      <c r="C45" s="40" t="s">
        <v>111</v>
      </c>
      <c r="D45" s="51">
        <f>10.643*C25^1.852*140^-1.852*(D35/1000)^-4.87</f>
        <v>9.0500000000000008E-3</v>
      </c>
      <c r="E45" s="412" t="s">
        <v>112</v>
      </c>
      <c r="F45" s="433"/>
      <c r="G45" s="49"/>
      <c r="K45" s="19"/>
    </row>
    <row r="46" spans="1:11" ht="12.75" customHeight="1">
      <c r="A46" s="52" t="s">
        <v>113</v>
      </c>
      <c r="B46" s="53"/>
      <c r="C46" s="34"/>
      <c r="D46" s="23"/>
      <c r="E46" s="412"/>
      <c r="F46" s="433"/>
      <c r="G46" s="21" t="s">
        <v>114</v>
      </c>
      <c r="H46" s="19">
        <v>100</v>
      </c>
      <c r="I46" s="19">
        <v>118</v>
      </c>
      <c r="J46" s="19">
        <v>4.8</v>
      </c>
      <c r="K46" s="19">
        <f>I46-2*J46</f>
        <v>108.4</v>
      </c>
    </row>
    <row r="47" spans="1:11" ht="12.75" customHeight="1">
      <c r="A47" s="419"/>
      <c r="B47" s="420"/>
      <c r="C47" s="420"/>
      <c r="D47" s="420"/>
      <c r="E47" s="420"/>
      <c r="F47" s="434"/>
      <c r="G47" s="21" t="s">
        <v>115</v>
      </c>
      <c r="H47" s="19">
        <v>150</v>
      </c>
      <c r="I47" s="19">
        <v>170</v>
      </c>
      <c r="J47" s="19">
        <v>6.8</v>
      </c>
      <c r="K47" s="19">
        <f t="shared" si="0"/>
        <v>156.4</v>
      </c>
    </row>
    <row r="48" spans="1:11" ht="24.95" customHeight="1">
      <c r="A48" s="409" t="s">
        <v>116</v>
      </c>
      <c r="B48" s="410"/>
      <c r="C48" s="410"/>
      <c r="D48" s="410"/>
      <c r="E48" s="410"/>
      <c r="F48" s="410"/>
      <c r="G48" s="21" t="s">
        <v>117</v>
      </c>
      <c r="H48" s="19">
        <v>200</v>
      </c>
      <c r="I48" s="19">
        <v>222</v>
      </c>
      <c r="J48" s="19">
        <v>8.9</v>
      </c>
      <c r="K48" s="19">
        <f t="shared" si="0"/>
        <v>204.2</v>
      </c>
    </row>
    <row r="49" spans="1:11" ht="12.75" customHeight="1">
      <c r="A49" s="22" t="s">
        <v>15</v>
      </c>
      <c r="B49" s="23"/>
      <c r="C49" s="46"/>
      <c r="D49" s="54">
        <f>'Rede de Distribuição'!D11</f>
        <v>7356.54</v>
      </c>
      <c r="E49" s="412" t="s">
        <v>4</v>
      </c>
      <c r="F49" s="433"/>
      <c r="G49" s="21" t="s">
        <v>118</v>
      </c>
      <c r="H49" s="19">
        <v>250</v>
      </c>
      <c r="I49" s="19">
        <v>274</v>
      </c>
      <c r="J49" s="19">
        <v>11</v>
      </c>
      <c r="K49" s="19">
        <f t="shared" si="0"/>
        <v>252</v>
      </c>
    </row>
    <row r="50" spans="1:11" ht="12.75" customHeight="1">
      <c r="A50" s="435" t="s">
        <v>119</v>
      </c>
      <c r="B50" s="430"/>
      <c r="C50" s="40" t="s">
        <v>120</v>
      </c>
      <c r="D50" s="55">
        <f>D45*D49</f>
        <v>66.576700000000002</v>
      </c>
      <c r="E50" s="412" t="s">
        <v>4</v>
      </c>
      <c r="F50" s="433"/>
      <c r="G50" s="49"/>
    </row>
    <row r="51" spans="1:11" ht="12.75" customHeight="1">
      <c r="A51" s="394"/>
      <c r="B51" s="395"/>
      <c r="C51" s="395"/>
      <c r="D51" s="395"/>
      <c r="E51" s="395"/>
      <c r="F51" s="395"/>
      <c r="G51" s="396"/>
    </row>
    <row r="52" spans="1:11" ht="24.95" customHeight="1">
      <c r="A52" s="409" t="s">
        <v>121</v>
      </c>
      <c r="B52" s="410"/>
      <c r="C52" s="410"/>
      <c r="D52" s="410"/>
      <c r="E52" s="410"/>
      <c r="F52" s="410"/>
      <c r="G52" s="411"/>
    </row>
    <row r="53" spans="1:11" ht="12.75" customHeight="1">
      <c r="A53" s="22" t="s">
        <v>231</v>
      </c>
      <c r="B53" s="23"/>
      <c r="C53" s="34"/>
      <c r="D53" s="192">
        <f>'Rede de Distribuição'!$H$46</f>
        <v>394.74900000000002</v>
      </c>
      <c r="E53" s="412" t="s">
        <v>4</v>
      </c>
      <c r="F53" s="413"/>
      <c r="G53" s="414"/>
    </row>
    <row r="54" spans="1:11" ht="12.75" customHeight="1">
      <c r="A54" s="22" t="s">
        <v>122</v>
      </c>
      <c r="B54" s="23"/>
      <c r="C54" s="34"/>
      <c r="D54" s="192">
        <f>'Rede de Distribuição'!N15+3</f>
        <v>425.04500000000002</v>
      </c>
      <c r="E54" s="412" t="s">
        <v>4</v>
      </c>
      <c r="F54" s="413"/>
      <c r="G54" s="414"/>
    </row>
    <row r="55" spans="1:11" ht="12.75" customHeight="1">
      <c r="A55" s="22" t="s">
        <v>123</v>
      </c>
      <c r="B55" s="23"/>
      <c r="C55" s="46" t="s">
        <v>124</v>
      </c>
      <c r="D55" s="56">
        <f>D54-D53</f>
        <v>30.3</v>
      </c>
      <c r="E55" s="412" t="s">
        <v>4</v>
      </c>
      <c r="F55" s="413"/>
      <c r="G55" s="414"/>
    </row>
    <row r="56" spans="1:11" ht="12.75" customHeight="1">
      <c r="A56" s="394"/>
      <c r="B56" s="395"/>
      <c r="C56" s="395"/>
      <c r="D56" s="395"/>
      <c r="E56" s="395"/>
      <c r="F56" s="395"/>
      <c r="G56" s="396"/>
    </row>
    <row r="57" spans="1:11" ht="24.95" customHeight="1">
      <c r="A57" s="384" t="s">
        <v>125</v>
      </c>
      <c r="B57" s="385"/>
      <c r="C57" s="385"/>
      <c r="D57" s="385"/>
      <c r="E57" s="385"/>
      <c r="F57" s="385"/>
      <c r="G57" s="386"/>
    </row>
    <row r="58" spans="1:11" ht="12.75" customHeight="1">
      <c r="A58" s="22" t="s">
        <v>409</v>
      </c>
      <c r="B58" s="23"/>
      <c r="C58" s="40" t="s">
        <v>126</v>
      </c>
      <c r="D58" s="56">
        <f>D55+D50+10</f>
        <v>106.88</v>
      </c>
      <c r="E58" s="412" t="s">
        <v>127</v>
      </c>
      <c r="F58" s="413"/>
      <c r="G58" s="414"/>
    </row>
    <row r="59" spans="1:11" ht="12.75" customHeight="1">
      <c r="A59" s="22" t="s">
        <v>128</v>
      </c>
      <c r="B59" s="23"/>
      <c r="C59" s="34"/>
      <c r="D59" s="23"/>
      <c r="E59" s="412"/>
      <c r="F59" s="413"/>
      <c r="G59" s="414"/>
    </row>
    <row r="60" spans="1:11" ht="12.75" customHeight="1">
      <c r="A60" s="22" t="s">
        <v>129</v>
      </c>
      <c r="B60" s="23"/>
      <c r="C60" s="34"/>
      <c r="D60" s="23"/>
      <c r="E60" s="412"/>
      <c r="F60" s="413"/>
      <c r="G60" s="414"/>
    </row>
    <row r="61" spans="1:11" ht="12.75" customHeight="1">
      <c r="A61" s="22" t="s">
        <v>236</v>
      </c>
      <c r="B61" s="23"/>
      <c r="C61" s="34"/>
      <c r="D61" s="23"/>
      <c r="E61" s="412"/>
      <c r="F61" s="413"/>
      <c r="G61" s="414"/>
    </row>
    <row r="62" spans="1:11" ht="12.75" customHeight="1">
      <c r="A62" s="397"/>
      <c r="B62" s="398"/>
      <c r="C62" s="398"/>
      <c r="D62" s="398"/>
      <c r="E62" s="398"/>
      <c r="F62" s="398"/>
      <c r="G62" s="399"/>
    </row>
    <row r="63" spans="1:11" ht="12.75" customHeight="1">
      <c r="A63" s="394"/>
      <c r="B63" s="395"/>
      <c r="C63" s="395"/>
      <c r="D63" s="395"/>
      <c r="E63" s="395"/>
      <c r="F63" s="395"/>
      <c r="G63" s="396"/>
    </row>
    <row r="64" spans="1:11" ht="24.95" customHeight="1">
      <c r="A64" s="384" t="s">
        <v>130</v>
      </c>
      <c r="B64" s="385"/>
      <c r="C64" s="385"/>
      <c r="D64" s="385"/>
      <c r="E64" s="385"/>
      <c r="F64" s="385"/>
      <c r="G64" s="386"/>
    </row>
    <row r="65" spans="1:7" ht="12.75" customHeight="1">
      <c r="A65" s="22" t="s">
        <v>131</v>
      </c>
      <c r="B65" s="23"/>
      <c r="C65" s="34" t="s">
        <v>132</v>
      </c>
      <c r="D65" s="38">
        <f>C24*D58/(75*0.5)</f>
        <v>3.33</v>
      </c>
      <c r="E65" s="391" t="s">
        <v>133</v>
      </c>
      <c r="F65" s="392"/>
      <c r="G65" s="393"/>
    </row>
    <row r="66" spans="1:7" ht="12.75" customHeight="1">
      <c r="A66" s="436" t="s">
        <v>134</v>
      </c>
      <c r="B66" s="425"/>
      <c r="C66" s="34"/>
      <c r="D66" s="23"/>
      <c r="E66" s="391"/>
      <c r="F66" s="392"/>
      <c r="G66" s="393"/>
    </row>
    <row r="67" spans="1:7" ht="12.75" customHeight="1">
      <c r="A67" s="394"/>
      <c r="B67" s="395"/>
      <c r="C67" s="395"/>
      <c r="D67" s="395"/>
      <c r="E67" s="395"/>
      <c r="F67" s="395"/>
      <c r="G67" s="396"/>
    </row>
    <row r="68" spans="1:7" ht="24.95" customHeight="1">
      <c r="A68" s="384" t="s">
        <v>135</v>
      </c>
      <c r="B68" s="385"/>
      <c r="C68" s="385"/>
      <c r="D68" s="385"/>
      <c r="E68" s="385"/>
      <c r="F68" s="385"/>
      <c r="G68" s="386"/>
    </row>
    <row r="69" spans="1:7" ht="12.75" customHeight="1">
      <c r="A69" s="31" t="s">
        <v>136</v>
      </c>
      <c r="B69" s="23"/>
      <c r="C69" s="34" t="s">
        <v>137</v>
      </c>
      <c r="D69" s="38">
        <f>D65*1.5</f>
        <v>5</v>
      </c>
      <c r="E69" s="391" t="s">
        <v>133</v>
      </c>
      <c r="F69" s="392"/>
      <c r="G69" s="393"/>
    </row>
    <row r="70" spans="1:7" ht="12.75" customHeight="1">
      <c r="A70" s="436" t="s">
        <v>138</v>
      </c>
      <c r="B70" s="425"/>
      <c r="C70" s="34"/>
      <c r="D70" s="23"/>
      <c r="E70" s="391"/>
      <c r="F70" s="392"/>
      <c r="G70" s="393"/>
    </row>
    <row r="71" spans="1:7" ht="12.75" customHeight="1">
      <c r="A71" s="394"/>
      <c r="B71" s="395"/>
      <c r="C71" s="395"/>
      <c r="D71" s="395"/>
      <c r="E71" s="395"/>
      <c r="F71" s="395"/>
      <c r="G71" s="396"/>
    </row>
    <row r="72" spans="1:7" ht="24.95" customHeight="1">
      <c r="A72" s="384" t="s">
        <v>139</v>
      </c>
      <c r="B72" s="385"/>
      <c r="C72" s="385"/>
      <c r="D72" s="385"/>
      <c r="E72" s="385"/>
      <c r="F72" s="385"/>
      <c r="G72" s="386"/>
    </row>
    <row r="73" spans="1:7" ht="12.75" customHeight="1">
      <c r="A73" s="22" t="s">
        <v>140</v>
      </c>
      <c r="B73" s="23"/>
      <c r="C73" s="46" t="s">
        <v>141</v>
      </c>
      <c r="D73" s="38">
        <f>9900/(48.3+18*D36/D37)^0.5</f>
        <v>467.57</v>
      </c>
      <c r="E73" s="406" t="s">
        <v>105</v>
      </c>
      <c r="F73" s="407"/>
      <c r="G73" s="408"/>
    </row>
    <row r="74" spans="1:7" ht="16.5" customHeight="1">
      <c r="A74" s="22" t="s">
        <v>142</v>
      </c>
      <c r="B74" s="23"/>
      <c r="C74" s="34"/>
      <c r="D74" s="23"/>
      <c r="E74" s="406"/>
      <c r="F74" s="407"/>
      <c r="G74" s="408"/>
    </row>
    <row r="75" spans="1:7" ht="12.75" customHeight="1">
      <c r="A75" s="394"/>
      <c r="B75" s="395"/>
      <c r="C75" s="395"/>
      <c r="D75" s="395"/>
      <c r="E75" s="395"/>
      <c r="F75" s="395"/>
      <c r="G75" s="396"/>
    </row>
    <row r="76" spans="1:7" ht="12.75" customHeight="1">
      <c r="A76" s="22" t="s">
        <v>143</v>
      </c>
      <c r="B76" s="23"/>
      <c r="C76" s="46" t="s">
        <v>144</v>
      </c>
      <c r="D76" s="57">
        <f>D73*D42/9.81</f>
        <v>23.76</v>
      </c>
      <c r="E76" s="406" t="s">
        <v>4</v>
      </c>
      <c r="F76" s="407"/>
      <c r="G76" s="408"/>
    </row>
    <row r="77" spans="1:7" ht="12.75" customHeight="1">
      <c r="A77" s="22" t="s">
        <v>145</v>
      </c>
      <c r="B77" s="23"/>
      <c r="C77" s="34"/>
      <c r="D77" s="23"/>
      <c r="E77" s="406"/>
      <c r="F77" s="407"/>
      <c r="G77" s="408"/>
    </row>
    <row r="78" spans="1:7" ht="12.75" customHeight="1">
      <c r="A78" s="37" t="s">
        <v>146</v>
      </c>
      <c r="B78" s="23"/>
      <c r="C78" s="46" t="s">
        <v>147</v>
      </c>
      <c r="D78" s="58"/>
      <c r="E78" s="59">
        <f>D76+D55</f>
        <v>54.06</v>
      </c>
      <c r="F78" s="391" t="s">
        <v>127</v>
      </c>
      <c r="G78" s="393"/>
    </row>
    <row r="79" spans="1:7" ht="12.75" customHeight="1">
      <c r="A79" s="394"/>
      <c r="B79" s="395"/>
      <c r="C79" s="395"/>
      <c r="D79" s="395"/>
      <c r="E79" s="395"/>
      <c r="F79" s="395"/>
      <c r="G79" s="396"/>
    </row>
    <row r="80" spans="1:7" ht="12.75" customHeight="1">
      <c r="A80" s="436" t="s">
        <v>148</v>
      </c>
      <c r="B80" s="407"/>
      <c r="C80" s="407"/>
      <c r="D80" s="407"/>
      <c r="E80" s="407"/>
      <c r="F80" s="407"/>
      <c r="G80" s="408"/>
    </row>
    <row r="81" spans="1:7" ht="12.75" customHeight="1">
      <c r="A81" s="394"/>
      <c r="B81" s="395"/>
      <c r="C81" s="395"/>
      <c r="D81" s="395"/>
      <c r="E81" s="395"/>
      <c r="F81" s="395"/>
      <c r="G81" s="396"/>
    </row>
    <row r="82" spans="1:7" ht="12.75" customHeight="1">
      <c r="A82" s="37" t="s">
        <v>149</v>
      </c>
      <c r="B82" s="23"/>
      <c r="C82" s="46" t="s">
        <v>150</v>
      </c>
      <c r="D82" s="193">
        <f>D55-D76</f>
        <v>6.54</v>
      </c>
      <c r="E82" s="391" t="s">
        <v>127</v>
      </c>
      <c r="F82" s="392"/>
      <c r="G82" s="393"/>
    </row>
    <row r="83" spans="1:7" ht="12.75" customHeight="1">
      <c r="A83" s="22" t="s">
        <v>151</v>
      </c>
      <c r="B83" s="23"/>
      <c r="C83" s="34"/>
      <c r="D83" s="23"/>
      <c r="E83" s="431"/>
      <c r="F83" s="395"/>
      <c r="G83" s="396"/>
    </row>
    <row r="84" spans="1:7" ht="12.75" customHeight="1">
      <c r="A84" s="394"/>
      <c r="B84" s="395"/>
      <c r="C84" s="395"/>
      <c r="D84" s="395"/>
      <c r="E84" s="395"/>
      <c r="F84" s="395"/>
      <c r="G84" s="396"/>
    </row>
    <row r="85" spans="1:7" ht="30" customHeight="1">
      <c r="A85" s="22"/>
      <c r="B85" s="23"/>
      <c r="C85" s="24" t="s">
        <v>152</v>
      </c>
      <c r="D85" s="25">
        <f>E78+D53</f>
        <v>448.81</v>
      </c>
      <c r="E85" s="437" t="s">
        <v>4</v>
      </c>
      <c r="F85" s="427"/>
      <c r="G85" s="438"/>
    </row>
    <row r="86" spans="1:7" ht="30" customHeight="1" thickBot="1">
      <c r="A86" s="26"/>
      <c r="B86" s="27"/>
      <c r="C86" s="28" t="s">
        <v>153</v>
      </c>
      <c r="D86" s="29">
        <f>D82+D53</f>
        <v>401.29</v>
      </c>
      <c r="E86" s="439" t="s">
        <v>4</v>
      </c>
      <c r="F86" s="440"/>
      <c r="G86" s="441"/>
    </row>
    <row r="87" spans="1:7" ht="12.75" customHeight="1">
      <c r="D87" s="61"/>
    </row>
  </sheetData>
  <mergeCells count="87">
    <mergeCell ref="A72:G72"/>
    <mergeCell ref="E82:G82"/>
    <mergeCell ref="A84:G84"/>
    <mergeCell ref="E85:G85"/>
    <mergeCell ref="E86:G86"/>
    <mergeCell ref="E83:G83"/>
    <mergeCell ref="E59:G59"/>
    <mergeCell ref="F78:G78"/>
    <mergeCell ref="A79:G79"/>
    <mergeCell ref="A80:G80"/>
    <mergeCell ref="A81:G81"/>
    <mergeCell ref="E66:G66"/>
    <mergeCell ref="A67:G67"/>
    <mergeCell ref="A68:G68"/>
    <mergeCell ref="E69:G69"/>
    <mergeCell ref="E70:G70"/>
    <mergeCell ref="A71:G71"/>
    <mergeCell ref="A66:B66"/>
    <mergeCell ref="A70:B70"/>
    <mergeCell ref="E76:G76"/>
    <mergeCell ref="E77:G77"/>
    <mergeCell ref="E73:G73"/>
    <mergeCell ref="E65:G65"/>
    <mergeCell ref="E50:F50"/>
    <mergeCell ref="A52:G52"/>
    <mergeCell ref="A51:G51"/>
    <mergeCell ref="E53:G53"/>
    <mergeCell ref="E54:G54"/>
    <mergeCell ref="A50:B50"/>
    <mergeCell ref="E60:G60"/>
    <mergeCell ref="E61:G61"/>
    <mergeCell ref="A62:G62"/>
    <mergeCell ref="A63:G63"/>
    <mergeCell ref="A64:G64"/>
    <mergeCell ref="E55:G55"/>
    <mergeCell ref="A56:G56"/>
    <mergeCell ref="A57:G57"/>
    <mergeCell ref="E58:G58"/>
    <mergeCell ref="A44:F44"/>
    <mergeCell ref="E45:F45"/>
    <mergeCell ref="E46:F46"/>
    <mergeCell ref="E49:F49"/>
    <mergeCell ref="A47:F47"/>
    <mergeCell ref="A48:F48"/>
    <mergeCell ref="A40:F40"/>
    <mergeCell ref="A41:G41"/>
    <mergeCell ref="A42:B42"/>
    <mergeCell ref="E42:F42"/>
    <mergeCell ref="A43:B43"/>
    <mergeCell ref="E43:F43"/>
    <mergeCell ref="C34:F34"/>
    <mergeCell ref="E35:F35"/>
    <mergeCell ref="E36:F36"/>
    <mergeCell ref="E37:F37"/>
    <mergeCell ref="E39:F39"/>
    <mergeCell ref="A38:F38"/>
    <mergeCell ref="A22:G22"/>
    <mergeCell ref="A23:G23"/>
    <mergeCell ref="A75:G75"/>
    <mergeCell ref="A24:B26"/>
    <mergeCell ref="D24:G24"/>
    <mergeCell ref="D25:G25"/>
    <mergeCell ref="D26:G26"/>
    <mergeCell ref="A27:G27"/>
    <mergeCell ref="E74:G74"/>
    <mergeCell ref="A28:G28"/>
    <mergeCell ref="A29:G29"/>
    <mergeCell ref="A30:G30"/>
    <mergeCell ref="E31:G31"/>
    <mergeCell ref="E32:G32"/>
    <mergeCell ref="A31:B32"/>
    <mergeCell ref="A33:G33"/>
    <mergeCell ref="E17:G17"/>
    <mergeCell ref="A18:G18"/>
    <mergeCell ref="A19:G19"/>
    <mergeCell ref="E20:G20"/>
    <mergeCell ref="E21:G21"/>
    <mergeCell ref="D12:G12"/>
    <mergeCell ref="D13:G13"/>
    <mergeCell ref="D14:G14"/>
    <mergeCell ref="D15:G15"/>
    <mergeCell ref="A16:G16"/>
    <mergeCell ref="A1:G7"/>
    <mergeCell ref="A8:G8"/>
    <mergeCell ref="A9:G9"/>
    <mergeCell ref="A10:G10"/>
    <mergeCell ref="A11:G11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77" orientation="portrait" r:id="rId1"/>
  <headerFooter>
    <oddHeader>&amp;A</oddHeader>
    <oddFooter>Página &amp;P de &amp;N</oddFooter>
  </headerFooter>
  <rowBreaks count="1" manualBreakCount="1">
    <brk id="56" max="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rgb="FF0070C0"/>
  </sheetPr>
  <dimension ref="A1:Q89"/>
  <sheetViews>
    <sheetView view="pageBreakPreview" zoomScaleNormal="100" zoomScaleSheetLayoutView="100" workbookViewId="0">
      <selection activeCell="D58" sqref="D58"/>
    </sheetView>
  </sheetViews>
  <sheetFormatPr defaultRowHeight="15"/>
  <cols>
    <col min="1" max="2" width="12.28515625" style="73" customWidth="1"/>
    <col min="3" max="3" width="10" style="73" customWidth="1"/>
    <col min="4" max="4" width="9" style="73" bestFit="1" customWidth="1"/>
    <col min="5" max="5" width="7.42578125" style="73" bestFit="1" customWidth="1"/>
    <col min="6" max="6" width="10.140625" style="73" bestFit="1" customWidth="1"/>
    <col min="7" max="7" width="8" style="73" customWidth="1"/>
    <col min="8" max="9" width="7.7109375" style="73" bestFit="1" customWidth="1"/>
    <col min="10" max="10" width="7.28515625" style="73" customWidth="1"/>
    <col min="11" max="11" width="9.5703125" style="73" bestFit="1" customWidth="1"/>
    <col min="12" max="12" width="7.42578125" style="73" bestFit="1" customWidth="1"/>
    <col min="13" max="13" width="10.85546875" style="73" bestFit="1" customWidth="1"/>
    <col min="14" max="14" width="8.7109375" style="73" bestFit="1" customWidth="1"/>
    <col min="15" max="15" width="7.5703125" style="73" bestFit="1" customWidth="1"/>
    <col min="16" max="16" width="9.42578125" style="73" customWidth="1"/>
    <col min="17" max="17" width="9.42578125" style="73" bestFit="1" customWidth="1"/>
    <col min="18" max="18" width="9.140625" style="73"/>
    <col min="19" max="19" width="9.5703125" style="73" bestFit="1" customWidth="1"/>
    <col min="20" max="16384" width="9.140625" style="73"/>
  </cols>
  <sheetData>
    <row r="1" spans="1:17" ht="15" customHeight="1">
      <c r="A1" s="450"/>
      <c r="B1" s="451"/>
      <c r="C1" s="451"/>
      <c r="D1" s="454" t="s">
        <v>313</v>
      </c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5"/>
    </row>
    <row r="2" spans="1:17" ht="48.75" customHeight="1">
      <c r="A2" s="452"/>
      <c r="B2" s="453"/>
      <c r="C2" s="453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7"/>
    </row>
    <row r="3" spans="1:17">
      <c r="A3" s="461" t="s">
        <v>573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</row>
    <row r="4" spans="1:17">
      <c r="A4" s="447" t="s">
        <v>62</v>
      </c>
      <c r="B4" s="448"/>
      <c r="C4" s="449"/>
      <c r="D4" s="232">
        <v>120</v>
      </c>
      <c r="E4" s="447" t="s">
        <v>63</v>
      </c>
      <c r="F4" s="449"/>
      <c r="G4" s="233"/>
      <c r="H4" s="443" t="s">
        <v>154</v>
      </c>
      <c r="I4" s="444"/>
      <c r="J4" s="444"/>
      <c r="K4" s="444"/>
      <c r="L4" s="445"/>
      <c r="M4" s="234">
        <f>ROUNDUP((D5*D6*(1+D9/100)^D10),0)</f>
        <v>350</v>
      </c>
      <c r="N4" s="235" t="s">
        <v>155</v>
      </c>
      <c r="O4" s="446"/>
      <c r="P4" s="446"/>
      <c r="Q4" s="446"/>
    </row>
    <row r="5" spans="1:17">
      <c r="A5" s="447" t="s">
        <v>156</v>
      </c>
      <c r="B5" s="448"/>
      <c r="C5" s="449"/>
      <c r="D5" s="232">
        <v>47</v>
      </c>
      <c r="E5" s="447"/>
      <c r="F5" s="449"/>
      <c r="G5" s="233"/>
      <c r="H5" s="443" t="s">
        <v>157</v>
      </c>
      <c r="I5" s="444"/>
      <c r="J5" s="444"/>
      <c r="K5" s="444"/>
      <c r="L5" s="445"/>
      <c r="M5" s="234">
        <f>(M4*D4*D7*D8)/86400</f>
        <v>0.875</v>
      </c>
      <c r="N5" s="235" t="s">
        <v>78</v>
      </c>
      <c r="O5" s="446"/>
      <c r="P5" s="446"/>
      <c r="Q5" s="446"/>
    </row>
    <row r="6" spans="1:17">
      <c r="A6" s="447" t="s">
        <v>158</v>
      </c>
      <c r="B6" s="448"/>
      <c r="C6" s="449"/>
      <c r="D6" s="232">
        <v>5</v>
      </c>
      <c r="E6" s="447"/>
      <c r="F6" s="449"/>
      <c r="G6" s="233"/>
      <c r="H6" s="443" t="s">
        <v>159</v>
      </c>
      <c r="I6" s="444"/>
      <c r="J6" s="444"/>
      <c r="K6" s="444"/>
      <c r="L6" s="445"/>
      <c r="M6" s="234">
        <f>B46</f>
        <v>11362.19</v>
      </c>
      <c r="N6" s="235" t="s">
        <v>4</v>
      </c>
      <c r="O6" s="233" t="s">
        <v>311</v>
      </c>
      <c r="P6" s="233">
        <v>0.08</v>
      </c>
      <c r="Q6" s="235" t="s">
        <v>85</v>
      </c>
    </row>
    <row r="7" spans="1:17">
      <c r="A7" s="235" t="s">
        <v>66</v>
      </c>
      <c r="B7" s="236"/>
      <c r="C7" s="233"/>
      <c r="D7" s="237">
        <v>1.2</v>
      </c>
      <c r="E7" s="447"/>
      <c r="F7" s="449"/>
      <c r="G7" s="233"/>
      <c r="H7" s="443" t="s">
        <v>160</v>
      </c>
      <c r="I7" s="444"/>
      <c r="J7" s="444"/>
      <c r="K7" s="444"/>
      <c r="L7" s="445"/>
      <c r="M7" s="238">
        <f>M5/M6</f>
        <v>7.7000000000000001E-5</v>
      </c>
      <c r="N7" s="235" t="s">
        <v>161</v>
      </c>
      <c r="O7" s="234" t="s">
        <v>162</v>
      </c>
      <c r="P7" s="233">
        <f>M5*3.6</f>
        <v>3.15</v>
      </c>
      <c r="Q7" s="235" t="s">
        <v>80</v>
      </c>
    </row>
    <row r="8" spans="1:17">
      <c r="A8" s="235" t="s">
        <v>163</v>
      </c>
      <c r="B8" s="236"/>
      <c r="C8" s="233"/>
      <c r="D8" s="237">
        <v>1.5</v>
      </c>
      <c r="E8" s="447"/>
      <c r="F8" s="449"/>
      <c r="G8" s="233"/>
      <c r="H8" s="458" t="s">
        <v>164</v>
      </c>
      <c r="I8" s="459"/>
      <c r="J8" s="459"/>
      <c r="K8" s="459"/>
      <c r="L8" s="460"/>
      <c r="M8" s="234">
        <f>(D4*D6)/(86400)</f>
        <v>7.0000000000000001E-3</v>
      </c>
      <c r="N8" s="239" t="s">
        <v>78</v>
      </c>
      <c r="O8" s="234" t="s">
        <v>162</v>
      </c>
      <c r="P8" s="240">
        <f>P7/3600</f>
        <v>8.8000000000000003E-4</v>
      </c>
      <c r="Q8" s="235" t="s">
        <v>79</v>
      </c>
    </row>
    <row r="9" spans="1:17">
      <c r="A9" s="447" t="s">
        <v>165</v>
      </c>
      <c r="B9" s="448"/>
      <c r="C9" s="449"/>
      <c r="D9" s="232">
        <v>2</v>
      </c>
      <c r="E9" s="447" t="s">
        <v>166</v>
      </c>
      <c r="F9" s="449"/>
      <c r="G9" s="233"/>
      <c r="H9" s="443" t="s">
        <v>403</v>
      </c>
      <c r="I9" s="444"/>
      <c r="J9" s="444"/>
      <c r="K9" s="444"/>
      <c r="L9" s="445"/>
      <c r="M9" s="232">
        <v>6.5</v>
      </c>
      <c r="N9" s="235" t="s">
        <v>4</v>
      </c>
      <c r="O9" s="233"/>
      <c r="P9" s="233"/>
      <c r="Q9" s="233"/>
    </row>
    <row r="10" spans="1:17">
      <c r="A10" s="447" t="s">
        <v>167</v>
      </c>
      <c r="B10" s="448"/>
      <c r="C10" s="449"/>
      <c r="D10" s="232">
        <v>20</v>
      </c>
      <c r="E10" s="447" t="s">
        <v>168</v>
      </c>
      <c r="F10" s="449"/>
      <c r="G10" s="233"/>
      <c r="H10" s="443" t="s">
        <v>169</v>
      </c>
      <c r="I10" s="444"/>
      <c r="J10" s="444"/>
      <c r="K10" s="444"/>
      <c r="L10" s="445"/>
      <c r="M10" s="232">
        <v>12</v>
      </c>
      <c r="N10" s="235" t="s">
        <v>18</v>
      </c>
      <c r="O10" s="233"/>
      <c r="P10" s="233"/>
      <c r="Q10" s="233"/>
    </row>
    <row r="11" spans="1:17">
      <c r="A11" s="447" t="s">
        <v>14</v>
      </c>
      <c r="B11" s="448"/>
      <c r="C11" s="449"/>
      <c r="D11" s="241">
        <f>7337.54+19</f>
        <v>7356.54</v>
      </c>
      <c r="E11" s="447" t="s">
        <v>4</v>
      </c>
      <c r="F11" s="449"/>
      <c r="G11" s="233"/>
      <c r="H11" s="229"/>
      <c r="I11" s="230"/>
      <c r="J11" s="230"/>
      <c r="K11" s="230"/>
      <c r="L11" s="231"/>
      <c r="M11" s="237"/>
      <c r="N11" s="235"/>
      <c r="O11" s="233"/>
      <c r="P11" s="233"/>
      <c r="Q11" s="233"/>
    </row>
    <row r="12" spans="1:17">
      <c r="A12" s="242" t="s">
        <v>170</v>
      </c>
      <c r="B12" s="233" t="s">
        <v>171</v>
      </c>
      <c r="C12" s="442" t="s">
        <v>172</v>
      </c>
      <c r="D12" s="442"/>
      <c r="E12" s="442"/>
      <c r="F12" s="442"/>
      <c r="G12" s="243" t="s">
        <v>173</v>
      </c>
      <c r="H12" s="233" t="s">
        <v>174</v>
      </c>
      <c r="I12" s="233" t="s">
        <v>86</v>
      </c>
      <c r="J12" s="233" t="s">
        <v>175</v>
      </c>
      <c r="K12" s="442" t="s">
        <v>176</v>
      </c>
      <c r="L12" s="442"/>
      <c r="M12" s="442"/>
      <c r="N12" s="442" t="s">
        <v>177</v>
      </c>
      <c r="O12" s="442"/>
      <c r="P12" s="233" t="s">
        <v>178</v>
      </c>
      <c r="Q12" s="244" t="s">
        <v>178</v>
      </c>
    </row>
    <row r="13" spans="1:17">
      <c r="A13" s="242"/>
      <c r="B13" s="233" t="s">
        <v>179</v>
      </c>
      <c r="C13" s="442" t="s">
        <v>180</v>
      </c>
      <c r="D13" s="442"/>
      <c r="E13" s="442"/>
      <c r="F13" s="442"/>
      <c r="G13" s="242" t="s">
        <v>179</v>
      </c>
      <c r="H13" s="233" t="s">
        <v>181</v>
      </c>
      <c r="I13" s="233" t="s">
        <v>181</v>
      </c>
      <c r="J13" s="233" t="s">
        <v>182</v>
      </c>
      <c r="K13" s="245" t="s">
        <v>183</v>
      </c>
      <c r="L13" s="233" t="s">
        <v>184</v>
      </c>
      <c r="M13" s="245" t="s">
        <v>185</v>
      </c>
      <c r="N13" s="245" t="s">
        <v>186</v>
      </c>
      <c r="O13" s="245" t="s">
        <v>187</v>
      </c>
      <c r="P13" s="245" t="s">
        <v>186</v>
      </c>
      <c r="Q13" s="233" t="s">
        <v>187</v>
      </c>
    </row>
    <row r="14" spans="1:17">
      <c r="A14" s="242"/>
      <c r="B14" s="233"/>
      <c r="C14" s="233" t="s">
        <v>186</v>
      </c>
      <c r="D14" s="233" t="s">
        <v>11</v>
      </c>
      <c r="E14" s="233" t="s">
        <v>187</v>
      </c>
      <c r="F14" s="233" t="s">
        <v>16</v>
      </c>
      <c r="G14" s="242"/>
      <c r="H14" s="233"/>
      <c r="I14" s="233"/>
      <c r="J14" s="233"/>
      <c r="K14" s="233" t="s">
        <v>188</v>
      </c>
      <c r="L14" s="233" t="s">
        <v>179</v>
      </c>
      <c r="M14" s="233" t="s">
        <v>179</v>
      </c>
      <c r="N14" s="233" t="s">
        <v>179</v>
      </c>
      <c r="O14" s="233" t="s">
        <v>179</v>
      </c>
      <c r="P14" s="233" t="s">
        <v>189</v>
      </c>
      <c r="Q14" s="233" t="s">
        <v>189</v>
      </c>
    </row>
    <row r="15" spans="1:17" ht="15.75" customHeight="1">
      <c r="A15" s="218" t="s">
        <v>551</v>
      </c>
      <c r="B15" s="220">
        <v>15.67</v>
      </c>
      <c r="C15" s="223">
        <f t="shared" ref="C15:C45" si="0">D15+E15</f>
        <v>0.875</v>
      </c>
      <c r="D15" s="223">
        <f>$M$7*B15</f>
        <v>1E-3</v>
      </c>
      <c r="E15" s="223">
        <f>SUM(B16:B45)*M7</f>
        <v>0.874</v>
      </c>
      <c r="F15" s="240">
        <f>(E15+C15)/2</f>
        <v>0.87450000000000006</v>
      </c>
      <c r="G15" s="242"/>
      <c r="H15" s="217" t="str">
        <f>IF(F15&gt;14.57,"200",IF(F15&gt;5.8875,"150", IF(F15&gt;3.1514,"100",IF(F15&gt;1.323,"75","50"))))</f>
        <v>50</v>
      </c>
      <c r="I15" s="233"/>
      <c r="J15" s="233">
        <f>(C15/1000)/(0.25*PI()*(H15/1000)^2)</f>
        <v>0.44600000000000001</v>
      </c>
      <c r="K15" s="246" t="e">
        <f ca="1">perda(F15,H15,$P$6)</f>
        <v>#NAME?</v>
      </c>
      <c r="L15" s="226"/>
      <c r="M15" s="240" t="e">
        <f ca="1">K15*B15+L15</f>
        <v>#NAME?</v>
      </c>
      <c r="N15" s="226">
        <v>422.04500000000002</v>
      </c>
      <c r="O15" s="227">
        <v>422.04500000000002</v>
      </c>
      <c r="P15" s="223">
        <f>M9</f>
        <v>6.5</v>
      </c>
      <c r="Q15" s="228" t="e">
        <f t="shared" ref="Q15:Q45" ca="1" si="1">P15+N15-O15-M15</f>
        <v>#NAME?</v>
      </c>
    </row>
    <row r="16" spans="1:17" ht="15.75" customHeight="1">
      <c r="A16" s="219" t="s">
        <v>10</v>
      </c>
      <c r="B16" s="220">
        <v>402.79</v>
      </c>
      <c r="C16" s="223">
        <f t="shared" si="0"/>
        <v>6.8000000000000005E-2</v>
      </c>
      <c r="D16" s="223">
        <f t="shared" ref="D16:D45" si="2">$M$7*B16</f>
        <v>3.1E-2</v>
      </c>
      <c r="E16" s="223">
        <f>SUM(B17)*M7</f>
        <v>3.6999999999999998E-2</v>
      </c>
      <c r="F16" s="240">
        <f>(E16+C16)/2</f>
        <v>5.2499999999999998E-2</v>
      </c>
      <c r="G16" s="242"/>
      <c r="H16" s="217" t="str">
        <f>IF(F16&gt;14.57,"200",IF(F16&gt;5.8875,"150", IF(F16&gt;3.1514,"100",IF(F16&gt;1.323,"75","50"))))</f>
        <v>50</v>
      </c>
      <c r="I16" s="233"/>
      <c r="J16" s="233">
        <f>(C16/1000)/(0.25*PI()*(H16/1000)^2)</f>
        <v>3.5000000000000003E-2</v>
      </c>
      <c r="K16" s="246" t="e">
        <f ca="1">perda(F16,H16,$P$6)</f>
        <v>#NAME?</v>
      </c>
      <c r="L16" s="226"/>
      <c r="M16" s="240" t="e">
        <f ca="1">K16*B16+L16</f>
        <v>#NAME?</v>
      </c>
      <c r="N16" s="227">
        <f>O15</f>
        <v>422.04500000000002</v>
      </c>
      <c r="O16" s="227">
        <v>415.346</v>
      </c>
      <c r="P16" s="248" t="e">
        <f ca="1">Q15</f>
        <v>#NAME?</v>
      </c>
      <c r="Q16" s="228" t="e">
        <f t="shared" ca="1" si="1"/>
        <v>#NAME?</v>
      </c>
    </row>
    <row r="17" spans="1:17" ht="15.75" customHeight="1">
      <c r="A17" s="219" t="s">
        <v>233</v>
      </c>
      <c r="B17" s="220">
        <v>474.37</v>
      </c>
      <c r="C17" s="223">
        <f t="shared" si="0"/>
        <v>3.6999999999999998E-2</v>
      </c>
      <c r="D17" s="223">
        <f t="shared" si="2"/>
        <v>3.6999999999999998E-2</v>
      </c>
      <c r="E17" s="223">
        <v>0</v>
      </c>
      <c r="F17" s="240">
        <f>(E17+C17)/2</f>
        <v>1.8499999999999999E-2</v>
      </c>
      <c r="G17" s="242"/>
      <c r="H17" s="217" t="str">
        <f>IF(F17&gt;14.57,"200",IF(F17&gt;5.8875,"150", IF(F17&gt;3.1514,"100",IF(F17&gt;1.323,"75","50"))))</f>
        <v>50</v>
      </c>
      <c r="I17" s="233"/>
      <c r="J17" s="233">
        <f>(C17/1000)/(0.25*PI()*(H17/1000)^2)</f>
        <v>1.9E-2</v>
      </c>
      <c r="K17" s="246" t="e">
        <f ca="1">perda(F17,H17,$P$6)</f>
        <v>#NAME?</v>
      </c>
      <c r="L17" s="226"/>
      <c r="M17" s="240" t="e">
        <f ca="1">K17*B17+L17</f>
        <v>#NAME?</v>
      </c>
      <c r="N17" s="227">
        <f>O16</f>
        <v>415.346</v>
      </c>
      <c r="O17" s="227">
        <v>416.04700000000003</v>
      </c>
      <c r="P17" s="248" t="e">
        <f ca="1">Q16</f>
        <v>#NAME?</v>
      </c>
      <c r="Q17" s="228" t="e">
        <f t="shared" ca="1" si="1"/>
        <v>#NAME?</v>
      </c>
    </row>
    <row r="18" spans="1:17" ht="15.75" customHeight="1">
      <c r="A18" s="219" t="s">
        <v>572</v>
      </c>
      <c r="B18" s="220">
        <v>32.28</v>
      </c>
      <c r="C18" s="223">
        <f t="shared" si="0"/>
        <v>0.80600000000000005</v>
      </c>
      <c r="D18" s="223">
        <f t="shared" si="2"/>
        <v>2E-3</v>
      </c>
      <c r="E18" s="223">
        <f>SUM(B19:B45)*M7</f>
        <v>0.80400000000000005</v>
      </c>
      <c r="F18" s="240">
        <f>(E18+C18)/2</f>
        <v>0.80500000000000005</v>
      </c>
      <c r="G18" s="242"/>
      <c r="H18" s="217" t="str">
        <f>IF(F18&gt;14.57,"200",IF(F18&gt;5.8875,"150", IF(F18&gt;3.1514,"100",IF(F18&gt;1.323,"75","50"))))</f>
        <v>50</v>
      </c>
      <c r="I18" s="233"/>
      <c r="J18" s="233">
        <f>(C18/1000)/(0.25*PI()*(H18/1000)^2)</f>
        <v>0.41</v>
      </c>
      <c r="K18" s="246" t="e">
        <f ca="1">perda(F18,H18,$P$6)</f>
        <v>#NAME?</v>
      </c>
      <c r="L18" s="226"/>
      <c r="M18" s="240" t="e">
        <f ca="1">K18*B18+L18</f>
        <v>#NAME?</v>
      </c>
      <c r="N18" s="227">
        <f>O15</f>
        <v>422.04500000000002</v>
      </c>
      <c r="O18" s="227">
        <v>422.56700000000001</v>
      </c>
      <c r="P18" s="248" t="e">
        <f ca="1">Q15</f>
        <v>#NAME?</v>
      </c>
      <c r="Q18" s="228" t="e">
        <f t="shared" ca="1" si="1"/>
        <v>#NAME?</v>
      </c>
    </row>
    <row r="19" spans="1:17" ht="15.75" customHeight="1">
      <c r="A19" s="219" t="s">
        <v>553</v>
      </c>
      <c r="B19" s="220">
        <v>1843.75</v>
      </c>
      <c r="C19" s="223">
        <f t="shared" si="0"/>
        <v>0.80400000000000005</v>
      </c>
      <c r="D19" s="223">
        <f t="shared" si="2"/>
        <v>0.14199999999999999</v>
      </c>
      <c r="E19" s="223">
        <f>SUM(B20:B45)*M7</f>
        <v>0.66200000000000003</v>
      </c>
      <c r="F19" s="240">
        <f>(E19+C19)/2</f>
        <v>0.73299999999999998</v>
      </c>
      <c r="G19" s="242"/>
      <c r="H19" s="217" t="str">
        <f>IF(F19&gt;14.57,"200",IF(F19&gt;5.8875,"150", IF(F19&gt;3.1514,"100",IF(F19&gt;1.323,"75","50"))))</f>
        <v>50</v>
      </c>
      <c r="I19" s="233"/>
      <c r="J19" s="233">
        <f>(C19/1000)/(0.25*PI()*(H19/1000)^2)</f>
        <v>0.40899999999999997</v>
      </c>
      <c r="K19" s="246" t="e">
        <f ca="1">perda(F19,H19,$P$6)</f>
        <v>#NAME?</v>
      </c>
      <c r="L19" s="226"/>
      <c r="M19" s="240" t="e">
        <f ca="1">K19*B19+L19</f>
        <v>#NAME?</v>
      </c>
      <c r="N19" s="227">
        <f>O18</f>
        <v>422.56700000000001</v>
      </c>
      <c r="O19" s="227">
        <v>416.161</v>
      </c>
      <c r="P19" s="248" t="e">
        <f ca="1">Q18</f>
        <v>#NAME?</v>
      </c>
      <c r="Q19" s="228" t="e">
        <f t="shared" ca="1" si="1"/>
        <v>#NAME?</v>
      </c>
    </row>
    <row r="20" spans="1:17" ht="15.75" customHeight="1">
      <c r="A20" s="219" t="s">
        <v>234</v>
      </c>
      <c r="B20" s="220">
        <v>40.450000000000003</v>
      </c>
      <c r="C20" s="223">
        <f t="shared" si="0"/>
        <v>1.2E-2</v>
      </c>
      <c r="D20" s="223">
        <f t="shared" si="2"/>
        <v>3.0000000000000001E-3</v>
      </c>
      <c r="E20" s="223">
        <f>SUM(B21:B22)*M7</f>
        <v>8.9999999999999993E-3</v>
      </c>
      <c r="F20" s="240">
        <f t="shared" ref="F20:F45" si="3">(E20+C20)/2</f>
        <v>1.0500000000000001E-2</v>
      </c>
      <c r="G20" s="242"/>
      <c r="H20" s="217" t="str">
        <f t="shared" ref="H20:H45" si="4">IF(F20&gt;14.57,"200",IF(F20&gt;5.8875,"150", IF(F20&gt;3.1514,"100",IF(F20&gt;1.323,"75","50"))))</f>
        <v>50</v>
      </c>
      <c r="I20" s="233"/>
      <c r="J20" s="233">
        <f t="shared" ref="J20:J38" si="5">(C20/1000)/(0.25*PI()*(H20/1000)^2)</f>
        <v>6.0000000000000001E-3</v>
      </c>
      <c r="K20" s="246" t="e">
        <f t="shared" ref="K20:K38" ca="1" si="6">perda(F20,H20,$P$6)</f>
        <v>#NAME?</v>
      </c>
      <c r="L20" s="226"/>
      <c r="M20" s="240" t="e">
        <f t="shared" ref="M20:M38" ca="1" si="7">K20*B20+L20</f>
        <v>#NAME?</v>
      </c>
      <c r="N20" s="227">
        <f>O19</f>
        <v>416.161</v>
      </c>
      <c r="O20" s="227">
        <v>415.2</v>
      </c>
      <c r="P20" s="248" t="e">
        <f ca="1">Q19</f>
        <v>#NAME?</v>
      </c>
      <c r="Q20" s="228" t="e">
        <f t="shared" ca="1" si="1"/>
        <v>#NAME?</v>
      </c>
    </row>
    <row r="21" spans="1:17" ht="15.75" customHeight="1">
      <c r="A21" s="219" t="s">
        <v>554</v>
      </c>
      <c r="B21" s="220">
        <v>39.56</v>
      </c>
      <c r="C21" s="223">
        <f t="shared" si="0"/>
        <v>3.0000000000000001E-3</v>
      </c>
      <c r="D21" s="223">
        <f t="shared" si="2"/>
        <v>3.0000000000000001E-3</v>
      </c>
      <c r="E21" s="223">
        <v>0</v>
      </c>
      <c r="F21" s="240">
        <f>(E21+C21)/2</f>
        <v>1.5E-3</v>
      </c>
      <c r="G21" s="242"/>
      <c r="H21" s="217" t="str">
        <f t="shared" si="4"/>
        <v>50</v>
      </c>
      <c r="I21" s="233"/>
      <c r="J21" s="233">
        <f>(C21/1000)/(0.25*PI()*(H21/1000)^2)</f>
        <v>2E-3</v>
      </c>
      <c r="K21" s="246" t="e">
        <f ca="1">perda(F21,H21,$P$6)</f>
        <v>#NAME?</v>
      </c>
      <c r="L21" s="226"/>
      <c r="M21" s="240" t="e">
        <f ca="1">K21*B21+L21</f>
        <v>#NAME?</v>
      </c>
      <c r="N21" s="227">
        <f>O20</f>
        <v>415.2</v>
      </c>
      <c r="O21" s="227">
        <v>415.13</v>
      </c>
      <c r="P21" s="248" t="e">
        <f ca="1">Q20</f>
        <v>#NAME?</v>
      </c>
      <c r="Q21" s="228" t="e">
        <f t="shared" ca="1" si="1"/>
        <v>#NAME?</v>
      </c>
    </row>
    <row r="22" spans="1:17" ht="15.75" customHeight="1">
      <c r="A22" s="219" t="s">
        <v>571</v>
      </c>
      <c r="B22" s="220">
        <v>76.2</v>
      </c>
      <c r="C22" s="223">
        <f t="shared" si="0"/>
        <v>6.0000000000000001E-3</v>
      </c>
      <c r="D22" s="223">
        <f t="shared" si="2"/>
        <v>6.0000000000000001E-3</v>
      </c>
      <c r="E22" s="223">
        <v>0</v>
      </c>
      <c r="F22" s="240">
        <f t="shared" si="3"/>
        <v>3.0000000000000001E-3</v>
      </c>
      <c r="G22" s="242"/>
      <c r="H22" s="217" t="str">
        <f t="shared" si="4"/>
        <v>50</v>
      </c>
      <c r="I22" s="233"/>
      <c r="J22" s="233">
        <f t="shared" si="5"/>
        <v>3.0000000000000001E-3</v>
      </c>
      <c r="K22" s="246" t="e">
        <f t="shared" ca="1" si="6"/>
        <v>#NAME?</v>
      </c>
      <c r="L22" s="226"/>
      <c r="M22" s="240" t="e">
        <f t="shared" ca="1" si="7"/>
        <v>#NAME?</v>
      </c>
      <c r="N22" s="227">
        <f>O20</f>
        <v>415.2</v>
      </c>
      <c r="O22" s="227">
        <v>416.6</v>
      </c>
      <c r="P22" s="248" t="e">
        <f ca="1">Q20</f>
        <v>#NAME?</v>
      </c>
      <c r="Q22" s="228" t="e">
        <f t="shared" ca="1" si="1"/>
        <v>#NAME?</v>
      </c>
    </row>
    <row r="23" spans="1:17" ht="15.75" customHeight="1">
      <c r="A23" s="219" t="s">
        <v>555</v>
      </c>
      <c r="B23" s="221">
        <v>297.44</v>
      </c>
      <c r="C23" s="223">
        <f t="shared" si="0"/>
        <v>4.2999999999999997E-2</v>
      </c>
      <c r="D23" s="223">
        <f t="shared" si="2"/>
        <v>2.3E-2</v>
      </c>
      <c r="E23" s="223">
        <f>SUM(B24:B25)*M7</f>
        <v>0.02</v>
      </c>
      <c r="F23" s="240">
        <f t="shared" si="3"/>
        <v>3.15E-2</v>
      </c>
      <c r="G23" s="242"/>
      <c r="H23" s="217" t="str">
        <f t="shared" si="4"/>
        <v>50</v>
      </c>
      <c r="I23" s="233"/>
      <c r="J23" s="233">
        <f t="shared" si="5"/>
        <v>2.1999999999999999E-2</v>
      </c>
      <c r="K23" s="246" t="e">
        <f t="shared" ca="1" si="6"/>
        <v>#NAME?</v>
      </c>
      <c r="L23" s="226"/>
      <c r="M23" s="240" t="e">
        <f t="shared" ca="1" si="7"/>
        <v>#NAME?</v>
      </c>
      <c r="N23" s="227">
        <f>O19</f>
        <v>416.161</v>
      </c>
      <c r="O23" s="227">
        <v>413.8</v>
      </c>
      <c r="P23" s="248" t="e">
        <f ca="1">Q19</f>
        <v>#NAME?</v>
      </c>
      <c r="Q23" s="228" t="e">
        <f t="shared" ca="1" si="1"/>
        <v>#NAME?</v>
      </c>
    </row>
    <row r="24" spans="1:17" ht="15.75" customHeight="1">
      <c r="A24" s="219" t="s">
        <v>228</v>
      </c>
      <c r="B24" s="221">
        <v>98.13</v>
      </c>
      <c r="C24" s="223">
        <f t="shared" si="0"/>
        <v>8.0000000000000002E-3</v>
      </c>
      <c r="D24" s="223">
        <f t="shared" si="2"/>
        <v>8.0000000000000002E-3</v>
      </c>
      <c r="E24" s="223">
        <v>0</v>
      </c>
      <c r="F24" s="240">
        <f t="shared" si="3"/>
        <v>4.0000000000000001E-3</v>
      </c>
      <c r="G24" s="242"/>
      <c r="H24" s="217" t="str">
        <f t="shared" si="4"/>
        <v>50</v>
      </c>
      <c r="I24" s="233"/>
      <c r="J24" s="233">
        <f t="shared" si="5"/>
        <v>4.0000000000000001E-3</v>
      </c>
      <c r="K24" s="246" t="e">
        <f t="shared" ca="1" si="6"/>
        <v>#NAME?</v>
      </c>
      <c r="L24" s="226"/>
      <c r="M24" s="240" t="e">
        <f t="shared" ca="1" si="7"/>
        <v>#NAME?</v>
      </c>
      <c r="N24" s="227">
        <f>O23</f>
        <v>413.8</v>
      </c>
      <c r="O24" s="227">
        <v>413</v>
      </c>
      <c r="P24" s="248" t="e">
        <f ca="1">Q23</f>
        <v>#NAME?</v>
      </c>
      <c r="Q24" s="228" t="e">
        <f t="shared" ca="1" si="1"/>
        <v>#NAME?</v>
      </c>
    </row>
    <row r="25" spans="1:17" ht="15.75" customHeight="1">
      <c r="A25" s="219" t="s">
        <v>552</v>
      </c>
      <c r="B25" s="220">
        <v>158.24</v>
      </c>
      <c r="C25" s="223">
        <f t="shared" si="0"/>
        <v>1.2E-2</v>
      </c>
      <c r="D25" s="223">
        <f t="shared" si="2"/>
        <v>1.2E-2</v>
      </c>
      <c r="E25" s="223">
        <v>0</v>
      </c>
      <c r="F25" s="240">
        <f t="shared" si="3"/>
        <v>6.0000000000000001E-3</v>
      </c>
      <c r="G25" s="242"/>
      <c r="H25" s="217" t="str">
        <f t="shared" si="4"/>
        <v>50</v>
      </c>
      <c r="I25" s="233"/>
      <c r="J25" s="233">
        <f t="shared" si="5"/>
        <v>6.0000000000000001E-3</v>
      </c>
      <c r="K25" s="246" t="e">
        <f t="shared" ca="1" si="6"/>
        <v>#NAME?</v>
      </c>
      <c r="L25" s="226"/>
      <c r="M25" s="240" t="e">
        <f t="shared" ca="1" si="7"/>
        <v>#NAME?</v>
      </c>
      <c r="N25" s="227">
        <f>O23</f>
        <v>413.8</v>
      </c>
      <c r="O25" s="227">
        <v>411.48</v>
      </c>
      <c r="P25" s="248" t="e">
        <f ca="1">Q23</f>
        <v>#NAME?</v>
      </c>
      <c r="Q25" s="228" t="e">
        <f t="shared" ca="1" si="1"/>
        <v>#NAME?</v>
      </c>
    </row>
    <row r="26" spans="1:17" ht="15.75" customHeight="1">
      <c r="A26" s="219" t="s">
        <v>556</v>
      </c>
      <c r="B26" s="222">
        <v>158.47</v>
      </c>
      <c r="C26" s="223">
        <f t="shared" si="0"/>
        <v>0.60699999999999998</v>
      </c>
      <c r="D26" s="223">
        <f t="shared" si="2"/>
        <v>1.2E-2</v>
      </c>
      <c r="E26" s="223">
        <f>SUM(B27:B45)*M7</f>
        <v>0.59499999999999997</v>
      </c>
      <c r="F26" s="240">
        <f t="shared" si="3"/>
        <v>0.60099999999999998</v>
      </c>
      <c r="G26" s="242"/>
      <c r="H26" s="217" t="str">
        <f t="shared" si="4"/>
        <v>50</v>
      </c>
      <c r="I26" s="233"/>
      <c r="J26" s="233">
        <f t="shared" si="5"/>
        <v>0.309</v>
      </c>
      <c r="K26" s="246" t="e">
        <f t="shared" ca="1" si="6"/>
        <v>#NAME?</v>
      </c>
      <c r="L26" s="226"/>
      <c r="M26" s="240" t="e">
        <f t="shared" ca="1" si="7"/>
        <v>#NAME?</v>
      </c>
      <c r="N26" s="227">
        <f>O19</f>
        <v>416.161</v>
      </c>
      <c r="O26" s="227">
        <v>415.13</v>
      </c>
      <c r="P26" s="248" t="e">
        <f ca="1">Q19</f>
        <v>#NAME?</v>
      </c>
      <c r="Q26" s="228" t="e">
        <f t="shared" ca="1" si="1"/>
        <v>#NAME?</v>
      </c>
    </row>
    <row r="27" spans="1:17" ht="15.75" customHeight="1">
      <c r="A27" s="219" t="s">
        <v>235</v>
      </c>
      <c r="B27" s="220">
        <v>40.409999999999997</v>
      </c>
      <c r="C27" s="223">
        <f t="shared" si="0"/>
        <v>3.0000000000000001E-3</v>
      </c>
      <c r="D27" s="223">
        <f t="shared" si="2"/>
        <v>3.0000000000000001E-3</v>
      </c>
      <c r="E27" s="223">
        <v>0</v>
      </c>
      <c r="F27" s="240">
        <f>(E27+C27)/2</f>
        <v>1.5E-3</v>
      </c>
      <c r="G27" s="242"/>
      <c r="H27" s="217" t="str">
        <f>IF(F27&gt;14.57,"200",IF(F27&gt;5.8875,"150", IF(F27&gt;3.1514,"100",IF(F27&gt;1.323,"75","50"))))</f>
        <v>50</v>
      </c>
      <c r="I27" s="233"/>
      <c r="J27" s="233">
        <f>(C27/1000)/(0.25*PI()*(H27/1000)^2)</f>
        <v>2E-3</v>
      </c>
      <c r="K27" s="246" t="e">
        <f ca="1">perda(F27,H27,$P$6)</f>
        <v>#NAME?</v>
      </c>
      <c r="L27" s="226"/>
      <c r="M27" s="240" t="e">
        <f ca="1">K27*B27+L27</f>
        <v>#NAME?</v>
      </c>
      <c r="N27" s="227">
        <f>O26</f>
        <v>415.13</v>
      </c>
      <c r="O27" s="227">
        <v>415.983</v>
      </c>
      <c r="P27" s="248" t="e">
        <f ca="1">Q26</f>
        <v>#NAME?</v>
      </c>
      <c r="Q27" s="228" t="e">
        <f t="shared" ca="1" si="1"/>
        <v>#NAME?</v>
      </c>
    </row>
    <row r="28" spans="1:17" ht="15.75" customHeight="1">
      <c r="A28" s="219" t="s">
        <v>570</v>
      </c>
      <c r="B28" s="220">
        <v>392.13</v>
      </c>
      <c r="C28" s="223">
        <f t="shared" si="0"/>
        <v>0.59199999999999997</v>
      </c>
      <c r="D28" s="223">
        <f t="shared" si="2"/>
        <v>0.03</v>
      </c>
      <c r="E28" s="223">
        <f>SUM(B29:B45)*M7</f>
        <v>0.56200000000000006</v>
      </c>
      <c r="F28" s="240">
        <f t="shared" si="3"/>
        <v>0.57699999999999996</v>
      </c>
      <c r="G28" s="242"/>
      <c r="H28" s="217" t="str">
        <f t="shared" si="4"/>
        <v>50</v>
      </c>
      <c r="I28" s="233"/>
      <c r="J28" s="233">
        <f t="shared" si="5"/>
        <v>0.30199999999999999</v>
      </c>
      <c r="K28" s="246" t="e">
        <f t="shared" ca="1" si="6"/>
        <v>#NAME?</v>
      </c>
      <c r="L28" s="226"/>
      <c r="M28" s="240" t="e">
        <f t="shared" ca="1" si="7"/>
        <v>#NAME?</v>
      </c>
      <c r="N28" s="227">
        <f>O26</f>
        <v>415.13</v>
      </c>
      <c r="O28" s="227">
        <v>410.56099999999998</v>
      </c>
      <c r="P28" s="248" t="e">
        <f ca="1">Q26</f>
        <v>#NAME?</v>
      </c>
      <c r="Q28" s="228" t="e">
        <f t="shared" ca="1" si="1"/>
        <v>#NAME?</v>
      </c>
    </row>
    <row r="29" spans="1:17" ht="15.75" customHeight="1">
      <c r="A29" s="219" t="s">
        <v>405</v>
      </c>
      <c r="B29" s="220">
        <v>31.78</v>
      </c>
      <c r="C29" s="223">
        <f t="shared" si="0"/>
        <v>1.0999999999999999E-2</v>
      </c>
      <c r="D29" s="223">
        <f t="shared" si="2"/>
        <v>2E-3</v>
      </c>
      <c r="E29" s="223">
        <f>SUM(B30:B31)*M7</f>
        <v>8.9999999999999993E-3</v>
      </c>
      <c r="F29" s="240">
        <f t="shared" si="3"/>
        <v>0.01</v>
      </c>
      <c r="G29" s="242"/>
      <c r="H29" s="217" t="str">
        <f t="shared" si="4"/>
        <v>50</v>
      </c>
      <c r="I29" s="233"/>
      <c r="J29" s="233">
        <f t="shared" si="5"/>
        <v>6.0000000000000001E-3</v>
      </c>
      <c r="K29" s="246" t="e">
        <f t="shared" ca="1" si="6"/>
        <v>#NAME?</v>
      </c>
      <c r="L29" s="226"/>
      <c r="M29" s="240" t="e">
        <f t="shared" ca="1" si="7"/>
        <v>#NAME?</v>
      </c>
      <c r="N29" s="227">
        <f>O28</f>
        <v>410.56099999999998</v>
      </c>
      <c r="O29" s="227">
        <v>412.64400000000001</v>
      </c>
      <c r="P29" s="248" t="e">
        <f ca="1">Q28</f>
        <v>#NAME?</v>
      </c>
      <c r="Q29" s="228" t="e">
        <f t="shared" ca="1" si="1"/>
        <v>#NAME?</v>
      </c>
    </row>
    <row r="30" spans="1:17" ht="15.75" customHeight="1">
      <c r="A30" s="219" t="s">
        <v>557</v>
      </c>
      <c r="B30" s="220">
        <v>83.81</v>
      </c>
      <c r="C30" s="223">
        <f t="shared" si="0"/>
        <v>6.0000000000000001E-3</v>
      </c>
      <c r="D30" s="223">
        <f t="shared" si="2"/>
        <v>6.0000000000000001E-3</v>
      </c>
      <c r="E30" s="223">
        <v>0</v>
      </c>
      <c r="F30" s="240">
        <f t="shared" si="3"/>
        <v>3.0000000000000001E-3</v>
      </c>
      <c r="G30" s="242"/>
      <c r="H30" s="217" t="str">
        <f t="shared" si="4"/>
        <v>50</v>
      </c>
      <c r="I30" s="233"/>
      <c r="J30" s="233">
        <f t="shared" si="5"/>
        <v>3.0000000000000001E-3</v>
      </c>
      <c r="K30" s="246" t="e">
        <f t="shared" ca="1" si="6"/>
        <v>#NAME?</v>
      </c>
      <c r="L30" s="226"/>
      <c r="M30" s="240" t="e">
        <f t="shared" ca="1" si="7"/>
        <v>#NAME?</v>
      </c>
      <c r="N30" s="227">
        <f>O29</f>
        <v>412.64400000000001</v>
      </c>
      <c r="O30" s="227">
        <v>414.12299999999999</v>
      </c>
      <c r="P30" s="248" t="e">
        <f ca="1">Q29</f>
        <v>#NAME?</v>
      </c>
      <c r="Q30" s="228" t="e">
        <f t="shared" ca="1" si="1"/>
        <v>#NAME?</v>
      </c>
    </row>
    <row r="31" spans="1:17" ht="15.75" customHeight="1">
      <c r="A31" s="219" t="s">
        <v>558</v>
      </c>
      <c r="B31" s="220">
        <v>37.770000000000003</v>
      </c>
      <c r="C31" s="223">
        <f t="shared" si="0"/>
        <v>3.0000000000000001E-3</v>
      </c>
      <c r="D31" s="223">
        <f t="shared" si="2"/>
        <v>3.0000000000000001E-3</v>
      </c>
      <c r="E31" s="223">
        <v>0</v>
      </c>
      <c r="F31" s="240">
        <f>(E31+C31)/2</f>
        <v>1.5E-3</v>
      </c>
      <c r="G31" s="242"/>
      <c r="H31" s="217" t="str">
        <f>IF(F31&gt;14.57,"200",IF(F31&gt;5.8875,"150", IF(F31&gt;3.1514,"100",IF(F31&gt;1.323,"75","50"))))</f>
        <v>50</v>
      </c>
      <c r="I31" s="233"/>
      <c r="J31" s="233">
        <f>(C31/1000)/(0.25*PI()*(H31/1000)^2)</f>
        <v>2E-3</v>
      </c>
      <c r="K31" s="246" t="e">
        <f ca="1">perda(F31,H31,$P$6)</f>
        <v>#NAME?</v>
      </c>
      <c r="L31" s="226"/>
      <c r="M31" s="240" t="e">
        <f ca="1">K31*B31+L31</f>
        <v>#NAME?</v>
      </c>
      <c r="N31" s="227">
        <f>O29</f>
        <v>412.64400000000001</v>
      </c>
      <c r="O31" s="227">
        <v>412.5</v>
      </c>
      <c r="P31" s="248" t="e">
        <f ca="1">Q29</f>
        <v>#NAME?</v>
      </c>
      <c r="Q31" s="228" t="e">
        <f t="shared" ca="1" si="1"/>
        <v>#NAME?</v>
      </c>
    </row>
    <row r="32" spans="1:17" ht="15.75" customHeight="1">
      <c r="A32" s="219" t="s">
        <v>559</v>
      </c>
      <c r="B32" s="220">
        <v>375.01</v>
      </c>
      <c r="C32" s="223">
        <f t="shared" si="0"/>
        <v>0.55000000000000004</v>
      </c>
      <c r="D32" s="223">
        <f t="shared" si="2"/>
        <v>2.9000000000000001E-2</v>
      </c>
      <c r="E32" s="223">
        <f>SUM(B33:B45)*M7</f>
        <v>0.52100000000000002</v>
      </c>
      <c r="F32" s="240">
        <f t="shared" si="3"/>
        <v>0.53549999999999998</v>
      </c>
      <c r="G32" s="242"/>
      <c r="H32" s="217" t="str">
        <f t="shared" si="4"/>
        <v>50</v>
      </c>
      <c r="I32" s="233"/>
      <c r="J32" s="233">
        <f t="shared" si="5"/>
        <v>0.28000000000000003</v>
      </c>
      <c r="K32" s="246" t="e">
        <f t="shared" ca="1" si="6"/>
        <v>#NAME?</v>
      </c>
      <c r="L32" s="226"/>
      <c r="M32" s="240" t="e">
        <f t="shared" ca="1" si="7"/>
        <v>#NAME?</v>
      </c>
      <c r="N32" s="227">
        <f>O28</f>
        <v>410.56099999999998</v>
      </c>
      <c r="O32" s="227">
        <v>407.32</v>
      </c>
      <c r="P32" s="248" t="e">
        <f ca="1">Q28</f>
        <v>#NAME?</v>
      </c>
      <c r="Q32" s="228" t="e">
        <f t="shared" ca="1" si="1"/>
        <v>#NAME?</v>
      </c>
    </row>
    <row r="33" spans="1:17" ht="15.75" customHeight="1">
      <c r="A33" s="219" t="s">
        <v>560</v>
      </c>
      <c r="B33" s="220">
        <v>321.8</v>
      </c>
      <c r="C33" s="223">
        <f t="shared" si="0"/>
        <v>0.20300000000000001</v>
      </c>
      <c r="D33" s="223">
        <f t="shared" si="2"/>
        <v>2.5000000000000001E-2</v>
      </c>
      <c r="E33" s="223">
        <f>SUM(B34:B38)*M7</f>
        <v>0.17799999999999999</v>
      </c>
      <c r="F33" s="240">
        <f t="shared" si="3"/>
        <v>0.1905</v>
      </c>
      <c r="G33" s="242"/>
      <c r="H33" s="217" t="str">
        <f t="shared" si="4"/>
        <v>50</v>
      </c>
      <c r="I33" s="233"/>
      <c r="J33" s="233">
        <f t="shared" si="5"/>
        <v>0.10299999999999999</v>
      </c>
      <c r="K33" s="246" t="e">
        <f t="shared" ca="1" si="6"/>
        <v>#NAME?</v>
      </c>
      <c r="L33" s="226"/>
      <c r="M33" s="240" t="e">
        <f t="shared" ca="1" si="7"/>
        <v>#NAME?</v>
      </c>
      <c r="N33" s="227">
        <f>O32</f>
        <v>407.32</v>
      </c>
      <c r="O33" s="227">
        <v>401.47</v>
      </c>
      <c r="P33" s="248" t="e">
        <f ca="1">Q32</f>
        <v>#NAME?</v>
      </c>
      <c r="Q33" s="228" t="e">
        <f t="shared" ca="1" si="1"/>
        <v>#NAME?</v>
      </c>
    </row>
    <row r="34" spans="1:17" ht="15.75" customHeight="1">
      <c r="A34" s="219" t="s">
        <v>406</v>
      </c>
      <c r="B34" s="220">
        <v>238.73</v>
      </c>
      <c r="C34" s="223">
        <f t="shared" si="0"/>
        <v>1.7999999999999999E-2</v>
      </c>
      <c r="D34" s="223">
        <f t="shared" si="2"/>
        <v>1.7999999999999999E-2</v>
      </c>
      <c r="E34" s="223">
        <v>0</v>
      </c>
      <c r="F34" s="240">
        <f t="shared" si="3"/>
        <v>8.9999999999999993E-3</v>
      </c>
      <c r="G34" s="242"/>
      <c r="H34" s="217" t="str">
        <f t="shared" si="4"/>
        <v>50</v>
      </c>
      <c r="I34" s="233"/>
      <c r="J34" s="233">
        <f t="shared" si="5"/>
        <v>8.9999999999999993E-3</v>
      </c>
      <c r="K34" s="246" t="e">
        <f t="shared" ca="1" si="6"/>
        <v>#NAME?</v>
      </c>
      <c r="L34" s="226"/>
      <c r="M34" s="240" t="e">
        <f t="shared" ca="1" si="7"/>
        <v>#NAME?</v>
      </c>
      <c r="N34" s="227">
        <f>O33</f>
        <v>401.47</v>
      </c>
      <c r="O34" s="227">
        <v>415.84</v>
      </c>
      <c r="P34" s="248" t="e">
        <f ca="1">Q33</f>
        <v>#NAME?</v>
      </c>
      <c r="Q34" s="228" t="e">
        <f t="shared" ca="1" si="1"/>
        <v>#NAME?</v>
      </c>
    </row>
    <row r="35" spans="1:17" ht="15.75" customHeight="1">
      <c r="A35" s="219" t="s">
        <v>561</v>
      </c>
      <c r="B35" s="220">
        <v>830.49</v>
      </c>
      <c r="C35" s="223">
        <f t="shared" si="0"/>
        <v>0.16</v>
      </c>
      <c r="D35" s="223">
        <f t="shared" si="2"/>
        <v>6.4000000000000001E-2</v>
      </c>
      <c r="E35" s="223">
        <f>SUM(B36:B38)*M7</f>
        <v>9.6000000000000002E-2</v>
      </c>
      <c r="F35" s="240">
        <f t="shared" si="3"/>
        <v>0.128</v>
      </c>
      <c r="G35" s="242"/>
      <c r="H35" s="217" t="str">
        <f t="shared" si="4"/>
        <v>50</v>
      </c>
      <c r="I35" s="233"/>
      <c r="J35" s="233">
        <f t="shared" si="5"/>
        <v>8.1000000000000003E-2</v>
      </c>
      <c r="K35" s="246" t="e">
        <f t="shared" ca="1" si="6"/>
        <v>#NAME?</v>
      </c>
      <c r="L35" s="226"/>
      <c r="M35" s="240" t="e">
        <f t="shared" ca="1" si="7"/>
        <v>#NAME?</v>
      </c>
      <c r="N35" s="227">
        <f>O33</f>
        <v>401.47</v>
      </c>
      <c r="O35" s="227">
        <v>400.53</v>
      </c>
      <c r="P35" s="248" t="e">
        <f ca="1">Q33</f>
        <v>#NAME?</v>
      </c>
      <c r="Q35" s="228" t="e">
        <f t="shared" ca="1" si="1"/>
        <v>#NAME?</v>
      </c>
    </row>
    <row r="36" spans="1:17" ht="15.75" customHeight="1">
      <c r="A36" s="219" t="s">
        <v>407</v>
      </c>
      <c r="B36" s="220">
        <v>888.91</v>
      </c>
      <c r="C36" s="223">
        <f t="shared" si="0"/>
        <v>9.5000000000000001E-2</v>
      </c>
      <c r="D36" s="223">
        <f t="shared" si="2"/>
        <v>6.8000000000000005E-2</v>
      </c>
      <c r="E36" s="223">
        <f>SUM(B37:B38)*M7</f>
        <v>2.7E-2</v>
      </c>
      <c r="F36" s="240">
        <f t="shared" si="3"/>
        <v>6.0999999999999999E-2</v>
      </c>
      <c r="G36" s="242"/>
      <c r="H36" s="217" t="str">
        <f t="shared" si="4"/>
        <v>50</v>
      </c>
      <c r="I36" s="233"/>
      <c r="J36" s="233">
        <f t="shared" si="5"/>
        <v>4.8000000000000001E-2</v>
      </c>
      <c r="K36" s="246" t="e">
        <f t="shared" ca="1" si="6"/>
        <v>#NAME?</v>
      </c>
      <c r="L36" s="226"/>
      <c r="M36" s="240" t="e">
        <f t="shared" ca="1" si="7"/>
        <v>#NAME?</v>
      </c>
      <c r="N36" s="227">
        <f>O35</f>
        <v>400.53</v>
      </c>
      <c r="O36" s="227">
        <v>405.88</v>
      </c>
      <c r="P36" s="248" t="e">
        <f ca="1">Q35</f>
        <v>#NAME?</v>
      </c>
      <c r="Q36" s="228" t="e">
        <f t="shared" ca="1" si="1"/>
        <v>#NAME?</v>
      </c>
    </row>
    <row r="37" spans="1:17" ht="15.75" customHeight="1">
      <c r="A37" s="219" t="s">
        <v>408</v>
      </c>
      <c r="B37" s="220">
        <v>118.16</v>
      </c>
      <c r="C37" s="223">
        <f t="shared" si="0"/>
        <v>2.7E-2</v>
      </c>
      <c r="D37" s="223">
        <f t="shared" si="2"/>
        <v>8.9999999999999993E-3</v>
      </c>
      <c r="E37" s="223">
        <f>SUM(B38)*M7</f>
        <v>1.7999999999999999E-2</v>
      </c>
      <c r="F37" s="240">
        <f t="shared" si="3"/>
        <v>2.2499999999999999E-2</v>
      </c>
      <c r="G37" s="242"/>
      <c r="H37" s="217" t="str">
        <f t="shared" si="4"/>
        <v>50</v>
      </c>
      <c r="I37" s="233"/>
      <c r="J37" s="233">
        <f t="shared" si="5"/>
        <v>1.4E-2</v>
      </c>
      <c r="K37" s="246" t="e">
        <f t="shared" ca="1" si="6"/>
        <v>#NAME?</v>
      </c>
      <c r="L37" s="226"/>
      <c r="M37" s="240" t="e">
        <f t="shared" ca="1" si="7"/>
        <v>#NAME?</v>
      </c>
      <c r="N37" s="227">
        <f>O36</f>
        <v>405.88</v>
      </c>
      <c r="O37" s="227">
        <v>407.75400000000002</v>
      </c>
      <c r="P37" s="248" t="e">
        <f ca="1">Q36</f>
        <v>#NAME?</v>
      </c>
      <c r="Q37" s="228" t="e">
        <f t="shared" ca="1" si="1"/>
        <v>#NAME?</v>
      </c>
    </row>
    <row r="38" spans="1:17" ht="15.75" customHeight="1">
      <c r="A38" s="219" t="s">
        <v>562</v>
      </c>
      <c r="B38" s="220">
        <v>234.96</v>
      </c>
      <c r="C38" s="223">
        <f t="shared" si="0"/>
        <v>1.7999999999999999E-2</v>
      </c>
      <c r="D38" s="223">
        <f t="shared" si="2"/>
        <v>1.7999999999999999E-2</v>
      </c>
      <c r="E38" s="223">
        <v>0</v>
      </c>
      <c r="F38" s="240">
        <f t="shared" si="3"/>
        <v>8.9999999999999993E-3</v>
      </c>
      <c r="G38" s="242"/>
      <c r="H38" s="217" t="str">
        <f t="shared" si="4"/>
        <v>50</v>
      </c>
      <c r="I38" s="233"/>
      <c r="J38" s="233">
        <f t="shared" si="5"/>
        <v>8.9999999999999993E-3</v>
      </c>
      <c r="K38" s="246" t="e">
        <f t="shared" ca="1" si="6"/>
        <v>#NAME?</v>
      </c>
      <c r="L38" s="226"/>
      <c r="M38" s="240" t="e">
        <f t="shared" ca="1" si="7"/>
        <v>#NAME?</v>
      </c>
      <c r="N38" s="227">
        <f>O37</f>
        <v>407.75400000000002</v>
      </c>
      <c r="O38" s="227">
        <v>411.53199999999998</v>
      </c>
      <c r="P38" s="248" t="e">
        <f ca="1">Q37</f>
        <v>#NAME?</v>
      </c>
      <c r="Q38" s="228" t="e">
        <f t="shared" ca="1" si="1"/>
        <v>#NAME?</v>
      </c>
    </row>
    <row r="39" spans="1:17" ht="15.75" customHeight="1">
      <c r="A39" s="219" t="s">
        <v>563</v>
      </c>
      <c r="B39" s="220">
        <v>47.55</v>
      </c>
      <c r="C39" s="223">
        <f t="shared" si="0"/>
        <v>0.318</v>
      </c>
      <c r="D39" s="223">
        <f t="shared" si="2"/>
        <v>4.0000000000000001E-3</v>
      </c>
      <c r="E39" s="223">
        <f>SUM(B40:B45)*M7</f>
        <v>0.314</v>
      </c>
      <c r="F39" s="240">
        <f t="shared" si="3"/>
        <v>0.316</v>
      </c>
      <c r="G39" s="242"/>
      <c r="H39" s="217" t="str">
        <f t="shared" si="4"/>
        <v>50</v>
      </c>
      <c r="I39" s="233"/>
      <c r="J39" s="233">
        <f t="shared" ref="J39:J45" si="8">(C39/1000)/(0.25*PI()*(H39/1000)^2)</f>
        <v>0.16200000000000001</v>
      </c>
      <c r="K39" s="246" t="e">
        <f t="shared" ref="K39:K45" ca="1" si="9">perda(F39,H39,$P$6)</f>
        <v>#NAME?</v>
      </c>
      <c r="L39" s="226"/>
      <c r="M39" s="240" t="e">
        <f t="shared" ref="M39:M45" ca="1" si="10">K39*B39+L39</f>
        <v>#NAME?</v>
      </c>
      <c r="N39" s="227">
        <f>O32</f>
        <v>407.32</v>
      </c>
      <c r="O39" s="227">
        <v>408.21800000000002</v>
      </c>
      <c r="P39" s="248" t="e">
        <f ca="1">Q32</f>
        <v>#NAME?</v>
      </c>
      <c r="Q39" s="228" t="e">
        <f t="shared" ca="1" si="1"/>
        <v>#NAME?</v>
      </c>
    </row>
    <row r="40" spans="1:17" ht="15.75" customHeight="1">
      <c r="A40" s="247" t="s">
        <v>564</v>
      </c>
      <c r="B40" s="220">
        <v>47.91</v>
      </c>
      <c r="C40" s="223">
        <f t="shared" si="0"/>
        <v>4.0000000000000001E-3</v>
      </c>
      <c r="D40" s="223">
        <f t="shared" si="2"/>
        <v>4.0000000000000001E-3</v>
      </c>
      <c r="E40" s="223">
        <v>0</v>
      </c>
      <c r="F40" s="240">
        <f t="shared" si="3"/>
        <v>2E-3</v>
      </c>
      <c r="G40" s="242"/>
      <c r="H40" s="217" t="str">
        <f t="shared" si="4"/>
        <v>50</v>
      </c>
      <c r="I40" s="233"/>
      <c r="J40" s="233">
        <f t="shared" si="8"/>
        <v>2E-3</v>
      </c>
      <c r="K40" s="246" t="e">
        <f t="shared" ca="1" si="9"/>
        <v>#NAME?</v>
      </c>
      <c r="L40" s="226"/>
      <c r="M40" s="240" t="e">
        <f t="shared" ca="1" si="10"/>
        <v>#NAME?</v>
      </c>
      <c r="N40" s="227">
        <f>O39</f>
        <v>408.21800000000002</v>
      </c>
      <c r="O40" s="227">
        <v>406.8</v>
      </c>
      <c r="P40" s="248" t="e">
        <f ca="1">Q39</f>
        <v>#NAME?</v>
      </c>
      <c r="Q40" s="228" t="e">
        <f t="shared" ca="1" si="1"/>
        <v>#NAME?</v>
      </c>
    </row>
    <row r="41" spans="1:17" ht="15.75" customHeight="1">
      <c r="A41" s="247" t="s">
        <v>565</v>
      </c>
      <c r="B41" s="220">
        <v>645.54</v>
      </c>
      <c r="C41" s="223">
        <f t="shared" si="0"/>
        <v>0.311</v>
      </c>
      <c r="D41" s="223">
        <f t="shared" si="2"/>
        <v>0.05</v>
      </c>
      <c r="E41" s="223">
        <f>SUM(B42:B45)*M7</f>
        <v>0.26100000000000001</v>
      </c>
      <c r="F41" s="240">
        <f t="shared" si="3"/>
        <v>0.28599999999999998</v>
      </c>
      <c r="G41" s="242"/>
      <c r="H41" s="217" t="str">
        <f t="shared" si="4"/>
        <v>50</v>
      </c>
      <c r="I41" s="233"/>
      <c r="J41" s="233">
        <f t="shared" si="8"/>
        <v>0.158</v>
      </c>
      <c r="K41" s="246" t="e">
        <f t="shared" ca="1" si="9"/>
        <v>#NAME?</v>
      </c>
      <c r="L41" s="226"/>
      <c r="M41" s="240" t="e">
        <f t="shared" ca="1" si="10"/>
        <v>#NAME?</v>
      </c>
      <c r="N41" s="227">
        <f>O39</f>
        <v>408.21800000000002</v>
      </c>
      <c r="O41" s="227">
        <v>398.072</v>
      </c>
      <c r="P41" s="248" t="e">
        <f ca="1">Q39</f>
        <v>#NAME?</v>
      </c>
      <c r="Q41" s="228" t="e">
        <f t="shared" ca="1" si="1"/>
        <v>#NAME?</v>
      </c>
    </row>
    <row r="42" spans="1:17" ht="15.75" customHeight="1">
      <c r="A42" s="247" t="s">
        <v>566</v>
      </c>
      <c r="B42" s="220">
        <v>1312.75</v>
      </c>
      <c r="C42" s="223">
        <f t="shared" si="0"/>
        <v>0.26100000000000001</v>
      </c>
      <c r="D42" s="223">
        <f t="shared" si="2"/>
        <v>0.10100000000000001</v>
      </c>
      <c r="E42" s="223">
        <f>SUM(B43:B45)*M7</f>
        <v>0.16</v>
      </c>
      <c r="F42" s="240">
        <f t="shared" si="3"/>
        <v>0.21049999999999999</v>
      </c>
      <c r="G42" s="242"/>
      <c r="H42" s="217" t="str">
        <f t="shared" si="4"/>
        <v>50</v>
      </c>
      <c r="I42" s="233"/>
      <c r="J42" s="233">
        <f t="shared" si="8"/>
        <v>0.13300000000000001</v>
      </c>
      <c r="K42" s="246" t="e">
        <f t="shared" ca="1" si="9"/>
        <v>#NAME?</v>
      </c>
      <c r="L42" s="226"/>
      <c r="M42" s="240" t="e">
        <f t="shared" ca="1" si="10"/>
        <v>#NAME?</v>
      </c>
      <c r="N42" s="227">
        <f>O41</f>
        <v>398.072</v>
      </c>
      <c r="O42" s="227">
        <v>406.01799999999997</v>
      </c>
      <c r="P42" s="248" t="e">
        <f ca="1">Q41</f>
        <v>#NAME?</v>
      </c>
      <c r="Q42" s="228" t="e">
        <f t="shared" ca="1" si="1"/>
        <v>#NAME?</v>
      </c>
    </row>
    <row r="43" spans="1:17" ht="15.75" customHeight="1">
      <c r="A43" s="247" t="s">
        <v>567</v>
      </c>
      <c r="B43" s="220">
        <v>59.05</v>
      </c>
      <c r="C43" s="223">
        <f t="shared" si="0"/>
        <v>5.0000000000000001E-3</v>
      </c>
      <c r="D43" s="223">
        <f t="shared" si="2"/>
        <v>5.0000000000000001E-3</v>
      </c>
      <c r="E43" s="223">
        <v>0</v>
      </c>
      <c r="F43" s="240">
        <f t="shared" si="3"/>
        <v>2.5000000000000001E-3</v>
      </c>
      <c r="G43" s="242"/>
      <c r="H43" s="217" t="str">
        <f t="shared" si="4"/>
        <v>50</v>
      </c>
      <c r="I43" s="233"/>
      <c r="J43" s="233">
        <f t="shared" si="8"/>
        <v>3.0000000000000001E-3</v>
      </c>
      <c r="K43" s="246" t="e">
        <f t="shared" ca="1" si="9"/>
        <v>#NAME?</v>
      </c>
      <c r="L43" s="226"/>
      <c r="M43" s="240" t="e">
        <f t="shared" ca="1" si="10"/>
        <v>#NAME?</v>
      </c>
      <c r="N43" s="227">
        <f>O42</f>
        <v>406.01799999999997</v>
      </c>
      <c r="O43" s="227">
        <v>406.39</v>
      </c>
      <c r="P43" s="248" t="e">
        <f ca="1">Q42</f>
        <v>#NAME?</v>
      </c>
      <c r="Q43" s="228" t="e">
        <f t="shared" ca="1" si="1"/>
        <v>#NAME?</v>
      </c>
    </row>
    <row r="44" spans="1:17" ht="15.75" customHeight="1">
      <c r="A44" s="247" t="s">
        <v>569</v>
      </c>
      <c r="B44" s="220">
        <v>1897.21</v>
      </c>
      <c r="C44" s="223">
        <f t="shared" si="0"/>
        <v>0.155</v>
      </c>
      <c r="D44" s="223">
        <f t="shared" si="2"/>
        <v>0.14599999999999999</v>
      </c>
      <c r="E44" s="223">
        <f>SUM(B45)*M7</f>
        <v>8.9999999999999993E-3</v>
      </c>
      <c r="F44" s="240">
        <f t="shared" si="3"/>
        <v>8.2000000000000003E-2</v>
      </c>
      <c r="G44" s="242"/>
      <c r="H44" s="217" t="str">
        <f t="shared" si="4"/>
        <v>50</v>
      </c>
      <c r="I44" s="233"/>
      <c r="J44" s="233">
        <f t="shared" si="8"/>
        <v>7.9000000000000001E-2</v>
      </c>
      <c r="K44" s="246" t="e">
        <f t="shared" ca="1" si="9"/>
        <v>#NAME?</v>
      </c>
      <c r="L44" s="226"/>
      <c r="M44" s="240" t="e">
        <f t="shared" ca="1" si="10"/>
        <v>#NAME?</v>
      </c>
      <c r="N44" s="227">
        <f>O42</f>
        <v>406.01799999999997</v>
      </c>
      <c r="O44" s="227">
        <v>386.9</v>
      </c>
      <c r="P44" s="248" t="e">
        <f ca="1">Q42</f>
        <v>#NAME?</v>
      </c>
      <c r="Q44" s="228" t="e">
        <f t="shared" ca="1" si="1"/>
        <v>#NAME?</v>
      </c>
    </row>
    <row r="45" spans="1:17" ht="15.75" customHeight="1">
      <c r="A45" s="247" t="s">
        <v>568</v>
      </c>
      <c r="B45" s="220">
        <v>120.87</v>
      </c>
      <c r="C45" s="223">
        <f t="shared" si="0"/>
        <v>8.9999999999999993E-3</v>
      </c>
      <c r="D45" s="223">
        <f t="shared" si="2"/>
        <v>8.9999999999999993E-3</v>
      </c>
      <c r="E45" s="223">
        <v>0</v>
      </c>
      <c r="F45" s="240">
        <f t="shared" si="3"/>
        <v>4.4999999999999997E-3</v>
      </c>
      <c r="G45" s="242"/>
      <c r="H45" s="217" t="str">
        <f t="shared" si="4"/>
        <v>50</v>
      </c>
      <c r="I45" s="233"/>
      <c r="J45" s="233">
        <f t="shared" si="8"/>
        <v>5.0000000000000001E-3</v>
      </c>
      <c r="K45" s="246" t="e">
        <f t="shared" ca="1" si="9"/>
        <v>#NAME?</v>
      </c>
      <c r="L45" s="226"/>
      <c r="M45" s="240" t="e">
        <f t="shared" ca="1" si="10"/>
        <v>#NAME?</v>
      </c>
      <c r="N45" s="227">
        <f>O44</f>
        <v>386.9</v>
      </c>
      <c r="O45" s="227">
        <v>388</v>
      </c>
      <c r="P45" s="248" t="e">
        <f ca="1">Q44</f>
        <v>#NAME?</v>
      </c>
      <c r="Q45" s="228" t="e">
        <f t="shared" ca="1" si="1"/>
        <v>#NAME?</v>
      </c>
    </row>
    <row r="46" spans="1:17" ht="27" customHeight="1">
      <c r="A46" s="225" t="s">
        <v>190</v>
      </c>
      <c r="B46" s="224">
        <f>SUM(B15:B45)</f>
        <v>11362.19</v>
      </c>
      <c r="C46" s="470" t="s">
        <v>229</v>
      </c>
      <c r="D46" s="470"/>
      <c r="E46" s="470"/>
      <c r="F46" s="470"/>
      <c r="G46" s="470"/>
      <c r="H46" s="469">
        <v>394.74900000000002</v>
      </c>
      <c r="I46" s="469"/>
      <c r="J46" s="104"/>
      <c r="K46" s="467"/>
      <c r="L46" s="467"/>
      <c r="M46" s="467"/>
      <c r="N46" s="467"/>
      <c r="O46" s="467"/>
      <c r="P46" s="467"/>
      <c r="Q46" s="468"/>
    </row>
    <row r="47" spans="1:17" ht="12.75" customHeight="1">
      <c r="A47" s="101"/>
      <c r="B47" s="102"/>
      <c r="Q47" s="77"/>
    </row>
    <row r="48" spans="1:17" ht="12.75" customHeight="1">
      <c r="A48" s="101"/>
      <c r="B48" s="102"/>
      <c r="Q48" s="77"/>
    </row>
    <row r="49" spans="1:17" ht="12.75" customHeight="1">
      <c r="A49" s="101"/>
      <c r="B49" s="102"/>
      <c r="Q49" s="77"/>
    </row>
    <row r="50" spans="1:17">
      <c r="A50" s="103"/>
      <c r="B50" s="462" t="s">
        <v>548</v>
      </c>
      <c r="C50" s="462"/>
      <c r="D50" s="462"/>
      <c r="E50" s="462"/>
      <c r="F50" s="462"/>
      <c r="G50" s="462"/>
      <c r="H50" s="462"/>
      <c r="I50" s="462"/>
      <c r="J50" s="77"/>
      <c r="K50" s="77"/>
      <c r="L50" s="77"/>
      <c r="M50" s="77"/>
      <c r="N50" s="77"/>
      <c r="O50" s="77"/>
      <c r="P50" s="77"/>
      <c r="Q50" s="77"/>
    </row>
    <row r="51" spans="1:17">
      <c r="A51" s="78"/>
      <c r="B51" s="76"/>
      <c r="C51" s="105">
        <v>25</v>
      </c>
      <c r="D51" s="105">
        <v>32</v>
      </c>
      <c r="E51" s="105">
        <v>42</v>
      </c>
      <c r="F51" s="105">
        <v>50</v>
      </c>
      <c r="G51" s="105">
        <v>75</v>
      </c>
      <c r="H51" s="105">
        <v>100</v>
      </c>
      <c r="I51" s="105">
        <v>150</v>
      </c>
      <c r="J51" s="79"/>
      <c r="K51" s="79"/>
      <c r="L51" s="79"/>
      <c r="M51" s="79"/>
      <c r="N51" s="77"/>
      <c r="O51" s="77"/>
      <c r="P51" s="77"/>
      <c r="Q51" s="77"/>
    </row>
    <row r="52" spans="1:17">
      <c r="A52" s="78"/>
      <c r="B52" s="74" t="s">
        <v>191</v>
      </c>
      <c r="C52" s="74" t="s">
        <v>192</v>
      </c>
      <c r="D52" s="74" t="s">
        <v>193</v>
      </c>
      <c r="E52" s="76" t="s">
        <v>194</v>
      </c>
      <c r="F52" s="76" t="s">
        <v>195</v>
      </c>
      <c r="G52" s="76" t="s">
        <v>232</v>
      </c>
      <c r="H52" s="76" t="s">
        <v>196</v>
      </c>
      <c r="I52" s="76" t="s">
        <v>197</v>
      </c>
      <c r="J52" s="79"/>
      <c r="K52" s="79"/>
      <c r="L52" s="79"/>
      <c r="M52" s="79"/>
      <c r="N52" s="77"/>
      <c r="O52" s="77"/>
      <c r="P52" s="77"/>
      <c r="Q52" s="77"/>
    </row>
    <row r="53" spans="1:17">
      <c r="A53" s="78"/>
      <c r="B53" s="78" t="str">
        <f t="shared" ref="B53:B76" si="11">A15</f>
        <v>RE-01</v>
      </c>
      <c r="C53" s="78">
        <f t="shared" ref="C53:C83" si="12">IF(H15=25,B15,0)</f>
        <v>0</v>
      </c>
      <c r="D53" s="78">
        <f t="shared" ref="D53:D83" si="13">IF(H15=32,B15,0)</f>
        <v>0</v>
      </c>
      <c r="E53" s="78">
        <f t="shared" ref="E53:E83" si="14">IF(H15=42,B15,0)</f>
        <v>0</v>
      </c>
      <c r="F53" s="78">
        <f t="shared" ref="F53:F83" si="15">SUMIF(H15,50,B15)</f>
        <v>15.67</v>
      </c>
      <c r="G53" s="78">
        <f t="shared" ref="G53:G83" si="16">SUMIF(H15,75,B15)</f>
        <v>0</v>
      </c>
      <c r="H53" s="78">
        <f t="shared" ref="H53:H83" si="17">SUMIF(H15,100,B15)</f>
        <v>0</v>
      </c>
      <c r="I53" s="78">
        <f t="shared" ref="I53:I83" si="18">SUMIF(H15,150,B15)</f>
        <v>0</v>
      </c>
      <c r="J53" s="80"/>
      <c r="K53" s="79"/>
      <c r="L53" s="79"/>
      <c r="M53" s="79"/>
      <c r="N53" s="77"/>
      <c r="O53" s="77"/>
      <c r="P53" s="77"/>
      <c r="Q53" s="77"/>
    </row>
    <row r="54" spans="1:17">
      <c r="A54" s="78"/>
      <c r="B54" s="103" t="str">
        <f t="shared" si="11"/>
        <v>01-02</v>
      </c>
      <c r="C54" s="103">
        <f t="shared" si="12"/>
        <v>0</v>
      </c>
      <c r="D54" s="103">
        <f t="shared" si="13"/>
        <v>0</v>
      </c>
      <c r="E54" s="103">
        <f t="shared" si="14"/>
        <v>0</v>
      </c>
      <c r="F54" s="103">
        <f t="shared" si="15"/>
        <v>402.79</v>
      </c>
      <c r="G54" s="103">
        <f t="shared" si="16"/>
        <v>0</v>
      </c>
      <c r="H54" s="103">
        <f t="shared" si="17"/>
        <v>0</v>
      </c>
      <c r="I54" s="103">
        <f t="shared" si="18"/>
        <v>0</v>
      </c>
      <c r="J54" s="80"/>
      <c r="K54" s="79"/>
      <c r="L54" s="79"/>
      <c r="M54" s="79"/>
      <c r="N54" s="77"/>
      <c r="O54" s="77"/>
      <c r="P54" s="77"/>
      <c r="Q54" s="77"/>
    </row>
    <row r="55" spans="1:17">
      <c r="A55" s="78"/>
      <c r="B55" s="103" t="str">
        <f t="shared" si="11"/>
        <v>02-03</v>
      </c>
      <c r="C55" s="103">
        <f t="shared" si="12"/>
        <v>0</v>
      </c>
      <c r="D55" s="103">
        <f t="shared" si="13"/>
        <v>0</v>
      </c>
      <c r="E55" s="103">
        <f t="shared" si="14"/>
        <v>0</v>
      </c>
      <c r="F55" s="103">
        <f t="shared" si="15"/>
        <v>474.37</v>
      </c>
      <c r="G55" s="103">
        <f t="shared" si="16"/>
        <v>0</v>
      </c>
      <c r="H55" s="103">
        <f t="shared" si="17"/>
        <v>0</v>
      </c>
      <c r="I55" s="103">
        <f t="shared" si="18"/>
        <v>0</v>
      </c>
      <c r="J55" s="80"/>
      <c r="K55" s="79"/>
      <c r="L55" s="79"/>
      <c r="M55" s="79"/>
      <c r="N55" s="77"/>
      <c r="O55" s="77"/>
      <c r="P55" s="77"/>
      <c r="Q55" s="77"/>
    </row>
    <row r="56" spans="1:17">
      <c r="A56" s="103"/>
      <c r="B56" s="103" t="str">
        <f t="shared" si="11"/>
        <v>01-04</v>
      </c>
      <c r="C56" s="103">
        <f t="shared" si="12"/>
        <v>0</v>
      </c>
      <c r="D56" s="103">
        <f t="shared" si="13"/>
        <v>0</v>
      </c>
      <c r="E56" s="103">
        <f t="shared" si="14"/>
        <v>0</v>
      </c>
      <c r="F56" s="103">
        <f t="shared" si="15"/>
        <v>32.28</v>
      </c>
      <c r="G56" s="103">
        <f t="shared" si="16"/>
        <v>0</v>
      </c>
      <c r="H56" s="103">
        <f t="shared" si="17"/>
        <v>0</v>
      </c>
      <c r="I56" s="103">
        <f t="shared" si="18"/>
        <v>0</v>
      </c>
      <c r="J56" s="80"/>
      <c r="K56" s="79"/>
      <c r="L56" s="79"/>
      <c r="M56" s="79"/>
      <c r="N56" s="77"/>
      <c r="O56" s="77"/>
      <c r="P56" s="77"/>
      <c r="Q56" s="77"/>
    </row>
    <row r="57" spans="1:17">
      <c r="A57" s="103"/>
      <c r="B57" s="103" t="str">
        <f t="shared" si="11"/>
        <v>04-05</v>
      </c>
      <c r="C57" s="103">
        <f t="shared" si="12"/>
        <v>0</v>
      </c>
      <c r="D57" s="103">
        <f t="shared" si="13"/>
        <v>0</v>
      </c>
      <c r="E57" s="103">
        <f t="shared" si="14"/>
        <v>0</v>
      </c>
      <c r="F57" s="103">
        <f t="shared" si="15"/>
        <v>1843.75</v>
      </c>
      <c r="G57" s="103">
        <f t="shared" si="16"/>
        <v>0</v>
      </c>
      <c r="H57" s="103">
        <f t="shared" si="17"/>
        <v>0</v>
      </c>
      <c r="I57" s="103">
        <f t="shared" si="18"/>
        <v>0</v>
      </c>
      <c r="J57" s="80"/>
      <c r="K57" s="79"/>
      <c r="L57" s="79"/>
      <c r="M57" s="79"/>
      <c r="N57" s="77"/>
      <c r="O57" s="77"/>
      <c r="P57" s="77"/>
      <c r="Q57" s="77"/>
    </row>
    <row r="58" spans="1:17">
      <c r="A58" s="103"/>
      <c r="B58" s="103" t="str">
        <f t="shared" si="11"/>
        <v>05-06</v>
      </c>
      <c r="C58" s="103">
        <f t="shared" si="12"/>
        <v>0</v>
      </c>
      <c r="D58" s="103">
        <f t="shared" si="13"/>
        <v>0</v>
      </c>
      <c r="E58" s="103">
        <f t="shared" si="14"/>
        <v>0</v>
      </c>
      <c r="F58" s="103">
        <f t="shared" si="15"/>
        <v>40.450000000000003</v>
      </c>
      <c r="G58" s="103">
        <f t="shared" si="16"/>
        <v>0</v>
      </c>
      <c r="H58" s="103">
        <f t="shared" si="17"/>
        <v>0</v>
      </c>
      <c r="I58" s="103">
        <f t="shared" si="18"/>
        <v>0</v>
      </c>
      <c r="J58" s="80"/>
      <c r="K58" s="79"/>
      <c r="L58" s="79"/>
      <c r="M58" s="79"/>
      <c r="N58" s="77"/>
      <c r="O58" s="77"/>
      <c r="P58" s="77"/>
      <c r="Q58" s="77"/>
    </row>
    <row r="59" spans="1:17">
      <c r="A59" s="103"/>
      <c r="B59" s="103" t="str">
        <f t="shared" si="11"/>
        <v>06-07</v>
      </c>
      <c r="C59" s="103">
        <f t="shared" si="12"/>
        <v>0</v>
      </c>
      <c r="D59" s="103">
        <f t="shared" si="13"/>
        <v>0</v>
      </c>
      <c r="E59" s="103">
        <f t="shared" si="14"/>
        <v>0</v>
      </c>
      <c r="F59" s="103">
        <f t="shared" si="15"/>
        <v>39.56</v>
      </c>
      <c r="G59" s="103">
        <f t="shared" si="16"/>
        <v>0</v>
      </c>
      <c r="H59" s="103">
        <f t="shared" si="17"/>
        <v>0</v>
      </c>
      <c r="I59" s="103">
        <f t="shared" si="18"/>
        <v>0</v>
      </c>
      <c r="J59" s="80"/>
      <c r="K59" s="79"/>
      <c r="L59" s="79"/>
      <c r="M59" s="79"/>
      <c r="N59" s="77"/>
      <c r="O59" s="77"/>
      <c r="P59" s="77"/>
      <c r="Q59" s="77"/>
    </row>
    <row r="60" spans="1:17">
      <c r="A60" s="103"/>
      <c r="B60" s="103" t="str">
        <f t="shared" si="11"/>
        <v>06-08</v>
      </c>
      <c r="C60" s="103">
        <f t="shared" si="12"/>
        <v>0</v>
      </c>
      <c r="D60" s="103">
        <f t="shared" si="13"/>
        <v>0</v>
      </c>
      <c r="E60" s="103">
        <f t="shared" si="14"/>
        <v>0</v>
      </c>
      <c r="F60" s="103">
        <f t="shared" si="15"/>
        <v>76.2</v>
      </c>
      <c r="G60" s="103">
        <f t="shared" si="16"/>
        <v>0</v>
      </c>
      <c r="H60" s="103">
        <f t="shared" si="17"/>
        <v>0</v>
      </c>
      <c r="I60" s="103">
        <f t="shared" si="18"/>
        <v>0</v>
      </c>
      <c r="J60" s="80"/>
      <c r="K60" s="79"/>
      <c r="L60" s="79"/>
      <c r="M60" s="79"/>
      <c r="N60" s="77"/>
      <c r="O60" s="77"/>
      <c r="P60" s="77"/>
      <c r="Q60" s="77"/>
    </row>
    <row r="61" spans="1:17">
      <c r="A61" s="103"/>
      <c r="B61" s="103" t="str">
        <f t="shared" si="11"/>
        <v>05-09</v>
      </c>
      <c r="C61" s="103">
        <f t="shared" si="12"/>
        <v>0</v>
      </c>
      <c r="D61" s="103">
        <f t="shared" si="13"/>
        <v>0</v>
      </c>
      <c r="E61" s="103">
        <f t="shared" si="14"/>
        <v>0</v>
      </c>
      <c r="F61" s="103">
        <f t="shared" si="15"/>
        <v>297.44</v>
      </c>
      <c r="G61" s="103">
        <f t="shared" si="16"/>
        <v>0</v>
      </c>
      <c r="H61" s="103">
        <f t="shared" si="17"/>
        <v>0</v>
      </c>
      <c r="I61" s="103">
        <f t="shared" si="18"/>
        <v>0</v>
      </c>
      <c r="J61" s="80"/>
      <c r="K61" s="79"/>
      <c r="L61" s="79"/>
      <c r="M61" s="79"/>
      <c r="N61" s="77"/>
      <c r="O61" s="77"/>
      <c r="P61" s="77"/>
      <c r="Q61" s="77"/>
    </row>
    <row r="62" spans="1:17">
      <c r="A62" s="103"/>
      <c r="B62" s="103" t="str">
        <f t="shared" si="11"/>
        <v>09-10</v>
      </c>
      <c r="C62" s="103">
        <f t="shared" si="12"/>
        <v>0</v>
      </c>
      <c r="D62" s="103">
        <f t="shared" si="13"/>
        <v>0</v>
      </c>
      <c r="E62" s="103">
        <f t="shared" si="14"/>
        <v>0</v>
      </c>
      <c r="F62" s="103">
        <f t="shared" si="15"/>
        <v>98.13</v>
      </c>
      <c r="G62" s="103">
        <f t="shared" si="16"/>
        <v>0</v>
      </c>
      <c r="H62" s="103">
        <f t="shared" si="17"/>
        <v>0</v>
      </c>
      <c r="I62" s="103">
        <f t="shared" si="18"/>
        <v>0</v>
      </c>
      <c r="J62" s="80"/>
      <c r="K62" s="79"/>
      <c r="L62" s="79"/>
      <c r="M62" s="79"/>
      <c r="N62" s="77"/>
      <c r="O62" s="77"/>
      <c r="P62" s="77"/>
      <c r="Q62" s="77"/>
    </row>
    <row r="63" spans="1:17">
      <c r="A63" s="103"/>
      <c r="B63" s="103" t="str">
        <f t="shared" si="11"/>
        <v>09-11</v>
      </c>
      <c r="C63" s="103">
        <f t="shared" si="12"/>
        <v>0</v>
      </c>
      <c r="D63" s="103">
        <f t="shared" si="13"/>
        <v>0</v>
      </c>
      <c r="E63" s="103">
        <f t="shared" si="14"/>
        <v>0</v>
      </c>
      <c r="F63" s="103">
        <f t="shared" si="15"/>
        <v>158.24</v>
      </c>
      <c r="G63" s="103">
        <f t="shared" si="16"/>
        <v>0</v>
      </c>
      <c r="H63" s="103">
        <f t="shared" si="17"/>
        <v>0</v>
      </c>
      <c r="I63" s="103">
        <f t="shared" si="18"/>
        <v>0</v>
      </c>
      <c r="J63" s="80"/>
      <c r="K63" s="79"/>
      <c r="L63" s="79"/>
      <c r="M63" s="79"/>
      <c r="N63" s="77"/>
      <c r="O63" s="77"/>
      <c r="P63" s="77"/>
      <c r="Q63" s="77"/>
    </row>
    <row r="64" spans="1:17">
      <c r="A64" s="103"/>
      <c r="B64" s="103" t="str">
        <f t="shared" si="11"/>
        <v>05-12</v>
      </c>
      <c r="C64" s="103">
        <f t="shared" si="12"/>
        <v>0</v>
      </c>
      <c r="D64" s="103">
        <f t="shared" si="13"/>
        <v>0</v>
      </c>
      <c r="E64" s="103">
        <f t="shared" si="14"/>
        <v>0</v>
      </c>
      <c r="F64" s="103">
        <f t="shared" si="15"/>
        <v>158.47</v>
      </c>
      <c r="G64" s="103">
        <f t="shared" si="16"/>
        <v>0</v>
      </c>
      <c r="H64" s="103">
        <f t="shared" si="17"/>
        <v>0</v>
      </c>
      <c r="I64" s="103">
        <f t="shared" si="18"/>
        <v>0</v>
      </c>
      <c r="J64" s="80"/>
      <c r="K64" s="79"/>
      <c r="L64" s="79"/>
      <c r="M64" s="79"/>
      <c r="N64" s="77"/>
      <c r="O64" s="77"/>
      <c r="P64" s="77"/>
      <c r="Q64" s="77"/>
    </row>
    <row r="65" spans="1:17">
      <c r="A65" s="103"/>
      <c r="B65" s="103" t="str">
        <f t="shared" si="11"/>
        <v>12-13</v>
      </c>
      <c r="C65" s="103">
        <f t="shared" si="12"/>
        <v>0</v>
      </c>
      <c r="D65" s="103">
        <f t="shared" si="13"/>
        <v>0</v>
      </c>
      <c r="E65" s="103">
        <f t="shared" si="14"/>
        <v>0</v>
      </c>
      <c r="F65" s="103">
        <f t="shared" si="15"/>
        <v>40.409999999999997</v>
      </c>
      <c r="G65" s="103">
        <f t="shared" si="16"/>
        <v>0</v>
      </c>
      <c r="H65" s="103">
        <f t="shared" si="17"/>
        <v>0</v>
      </c>
      <c r="I65" s="103">
        <f t="shared" si="18"/>
        <v>0</v>
      </c>
      <c r="J65" s="80"/>
      <c r="K65" s="79"/>
      <c r="L65" s="79"/>
      <c r="M65" s="79"/>
      <c r="N65" s="77"/>
      <c r="O65" s="77"/>
      <c r="P65" s="77"/>
      <c r="Q65" s="77"/>
    </row>
    <row r="66" spans="1:17">
      <c r="A66" s="103"/>
      <c r="B66" s="103" t="str">
        <f t="shared" si="11"/>
        <v>12-14</v>
      </c>
      <c r="C66" s="103">
        <f t="shared" si="12"/>
        <v>0</v>
      </c>
      <c r="D66" s="103">
        <f t="shared" si="13"/>
        <v>0</v>
      </c>
      <c r="E66" s="103">
        <f t="shared" si="14"/>
        <v>0</v>
      </c>
      <c r="F66" s="103">
        <f t="shared" si="15"/>
        <v>392.13</v>
      </c>
      <c r="G66" s="103">
        <f t="shared" si="16"/>
        <v>0</v>
      </c>
      <c r="H66" s="103">
        <f t="shared" si="17"/>
        <v>0</v>
      </c>
      <c r="I66" s="103">
        <f t="shared" si="18"/>
        <v>0</v>
      </c>
      <c r="J66" s="80"/>
      <c r="K66" s="79"/>
      <c r="L66" s="79"/>
      <c r="M66" s="79"/>
      <c r="N66" s="77"/>
      <c r="O66" s="77"/>
      <c r="P66" s="77"/>
      <c r="Q66" s="77"/>
    </row>
    <row r="67" spans="1:17">
      <c r="A67" s="103"/>
      <c r="B67" s="103" t="str">
        <f t="shared" si="11"/>
        <v>14-15</v>
      </c>
      <c r="C67" s="103">
        <f t="shared" si="12"/>
        <v>0</v>
      </c>
      <c r="D67" s="103">
        <f t="shared" si="13"/>
        <v>0</v>
      </c>
      <c r="E67" s="103">
        <f t="shared" si="14"/>
        <v>0</v>
      </c>
      <c r="F67" s="103">
        <f t="shared" si="15"/>
        <v>31.78</v>
      </c>
      <c r="G67" s="103">
        <f t="shared" si="16"/>
        <v>0</v>
      </c>
      <c r="H67" s="103">
        <f t="shared" si="17"/>
        <v>0</v>
      </c>
      <c r="I67" s="103">
        <f t="shared" si="18"/>
        <v>0</v>
      </c>
      <c r="J67" s="80"/>
      <c r="K67" s="79"/>
      <c r="L67" s="79"/>
      <c r="M67" s="79"/>
      <c r="N67" s="77"/>
      <c r="O67" s="77"/>
      <c r="P67" s="77"/>
      <c r="Q67" s="77"/>
    </row>
    <row r="68" spans="1:17">
      <c r="A68" s="103"/>
      <c r="B68" s="103" t="str">
        <f t="shared" si="11"/>
        <v>15-16</v>
      </c>
      <c r="C68" s="103">
        <f t="shared" si="12"/>
        <v>0</v>
      </c>
      <c r="D68" s="103">
        <f t="shared" si="13"/>
        <v>0</v>
      </c>
      <c r="E68" s="103">
        <f t="shared" si="14"/>
        <v>0</v>
      </c>
      <c r="F68" s="103">
        <f t="shared" si="15"/>
        <v>83.81</v>
      </c>
      <c r="G68" s="103">
        <f t="shared" si="16"/>
        <v>0</v>
      </c>
      <c r="H68" s="103">
        <f t="shared" si="17"/>
        <v>0</v>
      </c>
      <c r="I68" s="103">
        <f t="shared" si="18"/>
        <v>0</v>
      </c>
      <c r="J68" s="80"/>
      <c r="K68" s="79"/>
      <c r="L68" s="79"/>
      <c r="M68" s="79"/>
      <c r="N68" s="77"/>
      <c r="O68" s="77"/>
      <c r="P68" s="77"/>
      <c r="Q68" s="77"/>
    </row>
    <row r="69" spans="1:17">
      <c r="A69" s="103"/>
      <c r="B69" s="103" t="str">
        <f t="shared" si="11"/>
        <v>15-17</v>
      </c>
      <c r="C69" s="103">
        <f t="shared" si="12"/>
        <v>0</v>
      </c>
      <c r="D69" s="103">
        <f t="shared" si="13"/>
        <v>0</v>
      </c>
      <c r="E69" s="103">
        <f t="shared" si="14"/>
        <v>0</v>
      </c>
      <c r="F69" s="103">
        <f t="shared" si="15"/>
        <v>37.770000000000003</v>
      </c>
      <c r="G69" s="103">
        <f t="shared" si="16"/>
        <v>0</v>
      </c>
      <c r="H69" s="103">
        <f t="shared" si="17"/>
        <v>0</v>
      </c>
      <c r="I69" s="103">
        <f t="shared" si="18"/>
        <v>0</v>
      </c>
      <c r="J69" s="80"/>
      <c r="K69" s="79"/>
      <c r="L69" s="79"/>
      <c r="M69" s="79"/>
      <c r="N69" s="77"/>
      <c r="O69" s="77"/>
      <c r="P69" s="77"/>
      <c r="Q69" s="77"/>
    </row>
    <row r="70" spans="1:17">
      <c r="A70" s="103"/>
      <c r="B70" s="103" t="str">
        <f t="shared" si="11"/>
        <v>14-18</v>
      </c>
      <c r="C70" s="103">
        <f t="shared" si="12"/>
        <v>0</v>
      </c>
      <c r="D70" s="103">
        <f t="shared" si="13"/>
        <v>0</v>
      </c>
      <c r="E70" s="103">
        <f t="shared" si="14"/>
        <v>0</v>
      </c>
      <c r="F70" s="103">
        <f t="shared" si="15"/>
        <v>375.01</v>
      </c>
      <c r="G70" s="103">
        <f t="shared" si="16"/>
        <v>0</v>
      </c>
      <c r="H70" s="103">
        <f t="shared" si="17"/>
        <v>0</v>
      </c>
      <c r="I70" s="103">
        <f t="shared" si="18"/>
        <v>0</v>
      </c>
      <c r="J70" s="80"/>
      <c r="K70" s="79"/>
      <c r="L70" s="79"/>
      <c r="M70" s="79"/>
      <c r="N70" s="77"/>
      <c r="O70" s="77"/>
      <c r="P70" s="77"/>
      <c r="Q70" s="77"/>
    </row>
    <row r="71" spans="1:17">
      <c r="A71" s="103"/>
      <c r="B71" s="103" t="str">
        <f t="shared" si="11"/>
        <v>18-19</v>
      </c>
      <c r="C71" s="103">
        <f t="shared" si="12"/>
        <v>0</v>
      </c>
      <c r="D71" s="103">
        <f t="shared" si="13"/>
        <v>0</v>
      </c>
      <c r="E71" s="103">
        <f t="shared" si="14"/>
        <v>0</v>
      </c>
      <c r="F71" s="103">
        <f t="shared" si="15"/>
        <v>321.8</v>
      </c>
      <c r="G71" s="103">
        <f t="shared" si="16"/>
        <v>0</v>
      </c>
      <c r="H71" s="103">
        <f t="shared" si="17"/>
        <v>0</v>
      </c>
      <c r="I71" s="103">
        <f t="shared" si="18"/>
        <v>0</v>
      </c>
      <c r="J71" s="80"/>
      <c r="K71" s="79"/>
      <c r="L71" s="79"/>
      <c r="M71" s="79"/>
      <c r="N71" s="77"/>
      <c r="O71" s="77"/>
      <c r="P71" s="77"/>
      <c r="Q71" s="77"/>
    </row>
    <row r="72" spans="1:17">
      <c r="A72" s="103"/>
      <c r="B72" s="103" t="str">
        <f t="shared" si="11"/>
        <v>19-20</v>
      </c>
      <c r="C72" s="103">
        <f t="shared" si="12"/>
        <v>0</v>
      </c>
      <c r="D72" s="103">
        <f t="shared" si="13"/>
        <v>0</v>
      </c>
      <c r="E72" s="103">
        <f t="shared" si="14"/>
        <v>0</v>
      </c>
      <c r="F72" s="103">
        <f t="shared" si="15"/>
        <v>238.73</v>
      </c>
      <c r="G72" s="103">
        <f t="shared" si="16"/>
        <v>0</v>
      </c>
      <c r="H72" s="103">
        <f t="shared" si="17"/>
        <v>0</v>
      </c>
      <c r="I72" s="103">
        <f t="shared" si="18"/>
        <v>0</v>
      </c>
      <c r="J72" s="80"/>
      <c r="K72" s="79"/>
      <c r="L72" s="79"/>
      <c r="M72" s="79"/>
      <c r="N72" s="77"/>
      <c r="O72" s="77"/>
      <c r="P72" s="77"/>
      <c r="Q72" s="77"/>
    </row>
    <row r="73" spans="1:17">
      <c r="A73" s="103"/>
      <c r="B73" s="103" t="str">
        <f t="shared" si="11"/>
        <v>19-21</v>
      </c>
      <c r="C73" s="103">
        <f t="shared" si="12"/>
        <v>0</v>
      </c>
      <c r="D73" s="103">
        <f t="shared" si="13"/>
        <v>0</v>
      </c>
      <c r="E73" s="103">
        <f t="shared" si="14"/>
        <v>0</v>
      </c>
      <c r="F73" s="103">
        <f t="shared" si="15"/>
        <v>830.49</v>
      </c>
      <c r="G73" s="103">
        <f t="shared" si="16"/>
        <v>0</v>
      </c>
      <c r="H73" s="103">
        <f t="shared" si="17"/>
        <v>0</v>
      </c>
      <c r="I73" s="103">
        <f t="shared" si="18"/>
        <v>0</v>
      </c>
      <c r="J73" s="80"/>
      <c r="K73" s="79"/>
      <c r="L73" s="79"/>
      <c r="M73" s="79"/>
      <c r="N73" s="77"/>
      <c r="O73" s="77"/>
      <c r="P73" s="77"/>
      <c r="Q73" s="77"/>
    </row>
    <row r="74" spans="1:17">
      <c r="A74" s="103"/>
      <c r="B74" s="103" t="str">
        <f t="shared" si="11"/>
        <v>21-22</v>
      </c>
      <c r="C74" s="103">
        <f t="shared" si="12"/>
        <v>0</v>
      </c>
      <c r="D74" s="103">
        <f t="shared" si="13"/>
        <v>0</v>
      </c>
      <c r="E74" s="103">
        <f t="shared" si="14"/>
        <v>0</v>
      </c>
      <c r="F74" s="103">
        <f t="shared" si="15"/>
        <v>888.91</v>
      </c>
      <c r="G74" s="103">
        <f t="shared" si="16"/>
        <v>0</v>
      </c>
      <c r="H74" s="103">
        <f t="shared" si="17"/>
        <v>0</v>
      </c>
      <c r="I74" s="103">
        <f t="shared" si="18"/>
        <v>0</v>
      </c>
      <c r="J74" s="80"/>
      <c r="K74" s="79"/>
      <c r="L74" s="79"/>
      <c r="M74" s="79"/>
      <c r="N74" s="77"/>
      <c r="O74" s="77"/>
      <c r="P74" s="77"/>
      <c r="Q74" s="77"/>
    </row>
    <row r="75" spans="1:17">
      <c r="A75" s="103"/>
      <c r="B75" s="103" t="str">
        <f t="shared" si="11"/>
        <v>22-23</v>
      </c>
      <c r="C75" s="103">
        <f t="shared" si="12"/>
        <v>0</v>
      </c>
      <c r="D75" s="103">
        <f t="shared" si="13"/>
        <v>0</v>
      </c>
      <c r="E75" s="103">
        <f t="shared" si="14"/>
        <v>0</v>
      </c>
      <c r="F75" s="103">
        <f t="shared" si="15"/>
        <v>118.16</v>
      </c>
      <c r="G75" s="103">
        <f t="shared" si="16"/>
        <v>0</v>
      </c>
      <c r="H75" s="103">
        <f t="shared" si="17"/>
        <v>0</v>
      </c>
      <c r="I75" s="103">
        <f t="shared" si="18"/>
        <v>0</v>
      </c>
      <c r="J75" s="80"/>
      <c r="K75" s="79"/>
      <c r="L75" s="79"/>
      <c r="M75" s="79"/>
      <c r="N75" s="77"/>
      <c r="O75" s="77"/>
      <c r="P75" s="77"/>
      <c r="Q75" s="77"/>
    </row>
    <row r="76" spans="1:17">
      <c r="A76" s="103"/>
      <c r="B76" s="103" t="str">
        <f t="shared" si="11"/>
        <v>23-24</v>
      </c>
      <c r="C76" s="103">
        <f t="shared" si="12"/>
        <v>0</v>
      </c>
      <c r="D76" s="103">
        <f t="shared" si="13"/>
        <v>0</v>
      </c>
      <c r="E76" s="103">
        <f t="shared" si="14"/>
        <v>0</v>
      </c>
      <c r="F76" s="103">
        <f t="shared" si="15"/>
        <v>234.96</v>
      </c>
      <c r="G76" s="103">
        <f t="shared" si="16"/>
        <v>0</v>
      </c>
      <c r="H76" s="103">
        <f t="shared" si="17"/>
        <v>0</v>
      </c>
      <c r="I76" s="103">
        <f t="shared" si="18"/>
        <v>0</v>
      </c>
      <c r="J76" s="80"/>
      <c r="K76" s="79"/>
      <c r="L76" s="79"/>
      <c r="M76" s="79"/>
      <c r="N76" s="77"/>
      <c r="O76" s="77"/>
      <c r="P76" s="77"/>
      <c r="Q76" s="77"/>
    </row>
    <row r="77" spans="1:17">
      <c r="A77" s="103"/>
      <c r="B77" s="103" t="str">
        <f t="shared" ref="B77:B83" si="19">A39</f>
        <v>18-25</v>
      </c>
      <c r="C77" s="103">
        <f t="shared" si="12"/>
        <v>0</v>
      </c>
      <c r="D77" s="103">
        <f t="shared" si="13"/>
        <v>0</v>
      </c>
      <c r="E77" s="103">
        <f t="shared" si="14"/>
        <v>0</v>
      </c>
      <c r="F77" s="103">
        <f t="shared" si="15"/>
        <v>47.55</v>
      </c>
      <c r="G77" s="103">
        <f t="shared" si="16"/>
        <v>0</v>
      </c>
      <c r="H77" s="103">
        <f t="shared" si="17"/>
        <v>0</v>
      </c>
      <c r="I77" s="103">
        <f t="shared" si="18"/>
        <v>0</v>
      </c>
      <c r="J77" s="80"/>
      <c r="K77" s="79"/>
      <c r="L77" s="79"/>
      <c r="M77" s="79"/>
      <c r="N77" s="77"/>
      <c r="O77" s="77"/>
      <c r="P77" s="77"/>
      <c r="Q77" s="77"/>
    </row>
    <row r="78" spans="1:17">
      <c r="A78" s="103"/>
      <c r="B78" s="103" t="str">
        <f t="shared" si="19"/>
        <v>25-26</v>
      </c>
      <c r="C78" s="103">
        <f t="shared" si="12"/>
        <v>0</v>
      </c>
      <c r="D78" s="103">
        <f t="shared" si="13"/>
        <v>0</v>
      </c>
      <c r="E78" s="103">
        <f t="shared" si="14"/>
        <v>0</v>
      </c>
      <c r="F78" s="103">
        <f t="shared" si="15"/>
        <v>47.91</v>
      </c>
      <c r="G78" s="103">
        <f t="shared" si="16"/>
        <v>0</v>
      </c>
      <c r="H78" s="103">
        <f t="shared" si="17"/>
        <v>0</v>
      </c>
      <c r="I78" s="103">
        <f t="shared" si="18"/>
        <v>0</v>
      </c>
      <c r="J78" s="80"/>
      <c r="K78" s="79"/>
      <c r="L78" s="79"/>
      <c r="M78" s="79"/>
      <c r="N78" s="77"/>
      <c r="O78" s="77"/>
      <c r="P78" s="77"/>
      <c r="Q78" s="77"/>
    </row>
    <row r="79" spans="1:17">
      <c r="A79" s="103"/>
      <c r="B79" s="103" t="str">
        <f t="shared" si="19"/>
        <v>25-27</v>
      </c>
      <c r="C79" s="103">
        <f t="shared" si="12"/>
        <v>0</v>
      </c>
      <c r="D79" s="103">
        <f t="shared" si="13"/>
        <v>0</v>
      </c>
      <c r="E79" s="103">
        <f t="shared" si="14"/>
        <v>0</v>
      </c>
      <c r="F79" s="103">
        <f t="shared" si="15"/>
        <v>645.54</v>
      </c>
      <c r="G79" s="103">
        <f t="shared" si="16"/>
        <v>0</v>
      </c>
      <c r="H79" s="103">
        <f t="shared" si="17"/>
        <v>0</v>
      </c>
      <c r="I79" s="103">
        <f t="shared" si="18"/>
        <v>0</v>
      </c>
      <c r="J79" s="80"/>
      <c r="K79" s="79"/>
      <c r="L79" s="79"/>
      <c r="M79" s="79"/>
      <c r="N79" s="77"/>
      <c r="O79" s="77"/>
      <c r="P79" s="77"/>
      <c r="Q79" s="77"/>
    </row>
    <row r="80" spans="1:17">
      <c r="A80" s="103"/>
      <c r="B80" s="103" t="str">
        <f t="shared" si="19"/>
        <v>27-28</v>
      </c>
      <c r="C80" s="103">
        <f t="shared" si="12"/>
        <v>0</v>
      </c>
      <c r="D80" s="103">
        <f t="shared" si="13"/>
        <v>0</v>
      </c>
      <c r="E80" s="103">
        <f t="shared" si="14"/>
        <v>0</v>
      </c>
      <c r="F80" s="103">
        <f t="shared" si="15"/>
        <v>1312.75</v>
      </c>
      <c r="G80" s="103">
        <f t="shared" si="16"/>
        <v>0</v>
      </c>
      <c r="H80" s="103">
        <f t="shared" si="17"/>
        <v>0</v>
      </c>
      <c r="I80" s="103">
        <f t="shared" si="18"/>
        <v>0</v>
      </c>
      <c r="J80" s="80"/>
      <c r="K80" s="79"/>
      <c r="L80" s="79"/>
      <c r="M80" s="79"/>
      <c r="N80" s="77"/>
      <c r="O80" s="77"/>
      <c r="P80" s="77"/>
      <c r="Q80" s="77"/>
    </row>
    <row r="81" spans="1:17">
      <c r="A81" s="103"/>
      <c r="B81" s="103" t="str">
        <f t="shared" si="19"/>
        <v>28-29</v>
      </c>
      <c r="C81" s="103">
        <f t="shared" si="12"/>
        <v>0</v>
      </c>
      <c r="D81" s="103">
        <f t="shared" si="13"/>
        <v>0</v>
      </c>
      <c r="E81" s="103">
        <f t="shared" si="14"/>
        <v>0</v>
      </c>
      <c r="F81" s="103">
        <f t="shared" si="15"/>
        <v>59.05</v>
      </c>
      <c r="G81" s="103">
        <f t="shared" si="16"/>
        <v>0</v>
      </c>
      <c r="H81" s="103">
        <f t="shared" si="17"/>
        <v>0</v>
      </c>
      <c r="I81" s="103">
        <f t="shared" si="18"/>
        <v>0</v>
      </c>
      <c r="J81" s="80"/>
      <c r="K81" s="79"/>
      <c r="L81" s="79"/>
      <c r="M81" s="79"/>
      <c r="N81" s="77"/>
      <c r="O81" s="77"/>
      <c r="P81" s="77"/>
      <c r="Q81" s="77"/>
    </row>
    <row r="82" spans="1:17">
      <c r="A82" s="103"/>
      <c r="B82" s="103" t="str">
        <f t="shared" si="19"/>
        <v>28-30</v>
      </c>
      <c r="C82" s="103">
        <f t="shared" si="12"/>
        <v>0</v>
      </c>
      <c r="D82" s="103">
        <f t="shared" si="13"/>
        <v>0</v>
      </c>
      <c r="E82" s="103">
        <f t="shared" si="14"/>
        <v>0</v>
      </c>
      <c r="F82" s="103">
        <f t="shared" si="15"/>
        <v>1897.21</v>
      </c>
      <c r="G82" s="103">
        <f t="shared" si="16"/>
        <v>0</v>
      </c>
      <c r="H82" s="103">
        <f t="shared" si="17"/>
        <v>0</v>
      </c>
      <c r="I82" s="103">
        <f t="shared" si="18"/>
        <v>0</v>
      </c>
      <c r="J82" s="80"/>
      <c r="K82" s="79"/>
      <c r="L82" s="79"/>
      <c r="M82" s="79"/>
      <c r="N82" s="77"/>
      <c r="O82" s="77"/>
      <c r="P82" s="77"/>
      <c r="Q82" s="77"/>
    </row>
    <row r="83" spans="1:17">
      <c r="A83" s="103"/>
      <c r="B83" s="103" t="str">
        <f t="shared" si="19"/>
        <v>30-31</v>
      </c>
      <c r="C83" s="103">
        <f t="shared" si="12"/>
        <v>0</v>
      </c>
      <c r="D83" s="103">
        <f t="shared" si="13"/>
        <v>0</v>
      </c>
      <c r="E83" s="103">
        <f t="shared" si="14"/>
        <v>0</v>
      </c>
      <c r="F83" s="103">
        <f t="shared" si="15"/>
        <v>120.87</v>
      </c>
      <c r="G83" s="103">
        <f t="shared" si="16"/>
        <v>0</v>
      </c>
      <c r="H83" s="103">
        <f t="shared" si="17"/>
        <v>0</v>
      </c>
      <c r="I83" s="103">
        <f t="shared" si="18"/>
        <v>0</v>
      </c>
      <c r="J83" s="80"/>
      <c r="K83" s="79"/>
      <c r="L83" s="79"/>
      <c r="M83" s="79"/>
      <c r="N83" s="77"/>
      <c r="O83" s="77"/>
      <c r="P83" s="77"/>
      <c r="Q83" s="77"/>
    </row>
    <row r="84" spans="1:17">
      <c r="A84" s="75"/>
      <c r="B84" s="75" t="s">
        <v>198</v>
      </c>
      <c r="C84" s="82">
        <f t="shared" ref="C84:I84" si="20">SUM(C53:C76)</f>
        <v>0</v>
      </c>
      <c r="D84" s="189">
        <f t="shared" si="20"/>
        <v>0</v>
      </c>
      <c r="E84" s="189">
        <f t="shared" si="20"/>
        <v>0</v>
      </c>
      <c r="F84" s="189">
        <f>SUM(F53:F83)</f>
        <v>11362.19</v>
      </c>
      <c r="G84" s="189">
        <f t="shared" si="20"/>
        <v>0</v>
      </c>
      <c r="H84" s="189">
        <f t="shared" si="20"/>
        <v>0</v>
      </c>
      <c r="I84" s="189">
        <f t="shared" si="20"/>
        <v>0</v>
      </c>
      <c r="J84" s="77"/>
      <c r="K84" s="81"/>
      <c r="L84" s="77"/>
      <c r="M84" s="77"/>
      <c r="N84" s="81"/>
      <c r="O84" s="81"/>
      <c r="P84" s="81"/>
      <c r="Q84" s="81"/>
    </row>
    <row r="85" spans="1:17">
      <c r="A85" s="75"/>
      <c r="B85" s="82" t="s">
        <v>199</v>
      </c>
      <c r="C85" s="82"/>
      <c r="D85" s="463" t="s">
        <v>200</v>
      </c>
      <c r="E85" s="463"/>
      <c r="F85" s="463"/>
      <c r="G85" s="464">
        <f>SUM(C84:I84)</f>
        <v>11362.19</v>
      </c>
      <c r="H85" s="465"/>
      <c r="I85" s="466"/>
      <c r="J85" s="81"/>
      <c r="L85" s="81"/>
      <c r="M85" s="81"/>
      <c r="N85" s="81"/>
      <c r="O85" s="81"/>
      <c r="P85" s="81"/>
      <c r="Q85" s="81"/>
    </row>
    <row r="86" spans="1:17">
      <c r="A86" s="75"/>
      <c r="B86" s="462" t="s">
        <v>549</v>
      </c>
      <c r="C86" s="462"/>
      <c r="D86" s="462"/>
      <c r="E86" s="462"/>
      <c r="F86" s="462"/>
      <c r="G86" s="462"/>
      <c r="H86" s="462"/>
      <c r="I86" s="462"/>
      <c r="J86" s="81"/>
      <c r="K86" s="81"/>
      <c r="L86" s="81"/>
      <c r="M86" s="81"/>
      <c r="N86" s="81"/>
      <c r="O86" s="81"/>
      <c r="P86" s="81"/>
      <c r="Q86" s="81"/>
    </row>
    <row r="87" spans="1:17">
      <c r="A87" s="75"/>
      <c r="B87" s="212"/>
      <c r="C87" s="105">
        <v>25</v>
      </c>
      <c r="D87" s="105">
        <v>32</v>
      </c>
      <c r="E87" s="105">
        <v>42</v>
      </c>
      <c r="F87" s="105">
        <v>50</v>
      </c>
      <c r="G87" s="105">
        <v>75</v>
      </c>
      <c r="H87" s="105">
        <v>100</v>
      </c>
      <c r="I87" s="105">
        <v>150</v>
      </c>
      <c r="J87" s="81"/>
      <c r="K87" s="81"/>
      <c r="L87" s="81"/>
      <c r="M87" s="81"/>
      <c r="N87" s="81"/>
      <c r="O87" s="81"/>
      <c r="P87" s="81"/>
      <c r="Q87" s="81"/>
    </row>
    <row r="88" spans="1:17">
      <c r="A88" s="75"/>
      <c r="B88" s="212"/>
      <c r="C88" s="213">
        <v>0</v>
      </c>
      <c r="D88" s="213">
        <v>0</v>
      </c>
      <c r="E88" s="213">
        <v>0</v>
      </c>
      <c r="F88" s="213">
        <f>D11</f>
        <v>7356.54</v>
      </c>
      <c r="G88" s="213">
        <v>0</v>
      </c>
      <c r="H88" s="213">
        <v>0</v>
      </c>
      <c r="I88" s="213">
        <v>0</v>
      </c>
      <c r="J88" s="81"/>
      <c r="K88" s="81"/>
      <c r="L88" s="81"/>
      <c r="M88" s="81"/>
      <c r="N88" s="81"/>
      <c r="O88" s="81"/>
      <c r="P88" s="81"/>
      <c r="Q88" s="81"/>
    </row>
    <row r="89" spans="1:17">
      <c r="A89" s="75"/>
      <c r="B89" s="211" t="s">
        <v>199</v>
      </c>
      <c r="C89" s="211"/>
      <c r="D89" s="463" t="s">
        <v>200</v>
      </c>
      <c r="E89" s="463"/>
      <c r="F89" s="463"/>
      <c r="G89" s="464">
        <f>SUM(C88:I88)</f>
        <v>7356.54</v>
      </c>
      <c r="H89" s="465"/>
      <c r="I89" s="466"/>
    </row>
  </sheetData>
  <mergeCells count="38">
    <mergeCell ref="B86:I86"/>
    <mergeCell ref="D89:F89"/>
    <mergeCell ref="G89:I89"/>
    <mergeCell ref="H10:L10"/>
    <mergeCell ref="A9:C9"/>
    <mergeCell ref="A10:C10"/>
    <mergeCell ref="K46:Q46"/>
    <mergeCell ref="H46:I46"/>
    <mergeCell ref="N12:O12"/>
    <mergeCell ref="A11:C11"/>
    <mergeCell ref="K12:M12"/>
    <mergeCell ref="D85:F85"/>
    <mergeCell ref="B50:I50"/>
    <mergeCell ref="G85:I85"/>
    <mergeCell ref="C46:G46"/>
    <mergeCell ref="C12:F12"/>
    <mergeCell ref="A1:C2"/>
    <mergeCell ref="D1:Q2"/>
    <mergeCell ref="E10:F10"/>
    <mergeCell ref="E11:F11"/>
    <mergeCell ref="E4:F4"/>
    <mergeCell ref="E5:F5"/>
    <mergeCell ref="A5:C5"/>
    <mergeCell ref="A6:C6"/>
    <mergeCell ref="E9:F9"/>
    <mergeCell ref="H7:L7"/>
    <mergeCell ref="H8:L8"/>
    <mergeCell ref="H9:L9"/>
    <mergeCell ref="E6:F6"/>
    <mergeCell ref="E7:F7"/>
    <mergeCell ref="E8:F8"/>
    <mergeCell ref="A3:Q3"/>
    <mergeCell ref="C13:F13"/>
    <mergeCell ref="H4:L4"/>
    <mergeCell ref="O4:Q5"/>
    <mergeCell ref="H5:L5"/>
    <mergeCell ref="H6:L6"/>
    <mergeCell ref="A4:C4"/>
  </mergeCells>
  <phoneticPr fontId="9" type="noConversion"/>
  <conditionalFormatting sqref="Q15:Q45">
    <cfRule type="cellIs" dxfId="8" priority="2" stopIfTrue="1" operator="lessThan">
      <formula>7</formula>
    </cfRule>
  </conditionalFormatting>
  <conditionalFormatting sqref="P15">
    <cfRule type="cellIs" dxfId="7" priority="1" stopIfTrue="1" operator="lessThan">
      <formula>5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landscape" r:id="rId1"/>
  <headerFooter>
    <oddHeader>&amp;A</oddHeader>
    <oddFooter>Página &amp;P de &amp;N</oddFooter>
  </headerFooter>
  <rowBreaks count="1" manualBreakCount="1">
    <brk id="47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rgb="FF0070C0"/>
  </sheetPr>
  <dimension ref="A1:P51"/>
  <sheetViews>
    <sheetView view="pageBreakPreview" zoomScaleNormal="100" zoomScaleSheetLayoutView="100" workbookViewId="0">
      <selection activeCell="E9" sqref="E9"/>
    </sheetView>
  </sheetViews>
  <sheetFormatPr defaultRowHeight="15"/>
  <cols>
    <col min="1" max="1" width="3.42578125" style="85" customWidth="1"/>
    <col min="2" max="4" width="9.140625" style="85"/>
    <col min="5" max="5" width="11.7109375" style="85" customWidth="1"/>
    <col min="6" max="6" width="14.28515625" style="85" customWidth="1"/>
    <col min="7" max="7" width="2.28515625" style="85" customWidth="1"/>
    <col min="8" max="14" width="9.140625" style="85"/>
    <col min="15" max="15" width="1.28515625" style="85" customWidth="1"/>
    <col min="16" max="16384" width="9.140625" style="85"/>
  </cols>
  <sheetData>
    <row r="1" spans="1:16" ht="4.5" customHeight="1" thickBot="1">
      <c r="A1" s="83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6" ht="58.5" customHeight="1" thickBot="1">
      <c r="B2" s="509"/>
      <c r="C2" s="510"/>
      <c r="D2" s="510"/>
      <c r="E2" s="510"/>
      <c r="F2" s="506" t="s">
        <v>313</v>
      </c>
      <c r="G2" s="507"/>
      <c r="H2" s="507"/>
      <c r="I2" s="507"/>
      <c r="J2" s="507"/>
      <c r="K2" s="507"/>
      <c r="L2" s="507"/>
      <c r="M2" s="507"/>
      <c r="N2" s="508"/>
    </row>
    <row r="3" spans="1:16" ht="6.75" customHeight="1" thickBot="1">
      <c r="B3" s="509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1"/>
    </row>
    <row r="4" spans="1:16" ht="26.25" customHeight="1">
      <c r="B4" s="491" t="s">
        <v>410</v>
      </c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</row>
    <row r="5" spans="1:16" ht="6.75" customHeight="1" thickBot="1">
      <c r="B5" s="491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1"/>
    </row>
    <row r="6" spans="1:16" ht="24.95" customHeight="1">
      <c r="B6" s="492" t="s">
        <v>479</v>
      </c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4"/>
    </row>
    <row r="7" spans="1:16" ht="18" customHeight="1">
      <c r="B7" s="471" t="s">
        <v>201</v>
      </c>
      <c r="C7" s="472"/>
      <c r="D7" s="472"/>
      <c r="E7" s="86">
        <v>85</v>
      </c>
      <c r="F7" s="111" t="s">
        <v>85</v>
      </c>
      <c r="G7" s="88"/>
      <c r="H7" s="88"/>
      <c r="I7" s="88"/>
      <c r="J7" s="88"/>
      <c r="K7" s="88"/>
      <c r="L7" s="83"/>
      <c r="M7" s="83"/>
      <c r="N7" s="89"/>
    </row>
    <row r="8" spans="1:16" ht="18" customHeight="1">
      <c r="B8" s="471" t="s">
        <v>202</v>
      </c>
      <c r="C8" s="472"/>
      <c r="D8" s="472"/>
      <c r="E8" s="86">
        <v>0</v>
      </c>
      <c r="F8" s="111" t="s">
        <v>4</v>
      </c>
      <c r="G8" s="88"/>
      <c r="H8" s="88"/>
      <c r="I8" s="88"/>
      <c r="J8" s="88"/>
      <c r="K8" s="88"/>
      <c r="L8" s="83"/>
      <c r="M8" s="83"/>
      <c r="N8" s="89"/>
    </row>
    <row r="9" spans="1:16" ht="18" customHeight="1">
      <c r="B9" s="471" t="s">
        <v>203</v>
      </c>
      <c r="C9" s="472"/>
      <c r="D9" s="472"/>
      <c r="E9" s="86">
        <v>0.65</v>
      </c>
      <c r="F9" s="111" t="str">
        <f>F8</f>
        <v>m</v>
      </c>
      <c r="G9" s="88"/>
      <c r="H9" s="487" t="s">
        <v>204</v>
      </c>
      <c r="I9" s="487"/>
      <c r="J9" s="488">
        <v>50</v>
      </c>
      <c r="K9" s="88"/>
      <c r="L9" s="83"/>
      <c r="M9" s="83"/>
      <c r="N9" s="89"/>
    </row>
    <row r="10" spans="1:16" ht="18" customHeight="1">
      <c r="B10" s="471" t="s">
        <v>205</v>
      </c>
      <c r="C10" s="472"/>
      <c r="D10" s="472"/>
      <c r="E10" s="86">
        <v>0.6</v>
      </c>
      <c r="F10" s="111" t="str">
        <f>F9</f>
        <v>m</v>
      </c>
      <c r="G10" s="88"/>
      <c r="H10" s="487"/>
      <c r="I10" s="487"/>
      <c r="J10" s="489"/>
      <c r="K10" s="88"/>
      <c r="L10" s="83"/>
      <c r="M10" s="83"/>
      <c r="N10" s="89"/>
    </row>
    <row r="11" spans="1:16" ht="27" customHeight="1">
      <c r="B11" s="484" t="s">
        <v>206</v>
      </c>
      <c r="C11" s="485"/>
      <c r="D11" s="486"/>
      <c r="E11" s="86">
        <v>0.1</v>
      </c>
      <c r="F11" s="111" t="str">
        <f>F10</f>
        <v>m</v>
      </c>
      <c r="G11" s="88"/>
      <c r="H11" s="487" t="s">
        <v>207</v>
      </c>
      <c r="I11" s="487"/>
      <c r="J11" s="488">
        <v>45</v>
      </c>
      <c r="K11" s="88"/>
      <c r="L11" s="83"/>
      <c r="M11" s="83"/>
      <c r="N11" s="89"/>
    </row>
    <row r="12" spans="1:16" ht="18" customHeight="1">
      <c r="B12" s="471" t="s">
        <v>208</v>
      </c>
      <c r="C12" s="472"/>
      <c r="D12" s="472"/>
      <c r="E12" s="86">
        <f>E11*E9*E8</f>
        <v>0</v>
      </c>
      <c r="F12" s="111" t="s">
        <v>6</v>
      </c>
      <c r="G12" s="88"/>
      <c r="H12" s="487"/>
      <c r="I12" s="487"/>
      <c r="J12" s="489"/>
      <c r="K12" s="88"/>
      <c r="L12" s="83"/>
      <c r="M12" s="83"/>
      <c r="N12" s="89"/>
    </row>
    <row r="13" spans="1:16" ht="18" customHeight="1">
      <c r="B13" s="471" t="s">
        <v>209</v>
      </c>
      <c r="C13" s="472"/>
      <c r="D13" s="472"/>
      <c r="E13" s="86">
        <f>E11+E10+(E7/1000)</f>
        <v>0.79</v>
      </c>
      <c r="F13" s="111" t="str">
        <f>F10</f>
        <v>m</v>
      </c>
      <c r="G13" s="88"/>
      <c r="H13" s="487" t="s">
        <v>210</v>
      </c>
      <c r="I13" s="487"/>
      <c r="J13" s="490">
        <f>100-J11-J9</f>
        <v>5</v>
      </c>
      <c r="K13" s="90">
        <v>100</v>
      </c>
      <c r="L13" s="480" t="s">
        <v>211</v>
      </c>
      <c r="M13" s="480"/>
      <c r="N13" s="89"/>
      <c r="P13" s="174"/>
    </row>
    <row r="14" spans="1:16" ht="18" customHeight="1">
      <c r="B14" s="471" t="s">
        <v>212</v>
      </c>
      <c r="C14" s="472"/>
      <c r="D14" s="472"/>
      <c r="E14" s="86">
        <f>E13*E9*E8</f>
        <v>0</v>
      </c>
      <c r="F14" s="111" t="s">
        <v>6</v>
      </c>
      <c r="G14" s="88"/>
      <c r="H14" s="487"/>
      <c r="I14" s="487"/>
      <c r="J14" s="490"/>
      <c r="K14" s="91">
        <f>100-K13</f>
        <v>0</v>
      </c>
      <c r="L14" s="480" t="s">
        <v>213</v>
      </c>
      <c r="M14" s="480"/>
      <c r="N14" s="89"/>
    </row>
    <row r="15" spans="1:16" ht="31.5" customHeight="1">
      <c r="B15" s="481" t="s">
        <v>364</v>
      </c>
      <c r="C15" s="482"/>
      <c r="D15" s="483"/>
      <c r="E15" s="196">
        <f>E14*J9/100</f>
        <v>0</v>
      </c>
      <c r="F15" s="195" t="str">
        <f>F14</f>
        <v>m³</v>
      </c>
      <c r="G15" s="88"/>
      <c r="H15" s="88"/>
      <c r="I15" s="88"/>
      <c r="J15" s="88"/>
      <c r="K15" s="88"/>
      <c r="L15" s="83"/>
      <c r="M15" s="83"/>
      <c r="N15" s="89"/>
    </row>
    <row r="16" spans="1:16" ht="31.5" customHeight="1">
      <c r="B16" s="481" t="s">
        <v>365</v>
      </c>
      <c r="C16" s="482"/>
      <c r="D16" s="483"/>
      <c r="E16" s="196">
        <f>E14*J11/100</f>
        <v>0</v>
      </c>
      <c r="F16" s="195" t="str">
        <f>F14</f>
        <v>m³</v>
      </c>
      <c r="G16" s="88"/>
      <c r="H16" s="88"/>
      <c r="I16" s="88"/>
      <c r="J16" s="88"/>
      <c r="K16" s="88"/>
      <c r="L16" s="83"/>
      <c r="M16" s="83"/>
      <c r="N16" s="89"/>
    </row>
    <row r="17" spans="2:16" ht="33.75" customHeight="1">
      <c r="B17" s="481" t="s">
        <v>214</v>
      </c>
      <c r="C17" s="482"/>
      <c r="D17" s="483"/>
      <c r="E17" s="196">
        <f>E14*(J13/100)*(K13/100)</f>
        <v>0</v>
      </c>
      <c r="F17" s="195" t="str">
        <f>F15</f>
        <v>m³</v>
      </c>
      <c r="G17" s="88"/>
      <c r="H17" s="88"/>
      <c r="I17" s="88"/>
      <c r="J17" s="88"/>
      <c r="K17" s="88"/>
      <c r="L17" s="83"/>
      <c r="M17" s="83"/>
      <c r="N17" s="89"/>
    </row>
    <row r="18" spans="2:16" ht="18" customHeight="1">
      <c r="B18" s="471" t="s">
        <v>215</v>
      </c>
      <c r="C18" s="472"/>
      <c r="D18" s="472"/>
      <c r="E18" s="472">
        <f>E14*(J13/100)*(K14/100)</f>
        <v>0</v>
      </c>
      <c r="F18" s="476" t="str">
        <f>F17</f>
        <v>m³</v>
      </c>
      <c r="G18" s="88"/>
      <c r="H18" s="88"/>
      <c r="I18" s="88"/>
      <c r="J18" s="88"/>
      <c r="K18" s="88"/>
      <c r="L18" s="83"/>
      <c r="M18" s="83"/>
      <c r="N18" s="89"/>
    </row>
    <row r="19" spans="2:16" ht="18" customHeight="1">
      <c r="B19" s="473"/>
      <c r="C19" s="474"/>
      <c r="D19" s="474"/>
      <c r="E19" s="475"/>
      <c r="F19" s="477"/>
      <c r="G19" s="88"/>
      <c r="H19" s="88"/>
      <c r="I19" s="88"/>
      <c r="J19" s="88"/>
      <c r="K19" s="88"/>
      <c r="L19" s="83"/>
      <c r="M19" s="83"/>
      <c r="N19" s="89"/>
    </row>
    <row r="20" spans="2:16" ht="28.5" customHeight="1">
      <c r="B20" s="471" t="s">
        <v>216</v>
      </c>
      <c r="C20" s="472"/>
      <c r="D20" s="472"/>
      <c r="E20" s="86">
        <f>E18+E17</f>
        <v>0</v>
      </c>
      <c r="F20" s="190" t="str">
        <f>F18</f>
        <v>m³</v>
      </c>
      <c r="G20" s="88"/>
      <c r="H20" s="88"/>
      <c r="I20" s="88"/>
      <c r="J20" s="88"/>
      <c r="K20" s="88"/>
      <c r="L20" s="83"/>
      <c r="M20" s="83"/>
      <c r="N20" s="89"/>
    </row>
    <row r="21" spans="2:16" ht="30" customHeight="1" thickBot="1">
      <c r="B21" s="478" t="s">
        <v>217</v>
      </c>
      <c r="C21" s="479"/>
      <c r="D21" s="479"/>
      <c r="E21" s="191">
        <f>E14-E12-E20</f>
        <v>0</v>
      </c>
      <c r="F21" s="97" t="str">
        <f>F20</f>
        <v>m³</v>
      </c>
      <c r="G21" s="93"/>
      <c r="H21" s="93"/>
      <c r="I21" s="93"/>
      <c r="J21" s="93"/>
      <c r="K21" s="93"/>
      <c r="L21" s="94"/>
      <c r="M21" s="94"/>
      <c r="N21" s="95"/>
    </row>
    <row r="22" spans="2:16" ht="24.95" customHeight="1">
      <c r="B22" s="492" t="s">
        <v>314</v>
      </c>
      <c r="C22" s="493"/>
      <c r="D22" s="493"/>
      <c r="E22" s="493"/>
      <c r="F22" s="493"/>
      <c r="G22" s="493"/>
      <c r="H22" s="493"/>
      <c r="I22" s="493"/>
      <c r="J22" s="493"/>
      <c r="K22" s="493"/>
      <c r="L22" s="493"/>
      <c r="M22" s="493"/>
      <c r="N22" s="494"/>
    </row>
    <row r="23" spans="2:16" ht="18" customHeight="1">
      <c r="B23" s="471" t="s">
        <v>201</v>
      </c>
      <c r="C23" s="472"/>
      <c r="D23" s="472"/>
      <c r="E23" s="86">
        <v>85</v>
      </c>
      <c r="F23" s="87" t="s">
        <v>85</v>
      </c>
      <c r="G23" s="88"/>
      <c r="H23" s="88"/>
      <c r="I23" s="88"/>
      <c r="J23" s="88"/>
      <c r="K23" s="88"/>
      <c r="L23" s="83"/>
      <c r="M23" s="83"/>
      <c r="N23" s="89"/>
    </row>
    <row r="24" spans="2:16" ht="18" customHeight="1">
      <c r="B24" s="471" t="s">
        <v>202</v>
      </c>
      <c r="C24" s="472"/>
      <c r="D24" s="472"/>
      <c r="E24" s="86">
        <v>16500</v>
      </c>
      <c r="F24" s="87" t="s">
        <v>4</v>
      </c>
      <c r="G24" s="88"/>
      <c r="H24" s="88"/>
      <c r="I24" s="88"/>
      <c r="J24" s="88"/>
      <c r="K24" s="88"/>
      <c r="L24" s="83"/>
      <c r="M24" s="83"/>
      <c r="N24" s="89"/>
    </row>
    <row r="25" spans="2:16" ht="18" customHeight="1">
      <c r="B25" s="471" t="s">
        <v>203</v>
      </c>
      <c r="C25" s="472"/>
      <c r="D25" s="472"/>
      <c r="E25" s="86">
        <v>0.65</v>
      </c>
      <c r="F25" s="87" t="str">
        <f>F24</f>
        <v>m</v>
      </c>
      <c r="G25" s="88"/>
      <c r="H25" s="487" t="s">
        <v>204</v>
      </c>
      <c r="I25" s="487"/>
      <c r="J25" s="488">
        <f>J9</f>
        <v>50</v>
      </c>
      <c r="K25" s="88"/>
      <c r="L25" s="83"/>
      <c r="M25" s="83"/>
      <c r="N25" s="89"/>
    </row>
    <row r="26" spans="2:16" ht="18" customHeight="1">
      <c r="B26" s="471" t="s">
        <v>205</v>
      </c>
      <c r="C26" s="472"/>
      <c r="D26" s="472"/>
      <c r="E26" s="86">
        <v>0.6</v>
      </c>
      <c r="F26" s="87" t="str">
        <f>F25</f>
        <v>m</v>
      </c>
      <c r="G26" s="88"/>
      <c r="H26" s="487"/>
      <c r="I26" s="487"/>
      <c r="J26" s="489"/>
      <c r="K26" s="88"/>
      <c r="L26" s="83"/>
      <c r="M26" s="83"/>
      <c r="N26" s="89"/>
    </row>
    <row r="27" spans="2:16" ht="27" customHeight="1">
      <c r="B27" s="484" t="s">
        <v>206</v>
      </c>
      <c r="C27" s="485"/>
      <c r="D27" s="486"/>
      <c r="E27" s="86">
        <v>0.1</v>
      </c>
      <c r="F27" s="87" t="str">
        <f>F26</f>
        <v>m</v>
      </c>
      <c r="G27" s="88"/>
      <c r="H27" s="487" t="s">
        <v>207</v>
      </c>
      <c r="I27" s="487"/>
      <c r="J27" s="488">
        <f>J11</f>
        <v>45</v>
      </c>
      <c r="K27" s="88"/>
      <c r="L27" s="83"/>
      <c r="M27" s="83"/>
      <c r="N27" s="89"/>
    </row>
    <row r="28" spans="2:16" ht="18" customHeight="1">
      <c r="B28" s="471" t="s">
        <v>208</v>
      </c>
      <c r="C28" s="472"/>
      <c r="D28" s="472"/>
      <c r="E28" s="86">
        <f>E27*E25*E24</f>
        <v>1072.5</v>
      </c>
      <c r="F28" s="87" t="s">
        <v>6</v>
      </c>
      <c r="G28" s="88"/>
      <c r="H28" s="487"/>
      <c r="I28" s="487"/>
      <c r="J28" s="489"/>
      <c r="K28" s="88"/>
      <c r="L28" s="83"/>
      <c r="M28" s="83"/>
      <c r="N28" s="89"/>
    </row>
    <row r="29" spans="2:16" ht="18" customHeight="1">
      <c r="B29" s="471" t="s">
        <v>209</v>
      </c>
      <c r="C29" s="472"/>
      <c r="D29" s="472"/>
      <c r="E29" s="86">
        <f>E27+E26+(E23/1000)</f>
        <v>0.79</v>
      </c>
      <c r="F29" s="87" t="str">
        <f>F26</f>
        <v>m</v>
      </c>
      <c r="G29" s="88"/>
      <c r="H29" s="487" t="s">
        <v>210</v>
      </c>
      <c r="I29" s="487"/>
      <c r="J29" s="490">
        <f>100-(J25+J27)</f>
        <v>5</v>
      </c>
      <c r="K29" s="90">
        <v>100</v>
      </c>
      <c r="L29" s="480" t="s">
        <v>211</v>
      </c>
      <c r="M29" s="480"/>
      <c r="N29" s="89"/>
      <c r="P29" s="174"/>
    </row>
    <row r="30" spans="2:16" ht="18" customHeight="1">
      <c r="B30" s="471" t="s">
        <v>212</v>
      </c>
      <c r="C30" s="472"/>
      <c r="D30" s="472"/>
      <c r="E30" s="86">
        <f>E29*E25*E24</f>
        <v>8472.75</v>
      </c>
      <c r="F30" s="87" t="s">
        <v>6</v>
      </c>
      <c r="G30" s="88"/>
      <c r="H30" s="487"/>
      <c r="I30" s="487"/>
      <c r="J30" s="490"/>
      <c r="K30" s="91">
        <f>100-K29</f>
        <v>0</v>
      </c>
      <c r="L30" s="480" t="s">
        <v>213</v>
      </c>
      <c r="M30" s="480"/>
      <c r="N30" s="89"/>
    </row>
    <row r="31" spans="2:16" ht="29.25" customHeight="1">
      <c r="B31" s="498" t="s">
        <v>364</v>
      </c>
      <c r="C31" s="499"/>
      <c r="D31" s="500"/>
      <c r="E31" s="196">
        <f>E30*J25/100</f>
        <v>4236.38</v>
      </c>
      <c r="F31" s="198" t="str">
        <f>F30</f>
        <v>m³</v>
      </c>
      <c r="G31" s="88"/>
      <c r="H31" s="88"/>
      <c r="I31" s="88"/>
      <c r="J31" s="88"/>
      <c r="K31" s="88"/>
      <c r="L31" s="83"/>
      <c r="M31" s="83"/>
      <c r="N31" s="89"/>
    </row>
    <row r="32" spans="2:16" ht="27" customHeight="1">
      <c r="B32" s="498" t="s">
        <v>365</v>
      </c>
      <c r="C32" s="499"/>
      <c r="D32" s="500"/>
      <c r="E32" s="196">
        <f>E30*J27/100</f>
        <v>3812.74</v>
      </c>
      <c r="F32" s="198" t="str">
        <f>F30</f>
        <v>m³</v>
      </c>
      <c r="G32" s="88"/>
      <c r="H32" s="88"/>
      <c r="I32" s="88"/>
      <c r="J32" s="88"/>
      <c r="K32" s="88"/>
      <c r="L32" s="83"/>
      <c r="M32" s="83"/>
      <c r="N32" s="89"/>
    </row>
    <row r="33" spans="2:14" ht="31.5" customHeight="1">
      <c r="B33" s="498" t="s">
        <v>214</v>
      </c>
      <c r="C33" s="499"/>
      <c r="D33" s="500"/>
      <c r="E33" s="196">
        <f>E30*(J29/100)*(K29/100)</f>
        <v>423.64</v>
      </c>
      <c r="F33" s="198" t="str">
        <f>F31</f>
        <v>m³</v>
      </c>
      <c r="G33" s="88"/>
      <c r="H33" s="88"/>
      <c r="I33" s="88"/>
      <c r="J33" s="88"/>
      <c r="K33" s="88"/>
      <c r="L33" s="83"/>
      <c r="M33" s="83"/>
      <c r="N33" s="89"/>
    </row>
    <row r="34" spans="2:14" ht="27.75" customHeight="1">
      <c r="B34" s="498" t="s">
        <v>215</v>
      </c>
      <c r="C34" s="499"/>
      <c r="D34" s="500"/>
      <c r="E34" s="196">
        <f>E30*(J29/100)*(K30/100)</f>
        <v>0</v>
      </c>
      <c r="F34" s="198" t="str">
        <f>F33</f>
        <v>m³</v>
      </c>
      <c r="G34" s="88"/>
      <c r="H34" s="88"/>
      <c r="I34" s="88"/>
      <c r="J34" s="88"/>
      <c r="K34" s="88"/>
      <c r="L34" s="83"/>
      <c r="M34" s="83"/>
      <c r="N34" s="89"/>
    </row>
    <row r="35" spans="2:14" ht="28.5" customHeight="1">
      <c r="B35" s="471" t="s">
        <v>216</v>
      </c>
      <c r="C35" s="472"/>
      <c r="D35" s="472"/>
      <c r="E35" s="86">
        <f>E34+E33</f>
        <v>423.64</v>
      </c>
      <c r="F35" s="92" t="str">
        <f>F34</f>
        <v>m³</v>
      </c>
      <c r="G35" s="88"/>
      <c r="H35" s="88"/>
      <c r="I35" s="88"/>
      <c r="J35" s="88"/>
      <c r="K35" s="88"/>
      <c r="L35" s="83"/>
      <c r="M35" s="83"/>
      <c r="N35" s="89"/>
    </row>
    <row r="36" spans="2:14" ht="30" customHeight="1" thickBot="1">
      <c r="B36" s="478" t="s">
        <v>217</v>
      </c>
      <c r="C36" s="479"/>
      <c r="D36" s="479"/>
      <c r="E36" s="96">
        <f>E30-E28-E35</f>
        <v>6976.61</v>
      </c>
      <c r="F36" s="97" t="str">
        <f>F35</f>
        <v>m³</v>
      </c>
      <c r="G36" s="93"/>
      <c r="H36" s="93"/>
      <c r="I36" s="93"/>
      <c r="J36" s="93"/>
      <c r="K36" s="93"/>
      <c r="L36" s="94"/>
      <c r="M36" s="94"/>
      <c r="N36" s="95"/>
    </row>
    <row r="37" spans="2:14" ht="24.95" customHeight="1" thickBot="1">
      <c r="B37" s="503" t="s">
        <v>218</v>
      </c>
      <c r="C37" s="504"/>
      <c r="D37" s="504"/>
      <c r="E37" s="504"/>
      <c r="F37" s="504"/>
      <c r="G37" s="504"/>
      <c r="H37" s="504"/>
      <c r="I37" s="504"/>
      <c r="J37" s="504"/>
      <c r="K37" s="504"/>
      <c r="L37" s="504"/>
      <c r="M37" s="504"/>
      <c r="N37" s="505"/>
    </row>
    <row r="38" spans="2:14" ht="20.100000000000001" customHeight="1">
      <c r="B38" s="501" t="s">
        <v>202</v>
      </c>
      <c r="C38" s="502"/>
      <c r="D38" s="502"/>
      <c r="E38" s="106">
        <f>E24+E8</f>
        <v>16500</v>
      </c>
      <c r="F38" s="107" t="s">
        <v>4</v>
      </c>
      <c r="G38" s="108"/>
      <c r="H38" s="108"/>
      <c r="I38" s="108"/>
      <c r="J38" s="108"/>
      <c r="K38" s="108"/>
      <c r="L38" s="109"/>
      <c r="M38" s="109"/>
      <c r="N38" s="110"/>
    </row>
    <row r="39" spans="2:14" ht="20.100000000000001" customHeight="1">
      <c r="B39" s="471" t="s">
        <v>208</v>
      </c>
      <c r="C39" s="472"/>
      <c r="D39" s="472"/>
      <c r="E39" s="98">
        <f>E28+E12</f>
        <v>1072.5</v>
      </c>
      <c r="F39" s="111" t="str">
        <f>F40</f>
        <v>m³</v>
      </c>
      <c r="G39" s="99"/>
      <c r="H39" s="99"/>
      <c r="I39" s="99"/>
      <c r="J39" s="99"/>
      <c r="K39" s="99"/>
      <c r="L39" s="83"/>
      <c r="M39" s="83"/>
      <c r="N39" s="89"/>
    </row>
    <row r="40" spans="2:14" ht="20.100000000000001" customHeight="1">
      <c r="B40" s="471" t="s">
        <v>212</v>
      </c>
      <c r="C40" s="472"/>
      <c r="D40" s="472"/>
      <c r="E40" s="98">
        <f>E30+E14</f>
        <v>8472.75</v>
      </c>
      <c r="F40" s="112" t="s">
        <v>6</v>
      </c>
      <c r="G40" s="99"/>
      <c r="H40" s="99"/>
      <c r="I40" s="99"/>
      <c r="J40" s="99"/>
      <c r="K40" s="99"/>
      <c r="L40" s="83"/>
      <c r="M40" s="83"/>
      <c r="N40" s="89"/>
    </row>
    <row r="41" spans="2:14" ht="20.100000000000001" customHeight="1">
      <c r="B41" s="471" t="s">
        <v>364</v>
      </c>
      <c r="C41" s="472"/>
      <c r="D41" s="472"/>
      <c r="E41" s="474">
        <f>E31+E15</f>
        <v>4236.38</v>
      </c>
      <c r="F41" s="476" t="str">
        <f>F40</f>
        <v>m³</v>
      </c>
      <c r="G41" s="88"/>
      <c r="H41" s="88"/>
      <c r="I41" s="88"/>
      <c r="J41" s="88"/>
      <c r="K41" s="88"/>
      <c r="L41" s="83"/>
      <c r="M41" s="83"/>
      <c r="N41" s="89"/>
    </row>
    <row r="42" spans="2:14" ht="20.100000000000001" customHeight="1">
      <c r="B42" s="471"/>
      <c r="C42" s="472"/>
      <c r="D42" s="472"/>
      <c r="E42" s="497"/>
      <c r="F42" s="476"/>
      <c r="G42" s="88"/>
      <c r="H42" s="88"/>
      <c r="I42" s="88"/>
      <c r="J42" s="88"/>
      <c r="K42" s="88"/>
      <c r="L42" s="83"/>
      <c r="M42" s="83"/>
      <c r="N42" s="89"/>
    </row>
    <row r="43" spans="2:14" ht="20.100000000000001" customHeight="1">
      <c r="B43" s="471" t="s">
        <v>365</v>
      </c>
      <c r="C43" s="472"/>
      <c r="D43" s="472"/>
      <c r="E43" s="474">
        <f>E32+E16</f>
        <v>3812.74</v>
      </c>
      <c r="F43" s="476" t="str">
        <f>F40</f>
        <v>m³</v>
      </c>
      <c r="G43" s="88"/>
      <c r="H43" s="88"/>
      <c r="I43" s="88"/>
      <c r="J43" s="88"/>
      <c r="K43" s="88"/>
      <c r="L43" s="83"/>
      <c r="M43" s="83"/>
      <c r="N43" s="89"/>
    </row>
    <row r="44" spans="2:14" ht="20.100000000000001" customHeight="1">
      <c r="B44" s="471"/>
      <c r="C44" s="472"/>
      <c r="D44" s="472"/>
      <c r="E44" s="497"/>
      <c r="F44" s="476"/>
      <c r="G44" s="88"/>
      <c r="H44" s="88"/>
      <c r="I44" s="88"/>
      <c r="J44" s="88"/>
      <c r="K44" s="88"/>
      <c r="L44" s="83"/>
      <c r="M44" s="83"/>
      <c r="N44" s="89"/>
    </row>
    <row r="45" spans="2:14" ht="20.100000000000001" customHeight="1">
      <c r="B45" s="471" t="s">
        <v>214</v>
      </c>
      <c r="C45" s="472"/>
      <c r="D45" s="472"/>
      <c r="E45" s="474">
        <f>E33+E17</f>
        <v>423.64</v>
      </c>
      <c r="F45" s="476" t="str">
        <f>F41</f>
        <v>m³</v>
      </c>
      <c r="G45" s="88"/>
      <c r="H45" s="88"/>
      <c r="I45" s="88"/>
      <c r="J45" s="88"/>
      <c r="K45" s="88"/>
      <c r="L45" s="83"/>
      <c r="M45" s="83"/>
      <c r="N45" s="89"/>
    </row>
    <row r="46" spans="2:14" ht="20.100000000000001" customHeight="1">
      <c r="B46" s="471"/>
      <c r="C46" s="472"/>
      <c r="D46" s="472"/>
      <c r="E46" s="497"/>
      <c r="F46" s="476"/>
      <c r="G46" s="88"/>
      <c r="H46" s="88"/>
      <c r="I46" s="88"/>
      <c r="J46" s="88"/>
      <c r="K46" s="88"/>
      <c r="L46" s="83"/>
      <c r="M46" s="83"/>
      <c r="N46" s="89"/>
    </row>
    <row r="47" spans="2:14" ht="20.100000000000001" customHeight="1">
      <c r="B47" s="471" t="s">
        <v>215</v>
      </c>
      <c r="C47" s="472"/>
      <c r="D47" s="472"/>
      <c r="E47" s="474">
        <f>E34+E18</f>
        <v>0</v>
      </c>
      <c r="F47" s="476" t="str">
        <f>F45</f>
        <v>m³</v>
      </c>
      <c r="G47" s="88"/>
      <c r="H47" s="88"/>
      <c r="I47" s="88"/>
      <c r="J47" s="88"/>
      <c r="K47" s="88"/>
      <c r="L47" s="83"/>
      <c r="M47" s="83"/>
      <c r="N47" s="89"/>
    </row>
    <row r="48" spans="2:14" ht="20.100000000000001" customHeight="1">
      <c r="B48" s="471"/>
      <c r="C48" s="472"/>
      <c r="D48" s="472"/>
      <c r="E48" s="497"/>
      <c r="F48" s="476"/>
      <c r="G48" s="88"/>
      <c r="H48" s="88"/>
      <c r="I48" s="88"/>
      <c r="J48" s="88"/>
      <c r="K48" s="88"/>
      <c r="L48" s="83"/>
      <c r="M48" s="83"/>
      <c r="N48" s="89"/>
    </row>
    <row r="49" spans="2:14" ht="30" customHeight="1">
      <c r="B49" s="471" t="s">
        <v>216</v>
      </c>
      <c r="C49" s="472"/>
      <c r="D49" s="472"/>
      <c r="E49" s="98">
        <f>E35+E20</f>
        <v>423.64</v>
      </c>
      <c r="F49" s="111" t="str">
        <f>F47</f>
        <v>m³</v>
      </c>
      <c r="G49" s="88"/>
      <c r="H49" s="88"/>
      <c r="I49" s="88"/>
      <c r="J49" s="88"/>
      <c r="K49" s="88"/>
      <c r="L49" s="83"/>
      <c r="M49" s="83"/>
      <c r="N49" s="89"/>
    </row>
    <row r="50" spans="2:14" ht="35.25" customHeight="1" thickBot="1">
      <c r="B50" s="495" t="s">
        <v>217</v>
      </c>
      <c r="C50" s="496"/>
      <c r="D50" s="496"/>
      <c r="E50" s="96">
        <f>E36+E21</f>
        <v>6976.61</v>
      </c>
      <c r="F50" s="100" t="str">
        <f>F49</f>
        <v>m³</v>
      </c>
      <c r="G50" s="93"/>
      <c r="H50" s="93"/>
      <c r="I50" s="93"/>
      <c r="J50" s="93"/>
      <c r="K50" s="93"/>
      <c r="L50" s="94"/>
      <c r="M50" s="94"/>
      <c r="N50" s="95"/>
    </row>
    <row r="51" spans="2:14">
      <c r="E51" s="85" t="s">
        <v>705</v>
      </c>
    </row>
  </sheetData>
  <mergeCells count="70">
    <mergeCell ref="B27:D27"/>
    <mergeCell ref="H27:I28"/>
    <mergeCell ref="B36:D36"/>
    <mergeCell ref="B35:D35"/>
    <mergeCell ref="F2:N2"/>
    <mergeCell ref="B2:E2"/>
    <mergeCell ref="B22:N22"/>
    <mergeCell ref="J25:J26"/>
    <mergeCell ref="J27:J28"/>
    <mergeCell ref="B3:N3"/>
    <mergeCell ref="B23:D23"/>
    <mergeCell ref="B25:D25"/>
    <mergeCell ref="H25:I26"/>
    <mergeCell ref="B26:D26"/>
    <mergeCell ref="B24:D24"/>
    <mergeCell ref="L29:M29"/>
    <mergeCell ref="B30:D30"/>
    <mergeCell ref="L30:M30"/>
    <mergeCell ref="B28:D28"/>
    <mergeCell ref="J29:J30"/>
    <mergeCell ref="B29:D29"/>
    <mergeCell ref="H29:I30"/>
    <mergeCell ref="B31:D31"/>
    <mergeCell ref="B39:D39"/>
    <mergeCell ref="B40:D40"/>
    <mergeCell ref="B38:D38"/>
    <mergeCell ref="F41:F42"/>
    <mergeCell ref="B32:D32"/>
    <mergeCell ref="B33:D33"/>
    <mergeCell ref="B34:D34"/>
    <mergeCell ref="B37:N37"/>
    <mergeCell ref="F47:F48"/>
    <mergeCell ref="B49:D49"/>
    <mergeCell ref="B50:D50"/>
    <mergeCell ref="B41:D42"/>
    <mergeCell ref="B47:D48"/>
    <mergeCell ref="E41:E42"/>
    <mergeCell ref="E45:E46"/>
    <mergeCell ref="B43:D44"/>
    <mergeCell ref="E43:E44"/>
    <mergeCell ref="F43:F44"/>
    <mergeCell ref="B45:D46"/>
    <mergeCell ref="F45:F46"/>
    <mergeCell ref="E47:E48"/>
    <mergeCell ref="B4:N5"/>
    <mergeCell ref="B6:N6"/>
    <mergeCell ref="B7:D7"/>
    <mergeCell ref="B8:D8"/>
    <mergeCell ref="B9:D9"/>
    <mergeCell ref="H9:I10"/>
    <mergeCell ref="J9:J10"/>
    <mergeCell ref="B10:D10"/>
    <mergeCell ref="B17:D17"/>
    <mergeCell ref="B11:D11"/>
    <mergeCell ref="H11:I12"/>
    <mergeCell ref="J11:J12"/>
    <mergeCell ref="B12:D12"/>
    <mergeCell ref="B13:D13"/>
    <mergeCell ref="H13:I14"/>
    <mergeCell ref="J13:J14"/>
    <mergeCell ref="L13:M13"/>
    <mergeCell ref="B14:D14"/>
    <mergeCell ref="L14:M14"/>
    <mergeCell ref="B15:D15"/>
    <mergeCell ref="B16:D16"/>
    <mergeCell ref="B18:D19"/>
    <mergeCell ref="E18:E19"/>
    <mergeCell ref="F18:F19"/>
    <mergeCell ref="B20:D20"/>
    <mergeCell ref="B21:D21"/>
  </mergeCells>
  <phoneticPr fontId="9" type="noConversion"/>
  <conditionalFormatting sqref="E24:E31 E1 E38:E41 E49:E65536 E17:E21 E33:E36">
    <cfRule type="cellIs" dxfId="6" priority="7" stopIfTrue="1" operator="equal">
      <formula>100</formula>
    </cfRule>
  </conditionalFormatting>
  <conditionalFormatting sqref="E45">
    <cfRule type="cellIs" dxfId="5" priority="6" stopIfTrue="1" operator="equal">
      <formula>100</formula>
    </cfRule>
  </conditionalFormatting>
  <conditionalFormatting sqref="E47">
    <cfRule type="cellIs" dxfId="4" priority="5" stopIfTrue="1" operator="equal">
      <formula>100</formula>
    </cfRule>
  </conditionalFormatting>
  <conditionalFormatting sqref="E32">
    <cfRule type="cellIs" dxfId="3" priority="4" stopIfTrue="1" operator="equal">
      <formula>100</formula>
    </cfRule>
  </conditionalFormatting>
  <conditionalFormatting sqref="E43">
    <cfRule type="cellIs" dxfId="2" priority="3" stopIfTrue="1" operator="equal">
      <formula>100</formula>
    </cfRule>
  </conditionalFormatting>
  <conditionalFormatting sqref="E8:E15">
    <cfRule type="cellIs" dxfId="1" priority="2" stopIfTrue="1" operator="equal">
      <formula>100</formula>
    </cfRule>
  </conditionalFormatting>
  <conditionalFormatting sqref="E16">
    <cfRule type="cellIs" dxfId="0" priority="1" stopIfTrue="1" operator="equal">
      <formula>100</formula>
    </cfRule>
  </conditionalFormatting>
  <printOptions horizontalCentered="1"/>
  <pageMargins left="0.51181102362204722" right="0.11811023622047245" top="0.78740157480314965" bottom="0.78740157480314965" header="0.31496062992125984" footer="0.31496062992125984"/>
  <pageSetup paperSize="9" scale="61" fitToHeight="0" orientation="portrait" r:id="rId1"/>
  <headerFooter>
    <oddHeader>&amp;A</oddHeader>
    <oddFooter>Página &amp;P de &amp;N</oddFooter>
  </headerFooter>
  <rowBreaks count="1" manualBreakCount="1">
    <brk id="5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11</vt:i4>
      </vt:variant>
    </vt:vector>
  </HeadingPairs>
  <TitlesOfParts>
    <vt:vector size="18" baseType="lpstr">
      <vt:lpstr>Planilha Orçamentária</vt:lpstr>
      <vt:lpstr>Insumos</vt:lpstr>
      <vt:lpstr>VEÍCULO</vt:lpstr>
      <vt:lpstr>Leis Sociais</vt:lpstr>
      <vt:lpstr>Adutora Bruta de Recalque</vt:lpstr>
      <vt:lpstr>Rede de Distribuição</vt:lpstr>
      <vt:lpstr>Mem. Cálc. Escavações</vt:lpstr>
      <vt:lpstr>'Adutora Bruta de Recalque'!Area_de_impressao</vt:lpstr>
      <vt:lpstr>Insumos!Area_de_impressao</vt:lpstr>
      <vt:lpstr>'Mem. Cálc. Escavações'!Area_de_impressao</vt:lpstr>
      <vt:lpstr>'Planilha Orçamentária'!Area_de_impressao</vt:lpstr>
      <vt:lpstr>'Rede de Distribuição'!Area_de_impressao</vt:lpstr>
      <vt:lpstr>VEÍCULO!Area_de_impressao</vt:lpstr>
      <vt:lpstr>'Adutora Bruta de Recalque'!Titulos_de_impressao</vt:lpstr>
      <vt:lpstr>Insumos!Titulos_de_impressao</vt:lpstr>
      <vt:lpstr>'Mem. Cálc. Escavações'!Titulos_de_impressao</vt:lpstr>
      <vt:lpstr>'Planilha Orçamentária'!Titulos_de_impressao</vt:lpstr>
      <vt:lpstr>'Rede de Distribuição'!Titulos_de_impressao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Giuliano Marcondes Ladeira</cp:lastModifiedBy>
  <cp:lastPrinted>2014-11-03T14:36:55Z</cp:lastPrinted>
  <dcterms:created xsi:type="dcterms:W3CDTF">2011-08-08T12:10:57Z</dcterms:created>
  <dcterms:modified xsi:type="dcterms:W3CDTF">2014-11-03T14:36:58Z</dcterms:modified>
</cp:coreProperties>
</file>