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20" windowWidth="12120" windowHeight="7770" tabRatio="788"/>
  </bookViews>
  <sheets>
    <sheet name="Técnico Informática" sheetId="4" r:id="rId1"/>
    <sheet name="Supervisor Téc. Inf." sheetId="19" r:id="rId2"/>
    <sheet name="Memória de Cálculo" sheetId="18" r:id="rId3"/>
    <sheet name="Insumos Diversos" sheetId="16" r:id="rId4"/>
    <sheet name="Quadro Demonstrativo" sheetId="17" r:id="rId5"/>
    <sheet name="Quadro Resumo " sheetId="2" r:id="rId6"/>
    <sheet name="Valor Global" sheetId="15" r:id="rId7"/>
    <sheet name="Cronograma Físico-Financeiro" sheetId="21" r:id="rId8"/>
    <sheet name="Valor Global Geral" sheetId="22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ga14" localSheetId="8">[1]Insumos!#REF!</definedName>
    <definedName name="_aga14">[1]Insumos!#REF!</definedName>
    <definedName name="_aga16" localSheetId="8">[1]Insumos!#REF!</definedName>
    <definedName name="_aga16">[1]Insumos!#REF!</definedName>
    <definedName name="_bur3220" localSheetId="8">[1]Insumos!#REF!</definedName>
    <definedName name="_bur3220">[1]Insumos!#REF!</definedName>
    <definedName name="_C930I" localSheetId="8">#REF!</definedName>
    <definedName name="_C930I">#REF!</definedName>
    <definedName name="_C930P" localSheetId="8">#REF!</definedName>
    <definedName name="_C930P">#REF!</definedName>
    <definedName name="_C966I" localSheetId="8">#REF!</definedName>
    <definedName name="_C966I">#REF!</definedName>
    <definedName name="_C966P" localSheetId="8">#REF!</definedName>
    <definedName name="_C966P">#REF!</definedName>
    <definedName name="_C996P" localSheetId="8">#REF!</definedName>
    <definedName name="_C996P">#REF!</definedName>
    <definedName name="_cap20" localSheetId="8">[1]Insumos!#REF!</definedName>
    <definedName name="_cap20">[1]Insumos!#REF!</definedName>
    <definedName name="_ccr12" localSheetId="8">[1]Insumos!#REF!</definedName>
    <definedName name="_ccr12">[1]Insumos!#REF!</definedName>
    <definedName name="_cva32" localSheetId="8">[1]Insumos!#REF!</definedName>
    <definedName name="_cva32">[1]Insumos!#REF!</definedName>
    <definedName name="_cva50" localSheetId="8">[1]Insumos!#REF!</definedName>
    <definedName name="_cva50">[1]Insumos!#REF!</definedName>
    <definedName name="_cva60" localSheetId="8">[1]Insumos!#REF!</definedName>
    <definedName name="_cva60">[1]Insumos!#REF!</definedName>
    <definedName name="_cve45100" localSheetId="8">[1]Insumos!#REF!</definedName>
    <definedName name="_cve45100">[1]Insumos!#REF!</definedName>
    <definedName name="_cve90100" localSheetId="8">[1]Insumos!#REF!</definedName>
    <definedName name="_cve90100">[1]Insumos!#REF!</definedName>
    <definedName name="_cve9040" localSheetId="8">[1]Insumos!#REF!</definedName>
    <definedName name="_cve9040">[1]Insumos!#REF!</definedName>
    <definedName name="_djm10" localSheetId="8">[1]Insumos!#REF!</definedName>
    <definedName name="_djm10">[1]Insumos!#REF!</definedName>
    <definedName name="_djm15" localSheetId="8">[1]Insumos!#REF!</definedName>
    <definedName name="_djm15">[1]Insumos!#REF!</definedName>
    <definedName name="_epl2" localSheetId="8">[1]Insumos!#REF!</definedName>
    <definedName name="_epl2">[1]Insumos!#REF!</definedName>
    <definedName name="_epl5" localSheetId="8">[1]Insumos!#REF!</definedName>
    <definedName name="_epl5">[1]Insumos!#REF!</definedName>
    <definedName name="_est15" localSheetId="8">[1]Insumos!#REF!</definedName>
    <definedName name="_est15">[1]Insumos!#REF!</definedName>
    <definedName name="_fil1" localSheetId="8">[1]Insumos!#REF!</definedName>
    <definedName name="_fil1">[1]Insumos!#REF!</definedName>
    <definedName name="_fil2" localSheetId="8">[1]Insumos!#REF!</definedName>
    <definedName name="_fil2">[1]Insumos!#REF!</definedName>
    <definedName name="_fio12" localSheetId="8">[1]Insumos!#REF!</definedName>
    <definedName name="_fio12">[1]Insumos!#REF!</definedName>
    <definedName name="_fis5" localSheetId="8">[1]Insumos!#REF!</definedName>
    <definedName name="_fis5">[1]Insumos!#REF!</definedName>
    <definedName name="_flf50" localSheetId="8">[1]Insumos!#REF!</definedName>
    <definedName name="_flf50">[1]Insumos!#REF!</definedName>
    <definedName name="_flf60" localSheetId="8">[1]Insumos!#REF!</definedName>
    <definedName name="_flf60">[1]Insumos!#REF!</definedName>
    <definedName name="_fpd12" localSheetId="8">[1]Insumos!#REF!</definedName>
    <definedName name="_fpd12">[1]Insumos!#REF!</definedName>
    <definedName name="_fvr10" localSheetId="8">[1]Insumos!#REF!</definedName>
    <definedName name="_fvr10">[1]Insumos!#REF!</definedName>
    <definedName name="_itu1" localSheetId="8">[1]Insumos!#REF!</definedName>
    <definedName name="_itu1">[1]Insumos!#REF!</definedName>
    <definedName name="_jla20" localSheetId="8">[1]Insumos!#REF!</definedName>
    <definedName name="_jla20">[1]Insumos!#REF!</definedName>
    <definedName name="_jla32" localSheetId="8">[1]Insumos!#REF!</definedName>
    <definedName name="_jla32">[1]Insumos!#REF!</definedName>
    <definedName name="_lpi100" localSheetId="8">[1]Insumos!#REF!</definedName>
    <definedName name="_lpi100">[1]Insumos!#REF!</definedName>
    <definedName name="_lvg10060" localSheetId="8">[1]Insumos!#REF!</definedName>
    <definedName name="_lvg10060">[1]Insumos!#REF!</definedName>
    <definedName name="_lvp32" localSheetId="8">[1]Insumos!#REF!</definedName>
    <definedName name="_lvp32">[1]Insumos!#REF!</definedName>
    <definedName name="_lxa1" localSheetId="8">#REF!</definedName>
    <definedName name="_lxa1">#REF!</definedName>
    <definedName name="_man50" localSheetId="8">[1]Insumos!#REF!</definedName>
    <definedName name="_man50">[1]Insumos!#REF!</definedName>
    <definedName name="_ope1" localSheetId="8">[1]Insumos!#REF!</definedName>
    <definedName name="_ope1">[1]Insumos!#REF!</definedName>
    <definedName name="_ope2" localSheetId="8">[1]Insumos!#REF!</definedName>
    <definedName name="_ope2">[1]Insumos!#REF!</definedName>
    <definedName name="_ope3" localSheetId="8">[1]Insumos!#REF!</definedName>
    <definedName name="_ope3">[1]Insumos!#REF!</definedName>
    <definedName name="_pne1" localSheetId="8">[1]Insumos!#REF!</definedName>
    <definedName name="_pne1">[1]Insumos!#REF!</definedName>
    <definedName name="_pne2" localSheetId="8">[1]Insumos!#REF!</definedName>
    <definedName name="_pne2">[1]Insumos!#REF!</definedName>
    <definedName name="_prg1515" localSheetId="8">[1]Insumos!#REF!</definedName>
    <definedName name="_prg1515">[1]Insumos!#REF!</definedName>
    <definedName name="_prg1827" localSheetId="8">[1]Insumos!#REF!</definedName>
    <definedName name="_prg1827">[1]Insumos!#REF!</definedName>
    <definedName name="_ptc7" localSheetId="8">#REF!</definedName>
    <definedName name="_ptc7">#REF!</definedName>
    <definedName name="_ptm6" localSheetId="8">[1]Insumos!#REF!</definedName>
    <definedName name="_ptm6">[1]Insumos!#REF!</definedName>
    <definedName name="_qdm3" localSheetId="8">[1]Insumos!#REF!</definedName>
    <definedName name="_qdm3">[1]Insumos!#REF!</definedName>
    <definedName name="_rcm10" localSheetId="8">[1]Insumos!#REF!</definedName>
    <definedName name="_rcm10">[1]Insumos!#REF!</definedName>
    <definedName name="_rcm15" localSheetId="8">[1]Insumos!#REF!</definedName>
    <definedName name="_rcm15">[1]Insumos!#REF!</definedName>
    <definedName name="_rcm20" localSheetId="8">[1]Insumos!#REF!</definedName>
    <definedName name="_rcm20">[1]Insumos!#REF!</definedName>
    <definedName name="_rcm5" localSheetId="8">[1]Insumos!#REF!</definedName>
    <definedName name="_rcm5">[1]Insumos!#REF!</definedName>
    <definedName name="_res10" localSheetId="8">[1]Insumos!#REF!</definedName>
    <definedName name="_res10">[1]Insumos!#REF!</definedName>
    <definedName name="_res15" localSheetId="8">[1]Insumos!#REF!</definedName>
    <definedName name="_res15">[1]Insumos!#REF!</definedName>
    <definedName name="_res5" localSheetId="8">[1]Insumos!#REF!</definedName>
    <definedName name="_res5">[1]Insumos!#REF!</definedName>
    <definedName name="_rge32" localSheetId="8">[1]Insumos!#REF!</definedName>
    <definedName name="_rge32">[1]Insumos!#REF!</definedName>
    <definedName name="_rgf60" localSheetId="8">[1]Insumos!#REF!</definedName>
    <definedName name="_rgf60">[1]Insumos!#REF!</definedName>
    <definedName name="_rgp1" localSheetId="8">[1]Insumos!#REF!</definedName>
    <definedName name="_rgp1">[1]Insumos!#REF!</definedName>
    <definedName name="_tap100" localSheetId="8">[1]Insumos!#REF!</definedName>
    <definedName name="_tap100">[1]Insumos!#REF!</definedName>
    <definedName name="_tb112" localSheetId="8">[1]Insumos!#REF!</definedName>
    <definedName name="_tb112">[1]Insumos!#REF!</definedName>
    <definedName name="_tb16" localSheetId="8">[1]Insumos!#REF!</definedName>
    <definedName name="_tb16">[1]Insumos!#REF!</definedName>
    <definedName name="_tb19" localSheetId="8">[1]Insumos!#REF!</definedName>
    <definedName name="_tb19">[1]Insumos!#REF!</definedName>
    <definedName name="_tba20" localSheetId="8">[1]Insumos!#REF!</definedName>
    <definedName name="_tba20">[1]Insumos!#REF!</definedName>
    <definedName name="_tba32" localSheetId="8">[1]Insumos!#REF!</definedName>
    <definedName name="_tba32">[1]Insumos!#REF!</definedName>
    <definedName name="_tba50" localSheetId="8">[1]Insumos!#REF!</definedName>
    <definedName name="_tba50">[1]Insumos!#REF!</definedName>
    <definedName name="_tba60" localSheetId="8">[1]Insumos!#REF!</definedName>
    <definedName name="_tba60">[1]Insumos!#REF!</definedName>
    <definedName name="_tbe100" localSheetId="8">[1]Insumos!#REF!</definedName>
    <definedName name="_tbe100">[1]Insumos!#REF!</definedName>
    <definedName name="_tbe40" localSheetId="8">[1]Insumos!#REF!</definedName>
    <definedName name="_tbe40">[1]Insumos!#REF!</definedName>
    <definedName name="_tbe50" localSheetId="8">[1]Insumos!#REF!</definedName>
    <definedName name="_tbe50">[1]Insumos!#REF!</definedName>
    <definedName name="_tca80" localSheetId="8">[1]Insumos!#REF!</definedName>
    <definedName name="_tca80">[1]Insumos!#REF!</definedName>
    <definedName name="_tea32" localSheetId="8">[1]Insumos!#REF!</definedName>
    <definedName name="_tea32">[1]Insumos!#REF!</definedName>
    <definedName name="_tea4560" localSheetId="8">[1]Insumos!#REF!</definedName>
    <definedName name="_tea4560">[1]Insumos!#REF!</definedName>
    <definedName name="_tee100" localSheetId="8">[1]Insumos!#REF!</definedName>
    <definedName name="_tee100">[1]Insumos!#REF!</definedName>
    <definedName name="_ter10050" localSheetId="8">[1]Insumos!#REF!</definedName>
    <definedName name="_ter10050">[1]Insumos!#REF!</definedName>
    <definedName name="_tfg50" localSheetId="8">[1]Insumos!#REF!</definedName>
    <definedName name="_tfg50">[1]Insumos!#REF!</definedName>
    <definedName name="_tlf6" localSheetId="8">[1]Insumos!#REF!</definedName>
    <definedName name="_tlf6">[1]Insumos!#REF!</definedName>
    <definedName name="_tub10012" localSheetId="8">[1]Insumos!#REF!</definedName>
    <definedName name="_tub10012">[1]Insumos!#REF!</definedName>
    <definedName name="_tub10015" localSheetId="8">[1]Insumos!#REF!</definedName>
    <definedName name="_tub10015">[1]Insumos!#REF!</definedName>
    <definedName name="_tub10020" localSheetId="8">[1]Insumos!#REF!</definedName>
    <definedName name="_tub10020">[1]Insumos!#REF!</definedName>
    <definedName name="_tub15012" localSheetId="8">[1]Insumos!#REF!</definedName>
    <definedName name="_tub15012">[1]Insumos!#REF!</definedName>
    <definedName name="_tub4012" localSheetId="8">[1]Insumos!#REF!</definedName>
    <definedName name="_tub4012">[1]Insumos!#REF!</definedName>
    <definedName name="_tub4015" localSheetId="8">[1]Insumos!#REF!</definedName>
    <definedName name="_tub4015">[1]Insumos!#REF!</definedName>
    <definedName name="_tub4020" localSheetId="8">[1]Insumos!#REF!</definedName>
    <definedName name="_tub4020">[1]Insumos!#REF!</definedName>
    <definedName name="_tub5012" localSheetId="8">[1]Insumos!#REF!</definedName>
    <definedName name="_tub5012">[1]Insumos!#REF!</definedName>
    <definedName name="_tub5015" localSheetId="8">[1]Insumos!#REF!</definedName>
    <definedName name="_tub5015">[1]Insumos!#REF!</definedName>
    <definedName name="_tub5020" localSheetId="8">[1]Insumos!#REF!</definedName>
    <definedName name="_tub5020">[1]Insumos!#REF!</definedName>
    <definedName name="_tub7512" localSheetId="8">[1]Insumos!#REF!</definedName>
    <definedName name="_tub7512">[1]Insumos!#REF!</definedName>
    <definedName name="_tub7515" localSheetId="8">[1]Insumos!#REF!</definedName>
    <definedName name="_tub7515">[1]Insumos!#REF!</definedName>
    <definedName name="_tub7520" localSheetId="8">[1]Insumos!#REF!</definedName>
    <definedName name="_tub7520">[1]Insumos!#REF!</definedName>
    <definedName name="acl" localSheetId="8">[1]Insumos!#REF!</definedName>
    <definedName name="acl">[1]Insumos!#REF!</definedName>
    <definedName name="aço" localSheetId="8">[1]Insumos!#REF!</definedName>
    <definedName name="aço">[1]Insumos!#REF!</definedName>
    <definedName name="ade" localSheetId="8">[1]Insumos!#REF!</definedName>
    <definedName name="ade">[1]Insumos!#REF!</definedName>
    <definedName name="adtimp" localSheetId="8">[1]Insumos!#REF!</definedName>
    <definedName name="adtimp">[1]Insumos!#REF!</definedName>
    <definedName name="afi" localSheetId="8">[1]Insumos!#REF!</definedName>
    <definedName name="afi">[1]Insumos!#REF!</definedName>
    <definedName name="afp" localSheetId="8">[1]Insumos!#REF!</definedName>
    <definedName name="afp">[1]Insumos!#REF!</definedName>
    <definedName name="agr" localSheetId="8">[1]Insumos!#REF!</definedName>
    <definedName name="agr">[1]Insumos!#REF!</definedName>
    <definedName name="amc" localSheetId="8">[1]Insumos!#REF!</definedName>
    <definedName name="amc">[1]Insumos!#REF!</definedName>
    <definedName name="amd" localSheetId="8">[1]Insumos!#REF!</definedName>
    <definedName name="amd">[1]Insumos!#REF!</definedName>
    <definedName name="ame" localSheetId="8">[1]Insumos!#REF!</definedName>
    <definedName name="ame">[1]Insumos!#REF!</definedName>
    <definedName name="amm" localSheetId="8">[1]Insumos!#REF!</definedName>
    <definedName name="amm">[1]Insumos!#REF!</definedName>
    <definedName name="anb" localSheetId="8">[1]Insumos!#REF!</definedName>
    <definedName name="anb">[1]Insumos!#REF!</definedName>
    <definedName name="apc" localSheetId="8">#REF!</definedName>
    <definedName name="apc">#REF!</definedName>
    <definedName name="apmfs" localSheetId="8">[1]Insumos!#REF!</definedName>
    <definedName name="apmfs">[1]Insumos!#REF!</definedName>
    <definedName name="are" localSheetId="8">[1]Insumos!#REF!</definedName>
    <definedName name="are">[1]Insumos!#REF!</definedName>
    <definedName name="_xlnm.Print_Area" localSheetId="5">'Quadro Resumo '!$A$1:$J$17</definedName>
    <definedName name="_xlnm.Print_Area" localSheetId="1">'Supervisor Téc. Inf.'!$A$1:$E$154</definedName>
    <definedName name="_xlnm.Print_Area" localSheetId="0">'Técnico Informática'!$A$1:$E$154</definedName>
    <definedName name="_xlnm.Print_Area" localSheetId="6">'Valor Global'!$A$1:$F$21</definedName>
    <definedName name="B320I" localSheetId="8">#REF!</definedName>
    <definedName name="B320I">#REF!</definedName>
    <definedName name="B320P" localSheetId="8">#REF!</definedName>
    <definedName name="B320P">#REF!</definedName>
    <definedName name="B500I" localSheetId="8">#REF!</definedName>
    <definedName name="B500I">#REF!</definedName>
    <definedName name="B500P" localSheetId="8">#REF!</definedName>
    <definedName name="B500P">#REF!</definedName>
    <definedName name="bcc10.10" localSheetId="8">[1]Insumos!#REF!</definedName>
    <definedName name="bcc10.10">[1]Insumos!#REF!</definedName>
    <definedName name="bcc10.20" localSheetId="8">[1]Insumos!#REF!</definedName>
    <definedName name="bcc10.20">[1]Insumos!#REF!</definedName>
    <definedName name="bcc4.5" localSheetId="8">[1]Insumos!#REF!</definedName>
    <definedName name="bcc4.5">[1]Insumos!#REF!</definedName>
    <definedName name="bcc5.10" localSheetId="8">[1]Insumos!#REF!</definedName>
    <definedName name="bcc5.10">[1]Insumos!#REF!</definedName>
    <definedName name="bcc5.15" localSheetId="8">[1]Insumos!#REF!</definedName>
    <definedName name="bcc5.15">[1]Insumos!#REF!</definedName>
    <definedName name="bcc5.20" localSheetId="8">[1]Insumos!#REF!</definedName>
    <definedName name="bcc5.20">[1]Insumos!#REF!</definedName>
    <definedName name="bcc5.5" localSheetId="8">[1]Insumos!#REF!</definedName>
    <definedName name="bcc5.5">[1]Insumos!#REF!</definedName>
    <definedName name="bcc6.10" localSheetId="8">[1]Insumos!#REF!</definedName>
    <definedName name="bcc6.10">[1]Insumos!#REF!</definedName>
    <definedName name="bcc6.15" localSheetId="8">[1]Insumos!#REF!</definedName>
    <definedName name="bcc6.15">[1]Insumos!#REF!</definedName>
    <definedName name="bcc6.20" localSheetId="8">[1]Insumos!#REF!</definedName>
    <definedName name="bcc6.20">[1]Insumos!#REF!</definedName>
    <definedName name="bcc6.5" localSheetId="8">[1]Insumos!#REF!</definedName>
    <definedName name="bcc6.5">[1]Insumos!#REF!</definedName>
    <definedName name="bcc8.10" localSheetId="8">[1]Insumos!#REF!</definedName>
    <definedName name="bcc8.10">[1]Insumos!#REF!</definedName>
    <definedName name="bcc8.15" localSheetId="8">[1]Insumos!#REF!</definedName>
    <definedName name="bcc8.15">[1]Insumos!#REF!</definedName>
    <definedName name="bcc8.20" localSheetId="8">[1]Insumos!#REF!</definedName>
    <definedName name="bcc8.20">[1]Insumos!#REF!</definedName>
    <definedName name="bcc8.5" localSheetId="8">[1]Insumos!#REF!</definedName>
    <definedName name="bcc8.5">[1]Insumos!#REF!</definedName>
    <definedName name="bcf" localSheetId="8">[1]Insumos!#REF!</definedName>
    <definedName name="bcf">[1]Insumos!#REF!</definedName>
    <definedName name="bcp" localSheetId="8">[1]Insumos!#REF!</definedName>
    <definedName name="bcp">[1]Insumos!#REF!</definedName>
    <definedName name="BDIE">[2]Insumos!$D$5</definedName>
    <definedName name="bet">[1]Insumos!$D$81</definedName>
    <definedName name="bomp2" localSheetId="8">[1]Insumos!#REF!</definedName>
    <definedName name="bomp2">[1]Insumos!#REF!</definedName>
    <definedName name="BPF" localSheetId="8">#REF!</definedName>
    <definedName name="BPF">#REF!</definedName>
    <definedName name="CA15I" localSheetId="8">#REF!</definedName>
    <definedName name="CA15I">#REF!</definedName>
    <definedName name="CA15P" localSheetId="8">#REF!</definedName>
    <definedName name="CA15P">#REF!</definedName>
    <definedName name="CA25I" localSheetId="8">#REF!</definedName>
    <definedName name="CA25I">#REF!</definedName>
    <definedName name="CA25P" localSheetId="8">#REF!</definedName>
    <definedName name="CA25P">#REF!</definedName>
    <definedName name="caba1_0" localSheetId="8">#REF!</definedName>
    <definedName name="caba1_0">#REF!</definedName>
    <definedName name="caba4" localSheetId="8">#REF!</definedName>
    <definedName name="caba4">#REF!</definedName>
    <definedName name="cal" localSheetId="8">[1]Insumos!#REF!</definedName>
    <definedName name="cal">[1]Insumos!#REF!</definedName>
    <definedName name="calpi" localSheetId="8">[1]Insumos!#REF!</definedName>
    <definedName name="calpi">[1]Insumos!#REF!</definedName>
    <definedName name="camp" localSheetId="8">[1]Insumos!#REF!</definedName>
    <definedName name="camp">[1]Insumos!#REF!</definedName>
    <definedName name="CB10I" localSheetId="8">#REF!</definedName>
    <definedName name="CB10I">#REF!</definedName>
    <definedName name="CB10P" localSheetId="8">#REF!</definedName>
    <definedName name="CB10P">#REF!</definedName>
    <definedName name="CB4I" localSheetId="8">#REF!</definedName>
    <definedName name="CB4I">#REF!</definedName>
    <definedName name="CB4P" localSheetId="8">#REF!</definedName>
    <definedName name="CB4P">#REF!</definedName>
    <definedName name="CB6.5I" localSheetId="8">#REF!</definedName>
    <definedName name="CB6.5I">#REF!</definedName>
    <definedName name="CB6.5P" localSheetId="8">#REF!</definedName>
    <definedName name="CB6.5P">#REF!</definedName>
    <definedName name="CB6I" localSheetId="8">#REF!</definedName>
    <definedName name="CB6I">#REF!</definedName>
    <definedName name="CB6P" localSheetId="8">#REF!</definedName>
    <definedName name="CB6P">#REF!</definedName>
    <definedName name="cbas" localSheetId="8">[1]Insumos!#REF!</definedName>
    <definedName name="cbas">[1]Insumos!#REF!</definedName>
    <definedName name="ccp" localSheetId="8">[1]Insumos!#REF!</definedName>
    <definedName name="ccp">[1]Insumos!#REF!</definedName>
    <definedName name="cds" localSheetId="8">[1]Insumos!#REF!</definedName>
    <definedName name="cds">[1]Insumos!#REF!</definedName>
    <definedName name="cec20x20" localSheetId="8">[1]Insumos!#REF!</definedName>
    <definedName name="cec20x20">[1]Insumos!#REF!</definedName>
    <definedName name="cer1_2" localSheetId="8">[1]Insumos!#REF!</definedName>
    <definedName name="cer1_2">[1]Insumos!#REF!</definedName>
    <definedName name="chaf" localSheetId="8">[1]Insumos!#REF!</definedName>
    <definedName name="chaf">[1]Insumos!#REF!</definedName>
    <definedName name="cib" localSheetId="8">[1]Insumos!#REF!</definedName>
    <definedName name="cib">[1]Insumos!#REF!</definedName>
    <definedName name="cim" localSheetId="8">[1]Insumos!#REF!</definedName>
    <definedName name="cim">[1]Insumos!#REF!</definedName>
    <definedName name="cim_5" localSheetId="8">#REF!</definedName>
    <definedName name="cim_5">#REF!</definedName>
    <definedName name="clp" localSheetId="8">[1]Insumos!#REF!</definedName>
    <definedName name="clp">[1]Insumos!#REF!</definedName>
    <definedName name="clr1_2" localSheetId="8">[1]Insumos!#REF!</definedName>
    <definedName name="clr1_2">[1]Insumos!#REF!</definedName>
    <definedName name="CM9I" localSheetId="8">#REF!</definedName>
    <definedName name="CM9I">#REF!</definedName>
    <definedName name="CM9P" localSheetId="8">#REF!</definedName>
    <definedName name="CM9P">#REF!</definedName>
    <definedName name="comp" localSheetId="8">[1]Insumos!#REF!</definedName>
    <definedName name="comp">[1]Insumos!#REF!</definedName>
    <definedName name="CPA" localSheetId="8">#REF!</definedName>
    <definedName name="CPA">#REF!</definedName>
    <definedName name="CPAF" localSheetId="8">#REF!</definedName>
    <definedName name="CPAF">#REF!</definedName>
    <definedName name="ctfa4" localSheetId="8">[1]Insumos!#REF!</definedName>
    <definedName name="ctfa4">[1]Insumos!#REF!</definedName>
    <definedName name="ctpvc" localSheetId="8">[1]Insumos!#REF!</definedName>
    <definedName name="ctpvc">[1]Insumos!#REF!</definedName>
    <definedName name="cumeeira" localSheetId="8">[1]Insumos!#REF!</definedName>
    <definedName name="cumeeira">[1]Insumos!#REF!</definedName>
    <definedName name="cumeira" localSheetId="8">[1]Insumos!#REF!</definedName>
    <definedName name="cumeira">[1]Insumos!#REF!</definedName>
    <definedName name="cxp4x2" localSheetId="8">[1]Insumos!#REF!</definedName>
    <definedName name="cxp4x2">[1]Insumos!#REF!</definedName>
    <definedName name="D6I" localSheetId="8">#REF!</definedName>
    <definedName name="D6I">#REF!</definedName>
    <definedName name="D6P" localSheetId="8">#REF!</definedName>
    <definedName name="D6P">#REF!</definedName>
    <definedName name="D8I" localSheetId="8">#REF!</definedName>
    <definedName name="D8I">#REF!</definedName>
    <definedName name="D8P" localSheetId="8">#REF!</definedName>
    <definedName name="D8P">#REF!</definedName>
    <definedName name="DAT">NA()</definedName>
    <definedName name="desm" localSheetId="8">[1]Insumos!#REF!</definedName>
    <definedName name="desm">[1]Insumos!#REF!</definedName>
    <definedName name="DIE" localSheetId="8">#REF!</definedName>
    <definedName name="DIE">#REF!</definedName>
    <definedName name="DIF" localSheetId="8">#REF!</definedName>
    <definedName name="DIF">#REF!</definedName>
    <definedName name="DIF_2" localSheetId="8">#REF!</definedName>
    <definedName name="DIF_2">#REF!</definedName>
    <definedName name="DKM" localSheetId="8">#REF!</definedName>
    <definedName name="DKM">#REF!</definedName>
    <definedName name="E" localSheetId="8">[1]Insumos!#REF!</definedName>
    <definedName name="E">[1]Insumos!#REF!</definedName>
    <definedName name="ecm" localSheetId="8">[1]Insumos!#REF!</definedName>
    <definedName name="ecm">[1]Insumos!#REF!</definedName>
    <definedName name="ele" localSheetId="8">[1]Insumos!#REF!</definedName>
    <definedName name="ele">[1]Insumos!#REF!</definedName>
    <definedName name="elr1_2" localSheetId="8">[1]Insumos!#REF!</definedName>
    <definedName name="elr1_2">[1]Insumos!#REF!</definedName>
    <definedName name="elv50x40" localSheetId="8">[1]Insumos!#REF!</definedName>
    <definedName name="elv50x40">[1]Insumos!#REF!</definedName>
    <definedName name="ENC_5" localSheetId="8">#REF!</definedName>
    <definedName name="ENC_5">#REF!</definedName>
    <definedName name="ENE" localSheetId="8">#REF!</definedName>
    <definedName name="ENE">#REF!</definedName>
    <definedName name="epm2.5" localSheetId="8">[1]Insumos!#REF!</definedName>
    <definedName name="epm2.5">[1]Insumos!#REF!</definedName>
    <definedName name="esm" localSheetId="8">[1]Insumos!#REF!</definedName>
    <definedName name="esm">[1]Insumos!#REF!</definedName>
    <definedName name="est" localSheetId="8">[1]Insumos!#REF!</definedName>
    <definedName name="est">[1]Insumos!#REF!</definedName>
    <definedName name="est1.5_15" localSheetId="8">[1]Insumos!#REF!</definedName>
    <definedName name="est1.5_15">[1]Insumos!#REF!</definedName>
    <definedName name="Excel_BuiltIn_Print_Area_5" localSheetId="8">[3]CPU!#REF!</definedName>
    <definedName name="Excel_BuiltIn_Print_Area_5">[3]CPU!#REF!</definedName>
    <definedName name="fcm" localSheetId="8">[1]Insumos!#REF!</definedName>
    <definedName name="fcm">[1]Insumos!#REF!</definedName>
    <definedName name="fer" localSheetId="8">[1]Insumos!#REF!</definedName>
    <definedName name="fer">[1]Insumos!#REF!</definedName>
    <definedName name="fossa" localSheetId="8">[1]Insumos!#REF!</definedName>
    <definedName name="fossa">[1]Insumos!#REF!</definedName>
    <definedName name="FT" localSheetId="8">#REF!</definedName>
    <definedName name="FT">#REF!</definedName>
    <definedName name="GAS" localSheetId="8">#REF!</definedName>
    <definedName name="GAS">#REF!</definedName>
    <definedName name="gdc" localSheetId="8">[1]Insumos!#REF!</definedName>
    <definedName name="gdc">[1]Insumos!#REF!</definedName>
    <definedName name="gfg" localSheetId="8">[1]Insumos!#REF!</definedName>
    <definedName name="gfg">[1]Insumos!#REF!</definedName>
    <definedName name="ggm" localSheetId="8">[1]Insumos!#REF!</definedName>
    <definedName name="ggm">[1]Insumos!#REF!</definedName>
    <definedName name="graf" localSheetId="8">#REF!</definedName>
    <definedName name="graf">#REF!</definedName>
    <definedName name="GRI" localSheetId="8">#REF!</definedName>
    <definedName name="GRI">#REF!</definedName>
    <definedName name="GRP" localSheetId="8">#REF!</definedName>
    <definedName name="GRP">#REF!</definedName>
    <definedName name="grx" localSheetId="8">[1]Insumos!#REF!</definedName>
    <definedName name="grx">[1]Insumos!#REF!</definedName>
    <definedName name="hid1_2" localSheetId="8">[1]Insumos!#REF!</definedName>
    <definedName name="hid1_2">[1]Insumos!#REF!</definedName>
    <definedName name="ipf" localSheetId="8">[1]Insumos!#REF!</definedName>
    <definedName name="ipf">[1]Insumos!#REF!</definedName>
    <definedName name="itus1" localSheetId="8">[1]Insumos!#REF!</definedName>
    <definedName name="itus1">[1]Insumos!#REF!</definedName>
    <definedName name="jla1_220" localSheetId="8">[1]Insumos!#REF!</definedName>
    <definedName name="jla1_220">[1]Insumos!#REF!</definedName>
    <definedName name="JRS" localSheetId="8">#REF!</definedName>
    <definedName name="JRS">#REF!</definedName>
    <definedName name="lm6_3" localSheetId="8">[1]Insumos!#REF!</definedName>
    <definedName name="lm6_3">[1]Insumos!#REF!</definedName>
    <definedName name="lnm" localSheetId="8">[1]Insumos!#REF!</definedName>
    <definedName name="lnm">[1]Insumos!#REF!</definedName>
    <definedName name="lpb" localSheetId="8">[1]Insumos!#REF!</definedName>
    <definedName name="lpb">[1]Insumos!#REF!</definedName>
    <definedName name="LSO" localSheetId="8">[1]Insumos!#REF!</definedName>
    <definedName name="LSO">[1]Insumos!#REF!</definedName>
    <definedName name="lub" localSheetId="8">[1]Insumos!#REF!</definedName>
    <definedName name="lub">[1]Insumos!#REF!</definedName>
    <definedName name="lvg12050_1" localSheetId="8">[1]Insumos!#REF!</definedName>
    <definedName name="lvg12050_1">[1]Insumos!#REF!</definedName>
    <definedName name="lvp1_2" localSheetId="8">[1]Insumos!#REF!</definedName>
    <definedName name="lvp1_2">[1]Insumos!#REF!</definedName>
    <definedName name="lvr" localSheetId="8">[1]Insumos!#REF!</definedName>
    <definedName name="lvr">[1]Insumos!#REF!</definedName>
    <definedName name="lxa" localSheetId="8">[1]Insumos!#REF!</definedName>
    <definedName name="lxa">[1]Insumos!#REF!</definedName>
    <definedName name="lxaf" localSheetId="8">[1]Insumos!#REF!</definedName>
    <definedName name="lxaf">[1]Insumos!#REF!</definedName>
    <definedName name="mad" localSheetId="8">[1]Insumos!#REF!</definedName>
    <definedName name="mad">[1]Insumos!#REF!</definedName>
    <definedName name="map" localSheetId="8">[1]Insumos!#REF!</definedName>
    <definedName name="map">[1]Insumos!#REF!</definedName>
    <definedName name="mdn" localSheetId="8">[1]Insumos!#REF!</definedName>
    <definedName name="mdn">[1]Insumos!#REF!</definedName>
    <definedName name="MNI" localSheetId="8">#REF!</definedName>
    <definedName name="MNI">#REF!</definedName>
    <definedName name="MNP" localSheetId="8">#REF!</definedName>
    <definedName name="MNP">#REF!</definedName>
    <definedName name="mour" localSheetId="8">#REF!</definedName>
    <definedName name="mour">#REF!</definedName>
    <definedName name="mpm2.5" localSheetId="8">[1]Insumos!#REF!</definedName>
    <definedName name="mpm2.5">[1]Insumos!#REF!</definedName>
    <definedName name="msv" localSheetId="8">[1]Insumos!#REF!</definedName>
    <definedName name="msv">[1]Insumos!#REF!</definedName>
    <definedName name="niv" localSheetId="8">[1]Insumos!#REF!</definedName>
    <definedName name="niv">[1]Insumos!#REF!</definedName>
    <definedName name="nome">NA()</definedName>
    <definedName name="nome_2">NA()</definedName>
    <definedName name="odi" localSheetId="8">[1]Insumos!#REF!</definedName>
    <definedName name="odi">[1]Insumos!#REF!</definedName>
    <definedName name="ofc">NA()</definedName>
    <definedName name="ofi" localSheetId="8">[1]Insumos!#REF!</definedName>
    <definedName name="ofi">[1]Insumos!#REF!</definedName>
    <definedName name="OGU" localSheetId="8">#REF!</definedName>
    <definedName name="OGU">#REF!</definedName>
    <definedName name="oli" localSheetId="8">[1]Insumos!#REF!</definedName>
    <definedName name="oli">[1]Insumos!#REF!</definedName>
    <definedName name="pcf60x210" localSheetId="8">[1]Insumos!#REF!</definedName>
    <definedName name="pcf60x210">[1]Insumos!#REF!</definedName>
    <definedName name="pcf80x200" localSheetId="8">[1]Insumos!#REF!</definedName>
    <definedName name="pcf80x200">[1]Insumos!#REF!</definedName>
    <definedName name="pcf80x210" localSheetId="8">[1]Insumos!#REF!</definedName>
    <definedName name="pcf80x210">[1]Insumos!#REF!</definedName>
    <definedName name="pcfc" localSheetId="8">[1]Insumos!#REF!</definedName>
    <definedName name="pcfc">[1]Insumos!#REF!</definedName>
    <definedName name="pdm" localSheetId="8">[1]Insumos!#REF!</definedName>
    <definedName name="pdm">[1]Insumos!#REF!</definedName>
    <definedName name="pdm_5" localSheetId="8">#REF!</definedName>
    <definedName name="pdm_5">#REF!</definedName>
    <definedName name="pes" localSheetId="8">[1]Insumos!#REF!</definedName>
    <definedName name="pes">[1]Insumos!#REF!</definedName>
    <definedName name="pig" localSheetId="8">[1]Insumos!#REF!</definedName>
    <definedName name="pig">[1]Insumos!#REF!</definedName>
    <definedName name="PII" localSheetId="8">#REF!</definedName>
    <definedName name="PII">#REF!</definedName>
    <definedName name="PIP" localSheetId="8">#REF!</definedName>
    <definedName name="PIP">#REF!</definedName>
    <definedName name="plc" localSheetId="8">[1]Insumos!#REF!</definedName>
    <definedName name="plc">[1]Insumos!#REF!</definedName>
    <definedName name="plc2.5" localSheetId="8">[1]Insumos!#REF!</definedName>
    <definedName name="plc2.5">[1]Insumos!#REF!</definedName>
    <definedName name="PMS" localSheetId="8">#REF!</definedName>
    <definedName name="PMS">#REF!</definedName>
    <definedName name="pont" localSheetId="8">[1]Insumos!#REF!</definedName>
    <definedName name="pont">[1]Insumos!#REF!</definedName>
    <definedName name="pref">NA()</definedName>
    <definedName name="pref_2">NA()</definedName>
    <definedName name="prf" localSheetId="8">[1]Insumos!#REF!</definedName>
    <definedName name="prf">[1]Insumos!#REF!</definedName>
    <definedName name="prg" localSheetId="8">[1]Insumos!#REF!</definedName>
    <definedName name="prg">[1]Insumos!#REF!</definedName>
    <definedName name="prg_5" localSheetId="8">#REF!</definedName>
    <definedName name="prg_5">#REF!</definedName>
    <definedName name="PROJ" localSheetId="8">#REF!</definedName>
    <definedName name="PROJ">#REF!</definedName>
    <definedName name="prtm" localSheetId="8">[1]Insumos!#REF!</definedName>
    <definedName name="prtm">[1]Insumos!#REF!</definedName>
    <definedName name="ptt3x2" localSheetId="8">[1]Insumos!#REF!</definedName>
    <definedName name="ptt3x2">[1]Insumos!#REF!</definedName>
    <definedName name="qgm" localSheetId="8">[1]Insumos!#REF!</definedName>
    <definedName name="qgm">[1]Insumos!#REF!</definedName>
    <definedName name="rdt13.8" localSheetId="8">[1]Insumos!#REF!</definedName>
    <definedName name="rdt13.8">[1]Insumos!#REF!</definedName>
    <definedName name="rec" localSheetId="8">[1]Insumos!#REF!</definedName>
    <definedName name="rec">[1]Insumos!#REF!</definedName>
    <definedName name="RES" localSheetId="8">#REF!</definedName>
    <definedName name="RES">#REF!</definedName>
    <definedName name="rgG3_4" localSheetId="8">[1]Insumos!#REF!</definedName>
    <definedName name="rgG3_4">[1]Insumos!#REF!</definedName>
    <definedName name="rgp1_2" localSheetId="8">[1]Insumos!#REF!</definedName>
    <definedName name="rgp1_2">[1]Insumos!#REF!</definedName>
    <definedName name="RLI" localSheetId="8">#REF!</definedName>
    <definedName name="RLI">#REF!</definedName>
    <definedName name="RLP" localSheetId="8">#REF!</definedName>
    <definedName name="RLP">#REF!</definedName>
    <definedName name="RPI" localSheetId="8">#REF!</definedName>
    <definedName name="RPI">#REF!</definedName>
    <definedName name="RPP" localSheetId="8">#REF!</definedName>
    <definedName name="RPP">#REF!</definedName>
    <definedName name="seat15" localSheetId="8">[1]Insumos!#REF!</definedName>
    <definedName name="seat15">[1]Insumos!#REF!</definedName>
    <definedName name="sin" localSheetId="8">[1]Insumos!#REF!</definedName>
    <definedName name="sin">[1]Insumos!#REF!</definedName>
    <definedName name="sollimp" localSheetId="8">[1]Insumos!#REF!</definedName>
    <definedName name="sollimp">[1]Insumos!#REF!</definedName>
    <definedName name="srv" localSheetId="8">[1]Insumos!#REF!</definedName>
    <definedName name="srv">[1]Insumos!#REF!</definedName>
    <definedName name="sss" localSheetId="7">[1]Insumos!#REF!</definedName>
    <definedName name="sum" localSheetId="8">[1]Insumos!#REF!</definedName>
    <definedName name="sum">[1]Insumos!#REF!</definedName>
    <definedName name="svt" localSheetId="8">[1]Insumos!#REF!</definedName>
    <definedName name="svt">[1]Insumos!#REF!</definedName>
    <definedName name="sxo" localSheetId="8">[1]Insumos!#REF!</definedName>
    <definedName name="sxo">[1]Insumos!#REF!</definedName>
    <definedName name="tbv" localSheetId="8">[1]Insumos!#REF!</definedName>
    <definedName name="tbv">[1]Insumos!#REF!</definedName>
    <definedName name="tbv_5" localSheetId="8">#REF!</definedName>
    <definedName name="tbv_5">#REF!</definedName>
    <definedName name="ted" localSheetId="8">[1]Insumos!#REF!</definedName>
    <definedName name="ted">[1]Insumos!#REF!</definedName>
    <definedName name="ter" localSheetId="8">[1]Insumos!#REF!</definedName>
    <definedName name="ter">[1]Insumos!#REF!</definedName>
    <definedName name="tes" localSheetId="8">[1]Insumos!#REF!</definedName>
    <definedName name="tes">[1]Insumos!#REF!</definedName>
    <definedName name="tic">NA()</definedName>
    <definedName name="TID" localSheetId="8">#REF!</definedName>
    <definedName name="TID">#REF!</definedName>
    <definedName name="TID_2" localSheetId="8">#REF!</definedName>
    <definedName name="TID_2">#REF!</definedName>
    <definedName name="tjc" localSheetId="8">[1]Insumos!#REF!</definedName>
    <definedName name="tjc">[1]Insumos!#REF!</definedName>
    <definedName name="tjf" localSheetId="8">[1]Insumos!#REF!</definedName>
    <definedName name="tjf">[1]Insumos!#REF!</definedName>
    <definedName name="tlc" localSheetId="8">[1]Insumos!#REF!</definedName>
    <definedName name="tlc">[1]Insumos!#REF!</definedName>
    <definedName name="tlf" localSheetId="8">[1]Insumos!#REF!</definedName>
    <definedName name="tlf">[1]Insumos!#REF!</definedName>
    <definedName name="tnp1_2" localSheetId="8">[1]Insumos!#REF!</definedName>
    <definedName name="tnp1_2">[1]Insumos!#REF!</definedName>
    <definedName name="tof" localSheetId="8">[1]Insumos!#REF!</definedName>
    <definedName name="tof">[1]Insumos!#REF!</definedName>
    <definedName name="TOT" localSheetId="8">#REF!</definedName>
    <definedName name="TOT">#REF!</definedName>
    <definedName name="TOT_2" localSheetId="8">#REF!</definedName>
    <definedName name="TOT_2">#REF!</definedName>
    <definedName name="tp6_12" localSheetId="8">[1]Insumos!#REF!</definedName>
    <definedName name="tp6_12">[1]Insumos!#REF!</definedName>
    <definedName name="tp6_16" localSheetId="8">[1]Insumos!#REF!</definedName>
    <definedName name="tp6_16">[1]Insumos!#REF!</definedName>
    <definedName name="TPI" localSheetId="8">#REF!</definedName>
    <definedName name="TPI">#REF!</definedName>
    <definedName name="tpl1_2" localSheetId="8">[1]Insumos!#REF!</definedName>
    <definedName name="tpl1_2">[1]Insumos!#REF!</definedName>
    <definedName name="tpmfs" localSheetId="8">[1]Insumos!#REF!</definedName>
    <definedName name="tpmfs">[1]Insumos!#REF!</definedName>
    <definedName name="TPP" localSheetId="8">#REF!</definedName>
    <definedName name="TPP">#REF!</definedName>
    <definedName name="trb" localSheetId="8">[1]Insumos!#REF!</definedName>
    <definedName name="trb">[1]Insumos!#REF!</definedName>
    <definedName name="tre" localSheetId="8">[1]Insumos!#REF!</definedName>
    <definedName name="tre">[1]Insumos!#REF!</definedName>
    <definedName name="ttc" localSheetId="8">[1]Insumos!#REF!</definedName>
    <definedName name="ttc">[1]Insumos!#REF!</definedName>
    <definedName name="tte" localSheetId="8">[1]Insumos!#REF!</definedName>
    <definedName name="tte">[1]Insumos!#REF!</definedName>
    <definedName name="tus" localSheetId="8">[1]Insumos!#REF!</definedName>
    <definedName name="tus">[1]Insumos!#REF!</definedName>
    <definedName name="tuso" localSheetId="8">[1]Insumos!#REF!</definedName>
    <definedName name="tuso">[1]Insumos!#REF!</definedName>
    <definedName name="USS" localSheetId="8">#REF!</definedName>
    <definedName name="USS">#REF!</definedName>
    <definedName name="v60120_" localSheetId="8">[1]Insumos!#REF!</definedName>
    <definedName name="v60120_">[1]Insumos!#REF!</definedName>
    <definedName name="VII" localSheetId="8">#REF!</definedName>
    <definedName name="VII">#REF!</definedName>
    <definedName name="VIP" localSheetId="8">#REF!</definedName>
    <definedName name="VIP">#REF!</definedName>
    <definedName name="VLR" localSheetId="8">#REF!</definedName>
    <definedName name="VLR">#REF!</definedName>
    <definedName name="vsb" localSheetId="8">[1]Insumos!#REF!</definedName>
    <definedName name="vsb">[1]Insumos!#REF!</definedName>
    <definedName name="zar" localSheetId="8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E38" i="22" l="1"/>
  <c r="E39" i="22"/>
  <c r="E40" i="22"/>
  <c r="E41" i="22"/>
  <c r="E42" i="22"/>
  <c r="E37" i="22"/>
  <c r="D38" i="22"/>
  <c r="D39" i="22"/>
  <c r="D40" i="22"/>
  <c r="D41" i="22"/>
  <c r="D42" i="22"/>
  <c r="D37" i="22"/>
  <c r="E25" i="22"/>
  <c r="E26" i="22"/>
  <c r="E27" i="22"/>
  <c r="E28" i="22"/>
  <c r="E29" i="22"/>
  <c r="E24" i="22"/>
  <c r="D25" i="22"/>
  <c r="D26" i="22"/>
  <c r="D27" i="22"/>
  <c r="D28" i="22"/>
  <c r="D29" i="22"/>
  <c r="D24" i="22"/>
  <c r="F28" i="22" l="1"/>
  <c r="F26" i="22"/>
  <c r="F27" i="22"/>
  <c r="F37" i="22"/>
  <c r="F39" i="22"/>
  <c r="F41" i="22"/>
  <c r="F38" i="22"/>
  <c r="F29" i="22"/>
  <c r="F40" i="22"/>
  <c r="F42" i="22"/>
  <c r="F24" i="22"/>
  <c r="F25" i="22"/>
  <c r="F43" i="22" l="1"/>
  <c r="F44" i="22" s="1"/>
  <c r="F30" i="22"/>
  <c r="F31" i="22" s="1"/>
  <c r="D16" i="22" l="1"/>
  <c r="D15" i="22"/>
  <c r="D14" i="22"/>
  <c r="D13" i="22"/>
  <c r="D12" i="22"/>
  <c r="D11" i="22"/>
  <c r="D12" i="15" l="1"/>
  <c r="D15" i="21" s="1"/>
  <c r="D13" i="15"/>
  <c r="D17" i="21" s="1"/>
  <c r="D14" i="15"/>
  <c r="D19" i="21" s="1"/>
  <c r="D15" i="15"/>
  <c r="D21" i="21" s="1"/>
  <c r="D16" i="15"/>
  <c r="D23" i="21" s="1"/>
  <c r="D11" i="15"/>
  <c r="D13" i="21" s="1"/>
  <c r="I11" i="2"/>
  <c r="I12" i="2"/>
  <c r="I13" i="2"/>
  <c r="I14" i="2"/>
  <c r="I15" i="2"/>
  <c r="I10" i="2"/>
  <c r="C37" i="18" l="1"/>
  <c r="C38" i="18"/>
  <c r="C39" i="18"/>
  <c r="C40" i="18"/>
  <c r="C36" i="18"/>
  <c r="C35" i="18"/>
  <c r="E52" i="19" l="1"/>
  <c r="J17" i="18"/>
  <c r="F17" i="18"/>
  <c r="K12" i="18"/>
  <c r="K13" i="18"/>
  <c r="K14" i="18"/>
  <c r="K15" i="18"/>
  <c r="K16" i="18"/>
  <c r="K11" i="18"/>
  <c r="K17" i="18" l="1"/>
  <c r="C17" i="18"/>
  <c r="F12" i="18" l="1"/>
  <c r="F13" i="18"/>
  <c r="F14" i="18"/>
  <c r="F15" i="18"/>
  <c r="F16" i="18"/>
  <c r="F11" i="18"/>
  <c r="D136" i="19"/>
  <c r="F140" i="19" s="1"/>
  <c r="D118" i="19"/>
  <c r="D103" i="19"/>
  <c r="D106" i="19" s="1"/>
  <c r="D102" i="19"/>
  <c r="D82" i="19"/>
  <c r="D105" i="19" s="1"/>
  <c r="E40" i="19"/>
  <c r="E47" i="19" s="1"/>
  <c r="K19" i="16"/>
  <c r="K18" i="16"/>
  <c r="K11" i="16"/>
  <c r="K12" i="16"/>
  <c r="K13" i="16"/>
  <c r="K14" i="16"/>
  <c r="K15" i="16"/>
  <c r="K16" i="16"/>
  <c r="K17" i="16"/>
  <c r="K10" i="16"/>
  <c r="D124" i="19" l="1"/>
  <c r="D96" i="19"/>
  <c r="D97" i="19" s="1"/>
  <c r="D126" i="19" s="1"/>
  <c r="D119" i="19"/>
  <c r="D120" i="19" s="1"/>
  <c r="D128" i="19" s="1"/>
  <c r="D140" i="19"/>
  <c r="E148" i="19"/>
  <c r="E113" i="19"/>
  <c r="E107" i="19"/>
  <c r="E81" i="19"/>
  <c r="E77" i="19"/>
  <c r="E57" i="19"/>
  <c r="E149" i="19" s="1"/>
  <c r="E88" i="19"/>
  <c r="E89" i="19" s="1"/>
  <c r="E79" i="19"/>
  <c r="E114" i="19"/>
  <c r="E95" i="19"/>
  <c r="E78" i="19"/>
  <c r="E74" i="19"/>
  <c r="E116" i="19"/>
  <c r="E112" i="19"/>
  <c r="E104" i="19"/>
  <c r="E80" i="19"/>
  <c r="E76" i="19"/>
  <c r="E115" i="19"/>
  <c r="E103" i="19"/>
  <c r="E101" i="19"/>
  <c r="E75" i="19"/>
  <c r="E102" i="19"/>
  <c r="E119" i="19"/>
  <c r="E105" i="19"/>
  <c r="E106" i="19"/>
  <c r="E96" i="19"/>
  <c r="D90" i="19"/>
  <c r="D108" i="19"/>
  <c r="D127" i="19" s="1"/>
  <c r="K20" i="16"/>
  <c r="E64" i="19" s="1"/>
  <c r="E66" i="19" s="1"/>
  <c r="E150" i="19" s="1"/>
  <c r="E82" i="19" l="1"/>
  <c r="E124" i="19" s="1"/>
  <c r="E118" i="19"/>
  <c r="E120" i="19" s="1"/>
  <c r="E128" i="19" s="1"/>
  <c r="E108" i="19"/>
  <c r="E127" i="19" s="1"/>
  <c r="E97" i="19"/>
  <c r="E126" i="19" s="1"/>
  <c r="E90" i="19"/>
  <c r="E91" i="19" s="1"/>
  <c r="E125" i="19" s="1"/>
  <c r="D91" i="19"/>
  <c r="D125" i="19" s="1"/>
  <c r="D130" i="19" s="1"/>
  <c r="E130" i="19" l="1"/>
  <c r="E151" i="19" s="1"/>
  <c r="E152" i="19" s="1"/>
  <c r="E134" i="19" l="1"/>
  <c r="E135" i="19" s="1"/>
  <c r="E137" i="19" l="1"/>
  <c r="E136" i="19"/>
  <c r="E140" i="19" s="1"/>
  <c r="E153" i="19" s="1"/>
  <c r="E154" i="19" s="1"/>
  <c r="E139" i="19"/>
  <c r="G140" i="19" s="1"/>
  <c r="E11" i="2" l="1"/>
  <c r="E15" i="2"/>
  <c r="E14" i="2"/>
  <c r="E12" i="2"/>
  <c r="E10" i="2"/>
  <c r="E13" i="2"/>
  <c r="A16" i="18"/>
  <c r="A15" i="18"/>
  <c r="A14" i="18"/>
  <c r="A13" i="18"/>
  <c r="G14" i="18"/>
  <c r="I14" i="18" s="1"/>
  <c r="G16" i="18"/>
  <c r="I16" i="18" s="1"/>
  <c r="A12" i="18"/>
  <c r="A11" i="18"/>
  <c r="G17" i="18"/>
  <c r="G12" i="18"/>
  <c r="I12" i="18" s="1"/>
  <c r="G13" i="18"/>
  <c r="I13" i="18" s="1"/>
  <c r="G15" i="18"/>
  <c r="I15" i="18" s="1"/>
  <c r="G11" i="18"/>
  <c r="I11" i="18" s="1"/>
  <c r="I17" i="18" l="1"/>
  <c r="D23" i="18" l="1"/>
  <c r="E52" i="4"/>
  <c r="D136" i="4"/>
  <c r="D140" i="4" s="1"/>
  <c r="D103" i="4" l="1"/>
  <c r="D106" i="4" s="1"/>
  <c r="D102" i="4"/>
  <c r="D118" i="4"/>
  <c r="E40" i="4" l="1"/>
  <c r="E47" i="4" l="1"/>
  <c r="D82" i="4"/>
  <c r="F140" i="4"/>
  <c r="D124" i="4" l="1"/>
  <c r="D105" i="4"/>
  <c r="D108" i="4" s="1"/>
  <c r="D127" i="4" s="1"/>
  <c r="D90" i="4"/>
  <c r="D91" i="4" s="1"/>
  <c r="D125" i="4" s="1"/>
  <c r="D96" i="4"/>
  <c r="D97" i="4" s="1"/>
  <c r="D126" i="4" s="1"/>
  <c r="D119" i="4"/>
  <c r="D120" i="4" s="1"/>
  <c r="D128" i="4" s="1"/>
  <c r="E79" i="4"/>
  <c r="E115" i="4"/>
  <c r="E112" i="4"/>
  <c r="E88" i="4"/>
  <c r="E89" i="4" s="1"/>
  <c r="E116" i="4"/>
  <c r="E105" i="4"/>
  <c r="E107" i="4"/>
  <c r="E117" i="4"/>
  <c r="E104" i="4"/>
  <c r="E114" i="4"/>
  <c r="E113" i="4"/>
  <c r="E95" i="4"/>
  <c r="E90" i="4"/>
  <c r="E103" i="4"/>
  <c r="E106" i="4"/>
  <c r="E102" i="4"/>
  <c r="E119" i="4"/>
  <c r="E76" i="4"/>
  <c r="E57" i="4"/>
  <c r="E77" i="4"/>
  <c r="E78" i="4"/>
  <c r="E101" i="4"/>
  <c r="E96" i="4"/>
  <c r="E81" i="4"/>
  <c r="E75" i="4"/>
  <c r="E80" i="4"/>
  <c r="E74" i="4"/>
  <c r="E148" i="4"/>
  <c r="D130" i="4"/>
  <c r="E108" i="4" l="1"/>
  <c r="E127" i="4" s="1"/>
  <c r="E118" i="4"/>
  <c r="E120" i="4" s="1"/>
  <c r="E128" i="4" s="1"/>
  <c r="E91" i="4"/>
  <c r="E125" i="4" s="1"/>
  <c r="E149" i="4"/>
  <c r="E97" i="4"/>
  <c r="E126" i="4" s="1"/>
  <c r="E82" i="4"/>
  <c r="E124" i="4" s="1"/>
  <c r="E130" i="4" l="1"/>
  <c r="E151" i="4" l="1"/>
  <c r="E64" i="4" l="1"/>
  <c r="E66" i="4" s="1"/>
  <c r="E150" i="4" l="1"/>
  <c r="E152" i="4" s="1"/>
  <c r="E134" i="4"/>
  <c r="E135" i="4" l="1"/>
  <c r="E139" i="4" s="1"/>
  <c r="G140" i="4" s="1"/>
  <c r="E136" i="4" l="1"/>
  <c r="E140" i="4" s="1"/>
  <c r="E153" i="4" s="1"/>
  <c r="E154" i="4" s="1"/>
  <c r="E138" i="4"/>
  <c r="E137" i="4"/>
  <c r="D20" i="18" l="1"/>
  <c r="D27" i="18" s="1"/>
  <c r="D34" i="18" s="1"/>
  <c r="D38" i="18" s="1"/>
  <c r="D14" i="18" s="1"/>
  <c r="E14" i="22" s="1"/>
  <c r="F14" i="22" s="1"/>
  <c r="C13" i="2"/>
  <c r="G13" i="2" s="1"/>
  <c r="C11" i="2"/>
  <c r="G11" i="2" s="1"/>
  <c r="C15" i="2"/>
  <c r="G15" i="2" s="1"/>
  <c r="C12" i="2"/>
  <c r="G12" i="2" s="1"/>
  <c r="C10" i="2"/>
  <c r="G10" i="2" s="1"/>
  <c r="C14" i="2"/>
  <c r="G14" i="2" s="1"/>
  <c r="D39" i="18" l="1"/>
  <c r="D15" i="18" s="1"/>
  <c r="D36" i="18"/>
  <c r="D12" i="18" s="1"/>
  <c r="D35" i="18"/>
  <c r="D11" i="18" s="1"/>
  <c r="D40" i="18"/>
  <c r="D16" i="18" s="1"/>
  <c r="E16" i="15" s="1"/>
  <c r="D37" i="18"/>
  <c r="D13" i="18" s="1"/>
  <c r="D13" i="17"/>
  <c r="E13" i="17" s="1"/>
  <c r="E14" i="15"/>
  <c r="H13" i="2"/>
  <c r="J13" i="2" s="1"/>
  <c r="L14" i="18"/>
  <c r="M14" i="18" s="1"/>
  <c r="L15" i="18"/>
  <c r="M15" i="18" s="1"/>
  <c r="H15" i="2" l="1"/>
  <c r="J15" i="2" s="1"/>
  <c r="E16" i="22"/>
  <c r="F16" i="22" s="1"/>
  <c r="E11" i="15"/>
  <c r="E11" i="22"/>
  <c r="F11" i="22" s="1"/>
  <c r="L12" i="18"/>
  <c r="M12" i="18" s="1"/>
  <c r="E12" i="22"/>
  <c r="F12" i="22" s="1"/>
  <c r="E13" i="15"/>
  <c r="E13" i="22"/>
  <c r="F13" i="22" s="1"/>
  <c r="D14" i="17"/>
  <c r="E14" i="17" s="1"/>
  <c r="E15" i="22"/>
  <c r="F15" i="22" s="1"/>
  <c r="H14" i="2"/>
  <c r="J14" i="2" s="1"/>
  <c r="D12" i="17"/>
  <c r="E12" i="17" s="1"/>
  <c r="L13" i="18"/>
  <c r="M13" i="18" s="1"/>
  <c r="E15" i="15"/>
  <c r="E21" i="21" s="1"/>
  <c r="H12" i="2"/>
  <c r="J12" i="2" s="1"/>
  <c r="E12" i="15"/>
  <c r="F12" i="15" s="1"/>
  <c r="H11" i="2"/>
  <c r="J11" i="2" s="1"/>
  <c r="D11" i="17"/>
  <c r="E11" i="17" s="1"/>
  <c r="D15" i="17"/>
  <c r="E15" i="17" s="1"/>
  <c r="L16" i="18"/>
  <c r="M16" i="18" s="1"/>
  <c r="D17" i="18"/>
  <c r="H10" i="2"/>
  <c r="J10" i="2" s="1"/>
  <c r="L11" i="18"/>
  <c r="M11" i="18" s="1"/>
  <c r="D10" i="17"/>
  <c r="E10" i="17" s="1"/>
  <c r="E23" i="21"/>
  <c r="F16" i="15"/>
  <c r="F23" i="21" s="1"/>
  <c r="E13" i="21"/>
  <c r="F11" i="15"/>
  <c r="F13" i="21" s="1"/>
  <c r="E19" i="21"/>
  <c r="F14" i="15"/>
  <c r="F19" i="21" s="1"/>
  <c r="E17" i="21"/>
  <c r="F13" i="15"/>
  <c r="F17" i="21" s="1"/>
  <c r="F17" i="22" l="1"/>
  <c r="E15" i="21"/>
  <c r="J16" i="2"/>
  <c r="F15" i="15"/>
  <c r="F21" i="21" s="1"/>
  <c r="E16" i="17"/>
  <c r="E17" i="17" s="1"/>
  <c r="L17" i="18"/>
  <c r="M17" i="18"/>
  <c r="L18" i="21"/>
  <c r="P18" i="21"/>
  <c r="S18" i="21"/>
  <c r="O18" i="21"/>
  <c r="I18" i="21"/>
  <c r="M18" i="21"/>
  <c r="Q18" i="21"/>
  <c r="G18" i="21"/>
  <c r="J18" i="21"/>
  <c r="N18" i="21"/>
  <c r="R18" i="21"/>
  <c r="K18" i="21"/>
  <c r="H18" i="21"/>
  <c r="G14" i="21"/>
  <c r="L14" i="21"/>
  <c r="P14" i="21"/>
  <c r="N14" i="21"/>
  <c r="S14" i="21"/>
  <c r="O14" i="21"/>
  <c r="I14" i="21"/>
  <c r="M14" i="21"/>
  <c r="Q14" i="21"/>
  <c r="J14" i="21"/>
  <c r="R14" i="21"/>
  <c r="K14" i="21"/>
  <c r="H14" i="21"/>
  <c r="K16" i="21"/>
  <c r="O16" i="21"/>
  <c r="I16" i="21"/>
  <c r="G16" i="21"/>
  <c r="H16" i="21"/>
  <c r="R16" i="21"/>
  <c r="L16" i="21"/>
  <c r="P16" i="21"/>
  <c r="J16" i="21"/>
  <c r="M16" i="21"/>
  <c r="Q16" i="21"/>
  <c r="S16" i="21"/>
  <c r="N16" i="21"/>
  <c r="I20" i="21"/>
  <c r="M20" i="21"/>
  <c r="Q20" i="21"/>
  <c r="H20" i="21"/>
  <c r="R20" i="21"/>
  <c r="P20" i="21"/>
  <c r="J20" i="21"/>
  <c r="N20" i="21"/>
  <c r="S20" i="21"/>
  <c r="K20" i="21"/>
  <c r="O20" i="21"/>
  <c r="G20" i="21"/>
  <c r="L20" i="21"/>
  <c r="J24" i="21"/>
  <c r="N24" i="21"/>
  <c r="R24" i="21"/>
  <c r="M24" i="21"/>
  <c r="S24" i="21"/>
  <c r="K24" i="21"/>
  <c r="O24" i="21"/>
  <c r="L24" i="21"/>
  <c r="P24" i="21"/>
  <c r="H24" i="21"/>
  <c r="I24" i="21"/>
  <c r="Q24" i="21"/>
  <c r="G24" i="21"/>
  <c r="F15" i="21"/>
  <c r="G22" i="21"/>
  <c r="L22" i="21"/>
  <c r="P22" i="21"/>
  <c r="I22" i="21"/>
  <c r="M22" i="21"/>
  <c r="Q22" i="21"/>
  <c r="H22" i="21"/>
  <c r="J22" i="21"/>
  <c r="N22" i="21"/>
  <c r="R22" i="21"/>
  <c r="S22" i="21"/>
  <c r="K22" i="21"/>
  <c r="O22" i="21"/>
  <c r="F18" i="22" l="1"/>
  <c r="F47" i="22"/>
  <c r="F48" i="22" s="1"/>
  <c r="F17" i="15"/>
  <c r="F18" i="15" s="1"/>
  <c r="R25" i="21"/>
  <c r="R26" i="21" s="1"/>
</calcChain>
</file>

<file path=xl/sharedStrings.xml><?xml version="1.0" encoding="utf-8"?>
<sst xmlns="http://schemas.openxmlformats.org/spreadsheetml/2006/main" count="732" uniqueCount="281">
  <si>
    <t>Descrição</t>
  </si>
  <si>
    <t>Valor (R$)</t>
  </si>
  <si>
    <t>Tipo de Serviço</t>
  </si>
  <si>
    <t>Valor Mensal por Tipo  de Serviço</t>
  </si>
  <si>
    <t>( D )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</si>
  <si>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</si>
  <si>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</si>
  <si>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</si>
  <si>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</si>
  <si>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</si>
  <si>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</si>
  <si>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</si>
  <si>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</si>
  <si>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</si>
  <si>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</si>
  <si>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</si>
  <si>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</si>
  <si>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 xml:space="preserve">D </t>
  </si>
  <si>
    <t>Nº de meses de execução contratual</t>
  </si>
  <si>
    <t>12 meses</t>
  </si>
  <si>
    <t>IDENTIFICAÇÃO DO SERVIÇO</t>
  </si>
  <si>
    <t>Tipo de serviço</t>
  </si>
  <si>
    <t>Unidade de Medida</t>
  </si>
  <si>
    <t>Descrição:</t>
  </si>
  <si>
    <t>Dados complementares para composição dos custos referente à mão de obra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</si>
  <si>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</si>
  <si>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</si>
  <si>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</si>
  <si>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Salário Base</t>
  </si>
  <si>
    <t>Outros (especificar)</t>
  </si>
  <si>
    <t>TOTAL DA REMUNERAÇÃO</t>
  </si>
  <si>
    <t>MÓDULO 2: BENEFÍCIOS MENSAIS E DIÁRIOS</t>
  </si>
  <si>
    <t xml:space="preserve">Benefícios Mensais e Diários </t>
  </si>
  <si>
    <t>D</t>
  </si>
  <si>
    <t>Auxílio creche</t>
  </si>
  <si>
    <t>E</t>
  </si>
  <si>
    <t>Seguro de vida, invalidez e funeral</t>
  </si>
  <si>
    <t>F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</si>
  <si>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</si>
  <si>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</si>
  <si>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</si>
  <si>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 xml:space="preserve">Insumos Diversos </t>
  </si>
  <si>
    <t>Uniformes</t>
  </si>
  <si>
    <t>TOTAL DE INSUMOS DIVERSOS</t>
  </si>
  <si>
    <t>Nota: Valores mensais por empregado.</t>
  </si>
  <si>
    <t>4.1</t>
  </si>
  <si>
    <t>%</t>
  </si>
  <si>
    <t>G</t>
  </si>
  <si>
    <t>H</t>
  </si>
  <si>
    <t>TOTAL</t>
  </si>
  <si>
    <t>- Percentuais incidentes sobre a remuneração.</t>
  </si>
  <si>
    <t>4.2</t>
  </si>
  <si>
    <t>4.3</t>
  </si>
  <si>
    <t>4.4</t>
  </si>
  <si>
    <t>Licença paternidade</t>
  </si>
  <si>
    <t>4.6</t>
  </si>
  <si>
    <t>Lucro</t>
  </si>
  <si>
    <t xml:space="preserve"> - O valor referente a tributos é obtido aplicando-se o percentual sobre o valor do faturamento.</t>
  </si>
  <si>
    <t>Mão de obra vinculada à execução contratual (valor por empregado)</t>
  </si>
  <si>
    <t>Subtotal (A + B + C + D)</t>
  </si>
  <si>
    <t> Quantidade total a contratar (em função da unidade de medida)</t>
  </si>
  <si>
    <t>Jatobá/PE</t>
  </si>
  <si>
    <t>Data-base da categoria (dia/mês/ano)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</si>
  <si>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</si>
  <si>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</si>
  <si>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</si>
  <si>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</si>
  <si>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</si>
  <si>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</si>
  <si>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Aviso prévio trabalhado</t>
  </si>
  <si>
    <t>-</t>
  </si>
  <si>
    <t xml:space="preserve">MÃO-DE-OBRA VINCULADA À EXECUÇÃO CONTRATUAL </t>
  </si>
  <si>
    <t>Quadro Resumo do Custo por Empregado</t>
  </si>
  <si>
    <t>CODEVASF-CIA. DESENV.VALES SÃO FRANCISCO E DO PARNAIBA</t>
  </si>
  <si>
    <t>CODEVASF-CIA. DESENV.VALES SÃO FRANCISCO E DO  PARNAIBA</t>
  </si>
  <si>
    <t>Posto</t>
  </si>
  <si>
    <t>Adicional de Periculosidade</t>
  </si>
  <si>
    <t>Adicional de Insalubridade</t>
  </si>
  <si>
    <t>Adicional Noturno</t>
  </si>
  <si>
    <t>Hora noturna adicional</t>
  </si>
  <si>
    <t>Adicional de hora extra</t>
  </si>
  <si>
    <t>Equipamentos</t>
  </si>
  <si>
    <t>Item</t>
  </si>
  <si>
    <t>Und</t>
  </si>
  <si>
    <t>Quant.</t>
  </si>
  <si>
    <t>Preço Unit. Mensal</t>
  </si>
  <si>
    <t>1.1</t>
  </si>
  <si>
    <t>1.2</t>
  </si>
  <si>
    <t>1.3</t>
  </si>
  <si>
    <t>(A)</t>
  </si>
  <si>
    <t>( E )</t>
  </si>
  <si>
    <t>(F = D x E)</t>
  </si>
  <si>
    <t>Petrolina/PE</t>
  </si>
  <si>
    <t>Técnico em Informática</t>
  </si>
  <si>
    <t>Assistência médica e familiar</t>
  </si>
  <si>
    <t xml:space="preserve">13º (décimo terceiro) salário </t>
  </si>
  <si>
    <t>Subtotal</t>
  </si>
  <si>
    <t>Incidência dos encargos previstos no Submódulo 4.1 sobre 13º (décimo terceiro) salário</t>
  </si>
  <si>
    <t>Encargos Previdenciários, FGTS e outras contribuições</t>
  </si>
  <si>
    <t>13º (décimo terceiro) salário (1/12)</t>
  </si>
  <si>
    <t>Submódulo 4.1: Encargos Previdenciários, FGTS e outras contribuições</t>
  </si>
  <si>
    <t xml:space="preserve">Submódulo 4.2: 13º (décimo terceiro) salário </t>
  </si>
  <si>
    <t xml:space="preserve">Submódulo 4.3: Afastamento Maternidade </t>
  </si>
  <si>
    <t>Afastamento Maternidade</t>
  </si>
  <si>
    <t xml:space="preserve">Submódulo 4.4: Provisão para Rescisão </t>
  </si>
  <si>
    <t>Provisão para Rescisão</t>
  </si>
  <si>
    <t>Aviso prévio indenizado</t>
  </si>
  <si>
    <t>Incidência do FGTS sobre aviso prévio indenizado</t>
  </si>
  <si>
    <t>Incidência dos encargos do submódulo 4.1 sobre o aviso prévio trabalhado</t>
  </si>
  <si>
    <t>Afastamento maternidade</t>
  </si>
  <si>
    <t>Incidência dos encargos do Submódulo 4.1 sobre afastamento maternidade</t>
  </si>
  <si>
    <t xml:space="preserve">Submódulo 4.5: Custo de Reposição do Profissional Ausente </t>
  </si>
  <si>
    <t>4.5</t>
  </si>
  <si>
    <t>Férias e terço constitucional de férias</t>
  </si>
  <si>
    <t>Ausência por doença</t>
  </si>
  <si>
    <t>Ausências legais</t>
  </si>
  <si>
    <t>Ausência por acidente de trabalho</t>
  </si>
  <si>
    <t>Incidência dos encargos do submódulo 4.1 sobre o custo de reposição do profissional ausente</t>
  </si>
  <si>
    <t>Composição do Custo de Reposição do Profissional Ausente</t>
  </si>
  <si>
    <t>MÓDULO 5: CUSTOS INDIRETOS, TRIBUTOS E LUCRO</t>
  </si>
  <si>
    <t>Quadro-Resumo - Módulo 4 - Encargos Sociais e Trabalhistas</t>
  </si>
  <si>
    <t>Custos Indiretos, Tributos e Lucro</t>
  </si>
  <si>
    <t>Módulo 4 - Encargos Sociais e Trabalhistas</t>
  </si>
  <si>
    <t>Custo de rescisão</t>
  </si>
  <si>
    <t>Custo de reposição do profissional ausente</t>
  </si>
  <si>
    <t>Tributos</t>
  </si>
  <si>
    <t>C.2. Tributos estaduais</t>
  </si>
  <si>
    <t>C.3. Tributos municipais (ISSQN ou ISS)</t>
  </si>
  <si>
    <t>Notas: - Custos indiretos, tributos e lucro por empregado.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</si>
  <si>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</si>
  <si>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</si>
  <si>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</si>
  <si>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</si>
  <si>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</si>
  <si>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VALOR TOTAL POR EMPREGADO</t>
  </si>
  <si>
    <t>ANEXO III - C - IN Nº 06 de 23/12/2013 - SLTI/MPOG PORTARIA Nº 07 DE 09/03/2011 - SLTI/MPOG</t>
  </si>
  <si>
    <t>Quantidade de Profissional</t>
  </si>
  <si>
    <t>ANEXO III - D - IN Nº 06 de 23/12/2013 - SLTI/MPOG PORTARIA Nº 07 DE 09/03/2011 - SLTI/MPOG</t>
  </si>
  <si>
    <t>Valor Global da Proposta</t>
  </si>
  <si>
    <t>Petrolina-PE</t>
  </si>
  <si>
    <t>2014/2015</t>
  </si>
  <si>
    <t>C.1. Tributos federais (COFINS/PIS/CPRB)</t>
  </si>
  <si>
    <t>Férias + 1/3 férias indenizadas</t>
  </si>
  <si>
    <t>Multa sobre FGTS e contribuições sociais sobre o aviso prévio trabalhado (considerado 50% sobre 4,05% de depósito rescisão sem justa causa + 0,45% de indenização adicional)</t>
  </si>
  <si>
    <t>Multa sobre FGTS e contribuições sociais sobre o aviso prévio indenizado (considerado 50% sobre 4,05% de depósito rescisão sem justa causa + 0,45% de indenização adicional)</t>
  </si>
  <si>
    <t>Custos indiretos (Administração)</t>
  </si>
  <si>
    <t>ANEXO III - IN Nº 06 de 23/12/2013 - SLTI/MPOG E PORTARIA Nº 07 DE 09/03/2011 - SLTI/MPOG</t>
  </si>
  <si>
    <t>ANEXO III - A - IN Nº 06 de 23/12/2013 - SLTI/MPOG E PORTARIA Nº 07 DE 09/03/2011 - SLTI/MPOG</t>
  </si>
  <si>
    <t>ANEXO III - B - IN Nº 06 de 23/12/2013 - SLTI/MPOG E PORTARIA Nº 07 DE 09/03/2011 - SLTI/MPOG</t>
  </si>
  <si>
    <t xml:space="preserve">Categoria profissional vinculada à execução contratual: </t>
  </si>
  <si>
    <t>Salário normativo da categoria profissional (de acordo com SINDICATO DOS TRABALHADORES EM PROCESSAMENTO DE DADOS, INFORMATICA E TECNOLOGIA DA INFORMACAO DO ESTADO DE PERNAMBUCO - SINDPD-PE e SINDICATO DAS EMPRESAS DE PROCESSAMENTO DE DADOS DO ESTADO DE PE - SEPROPE)</t>
  </si>
  <si>
    <t>Prestação de serviços técnicos de Tecnologia da Informação, com suporte à infraestrutura, manutenção de equipamentos de informática e "help desk" aos usuários, para a Sede da 3ª Superintendência Regional da CODEVASF, com carga horária de 40 (quarenta) horas semanais, de segunda a sexta-feira.</t>
  </si>
  <si>
    <t>Tipo de Serviço: Prestação de serviços técnicos de Tecnologia da Informação, com suporte à infraestrutura, manutenção de equipamentos de informática e "help desk" aos usuários, para a Sede da 3ª SR da CODEVASF</t>
  </si>
  <si>
    <t>Auxílio Alimentação (Vale-refeição/alimentação, cesta básica, etc.) = R$ 17,50 x 22 dias</t>
  </si>
  <si>
    <t>Tipos de Chamados</t>
  </si>
  <si>
    <t xml:space="preserve">Seguro Acidente do Trabalho (Decreto 6.042/2007 e Decreto 6.957/2009)  </t>
  </si>
  <si>
    <t>INSUMOS DIVERSOS</t>
  </si>
  <si>
    <t>Mediana</t>
  </si>
  <si>
    <t>Multiteste</t>
  </si>
  <si>
    <t>Materiais (constantes no TR e Anexo 5)</t>
  </si>
  <si>
    <t>Equipamentos (constantes no TR e Anexo 5)</t>
  </si>
  <si>
    <t>Supervisor Técnico em Informática</t>
  </si>
  <si>
    <t>Total</t>
  </si>
  <si>
    <t>6º</t>
  </si>
  <si>
    <t>4º</t>
  </si>
  <si>
    <t>5º</t>
  </si>
  <si>
    <t>1º</t>
  </si>
  <si>
    <t>3º</t>
  </si>
  <si>
    <t>2º</t>
  </si>
  <si>
    <t>Tipo 1</t>
  </si>
  <si>
    <t>Tipo 2</t>
  </si>
  <si>
    <t>Tipo 3</t>
  </si>
  <si>
    <t>Tipo 4</t>
  </si>
  <si>
    <t>Tipo 5</t>
  </si>
  <si>
    <t>Tipo 6</t>
  </si>
  <si>
    <t>Valor Unitário Ponderado</t>
  </si>
  <si>
    <t xml:space="preserve">Total </t>
  </si>
  <si>
    <t>Vale Transporte (Deduzido 6% parte empregado) 
R$ 4,90 (valor transporte)*22 (dias trab.)= R$ 107,80 - 6% do sal. base</t>
  </si>
  <si>
    <t>Se 16,67%</t>
  </si>
  <si>
    <t>Loja 1</t>
  </si>
  <si>
    <t>Loja 2</t>
  </si>
  <si>
    <t>Loja 3</t>
  </si>
  <si>
    <t>Aspirador de Pó e Líquidos 1400 W</t>
  </si>
  <si>
    <t>Chave-Teste de Eletricidade</t>
  </si>
  <si>
    <t>Kit Chave de Fendas, Allen e Estrela</t>
  </si>
  <si>
    <t>Chaves Torx T09 a T40</t>
  </si>
  <si>
    <t>Kit Alicate de Crimpar + Testador</t>
  </si>
  <si>
    <t>Ferro de Solda 60 W</t>
  </si>
  <si>
    <t>Maleta de Ferramentas</t>
  </si>
  <si>
    <t>Pistola de Cola</t>
  </si>
  <si>
    <t>Sugador de Solda</t>
  </si>
  <si>
    <t>*Quantidades Chamados 2014</t>
  </si>
  <si>
    <t>*Média Mensal Chamados 2014</t>
  </si>
  <si>
    <t>*Média Anual Por Empregado 2014</t>
  </si>
  <si>
    <t>*Média Mensal Por Empregado 2014</t>
  </si>
  <si>
    <t>*Quantidade Chamados Mensal para 2015</t>
  </si>
  <si>
    <t>*Quantidade Chamados Anual para 2015</t>
  </si>
  <si>
    <t>* Dados obtidos por apropriação no ano de 2014, na 3ª SR da CODEVASF, com base em contrato de TI vigente</t>
  </si>
  <si>
    <t>*Classificação por Maior Tempo Estimado de Duração</t>
  </si>
  <si>
    <t>Quantidade</t>
  </si>
  <si>
    <t>Valor unitário</t>
  </si>
  <si>
    <t xml:space="preserve">Valor Total </t>
  </si>
  <si>
    <r>
      <t>Tipo 1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Help desk</t>
    </r>
    <r>
      <rPr>
        <sz val="12"/>
        <rFont val="Times New Roman"/>
        <family val="1"/>
      </rPr>
      <t xml:space="preserve"> usuário – instalação de softwares autorizados, uso ferramentas informáticas, ligação equipamentos videoconferência e datashow – ver item 7.1.2.1</t>
    </r>
  </si>
  <si>
    <r>
      <t>Tipo 2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 xml:space="preserve"> Montagem e instalação</t>
    </r>
    <r>
      <rPr>
        <sz val="12"/>
        <rFont val="Times New Roman"/>
        <family val="1"/>
      </rPr>
      <t xml:space="preserve"> , de caráter mais complexo, de componentes periféricos nas estações relacionadas no anexo 1 e expansão de configurações (</t>
    </r>
    <r>
      <rPr>
        <i/>
        <sz val="12"/>
        <rFont val="Times New Roman"/>
        <family val="1"/>
      </rPr>
      <t>upgrades</t>
    </r>
    <r>
      <rPr>
        <sz val="12"/>
        <rFont val="Times New Roman"/>
        <family val="1"/>
      </rPr>
      <t>), a exemplo de impressoras, escâneres troca de computadores por outros, inclusive transferência de arquivos (</t>
    </r>
    <r>
      <rPr>
        <i/>
        <sz val="12"/>
        <rFont val="Times New Roman"/>
        <family val="1"/>
      </rPr>
      <t>backups</t>
    </r>
    <r>
      <rPr>
        <sz val="12"/>
        <rFont val="Times New Roman"/>
        <family val="1"/>
      </rPr>
      <t>) etc. – ver item 7.1.2.2</t>
    </r>
  </si>
  <si>
    <r>
      <t xml:space="preserve">Tipo 3: </t>
    </r>
    <r>
      <rPr>
        <u/>
        <sz val="12"/>
        <rFont val="Times New Roman"/>
        <family val="1"/>
      </rPr>
      <t>Suporte de rede</t>
    </r>
    <r>
      <rPr>
        <sz val="12"/>
        <rFont val="Times New Roman"/>
        <family val="1"/>
      </rPr>
      <t xml:space="preserve"> com realização de intervenções em: problemas de conectividade, instalação/configuração de switches e roteadores, cabos de rede, crimpagem, tomadas de rede etc. – item 7.1.2.3</t>
    </r>
  </si>
  <si>
    <r>
      <t xml:space="preserve">Tipo 4: </t>
    </r>
    <r>
      <rPr>
        <u/>
        <sz val="12"/>
        <rFont val="Times New Roman"/>
        <family val="1"/>
      </rPr>
      <t>Apoio exclusivo e continuado</t>
    </r>
    <r>
      <rPr>
        <sz val="12"/>
        <rFont val="Times New Roman"/>
        <family val="1"/>
      </rPr>
      <t xml:space="preserve"> em atividades de </t>
    </r>
    <r>
      <rPr>
        <u/>
        <sz val="12"/>
        <rFont val="Times New Roman"/>
        <family val="1"/>
      </rPr>
      <t>apresentação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videoconferência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escaneamento</t>
    </r>
    <r>
      <rPr>
        <sz val="12"/>
        <rFont val="Times New Roman"/>
        <family val="1"/>
      </rPr>
      <t xml:space="preserve"> –</t>
    </r>
    <r>
      <rPr>
        <sz val="10"/>
        <color rgb="FF000000"/>
        <rFont val="Times New Roman"/>
        <family val="1"/>
      </rPr>
      <t xml:space="preserve"> </t>
    </r>
    <r>
      <rPr>
        <sz val="12"/>
        <rFont val="Times New Roman"/>
        <family val="1"/>
      </rPr>
      <t>ver item 7.1.2.4</t>
    </r>
  </si>
  <si>
    <r>
      <t>Tipo 5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Corretiva</t>
    </r>
    <r>
      <rPr>
        <sz val="12"/>
        <rFont val="Times New Roman"/>
        <family val="1"/>
      </rPr>
      <t xml:space="preserve"> (engloba atividades como formatação, reinstalação de sistema operacional, backup de arquivos; troca de hardware interno, tipo </t>
    </r>
    <r>
      <rPr>
        <i/>
        <sz val="12"/>
        <rFont val="Times New Roman"/>
        <family val="1"/>
      </rPr>
      <t>cooler</t>
    </r>
    <r>
      <rPr>
        <sz val="12"/>
        <rFont val="Times New Roman"/>
        <family val="1"/>
      </rPr>
      <t xml:space="preserve">, </t>
    </r>
    <r>
      <rPr>
        <i/>
        <sz val="12"/>
        <rFont val="Times New Roman"/>
        <family val="1"/>
      </rPr>
      <t>hd</t>
    </r>
    <r>
      <rPr>
        <sz val="12"/>
        <rFont val="Times New Roman"/>
        <family val="1"/>
      </rPr>
      <t>, memórias etc.) – ver item 7.1.2.5</t>
    </r>
  </si>
  <si>
    <r>
      <t>Tipo 6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Preventiva</t>
    </r>
    <r>
      <rPr>
        <sz val="12"/>
        <rFont val="Times New Roman"/>
        <family val="1"/>
      </rPr>
      <t xml:space="preserve"> completa - periodicidade máxima semestral, em todo o parque informático – ver item 7.1.2.6</t>
    </r>
  </si>
  <si>
    <t>Equivale a R$ 32,53</t>
  </si>
  <si>
    <t xml:space="preserve">Produtividade Supervisor Técnico em Informática = valor total por empregado por mês/média mensal de chamados de qualquer tipo em 2014 = R$ 2.750,16/81,64 = </t>
  </si>
  <si>
    <t>Tipo 2 - Montagem e Instalação</t>
  </si>
  <si>
    <t>Tipo 3 - Suporte de Rede</t>
  </si>
  <si>
    <t>Tipo 4 - Apoio Exclusivo e Continuado</t>
  </si>
  <si>
    <t>Tipo 5 - Manuteção Corretiva</t>
  </si>
  <si>
    <t>Tipo 6 - Manutenção Preventiva Completa</t>
  </si>
  <si>
    <t>Tipo 1 - Help Desk Usuário</t>
  </si>
  <si>
    <t xml:space="preserve">Valor Mensal Estimado dos Serviços </t>
  </si>
  <si>
    <t>Valor Proposto por profissional (Média)</t>
  </si>
  <si>
    <t>Valor Proposto por profissional Técnico em Informática</t>
  </si>
  <si>
    <t>Valor Proposto por profissional Supervisor Técnico em Informática</t>
  </si>
  <si>
    <t>Valor Proposto por Serviço</t>
  </si>
  <si>
    <t>Quantidades</t>
  </si>
  <si>
    <t>( B1 )</t>
  </si>
  <si>
    <t>( B2 )</t>
  </si>
  <si>
    <t>( B3 )</t>
  </si>
  <si>
    <t>( C1 )</t>
  </si>
  <si>
    <t>( C2 )</t>
  </si>
  <si>
    <t>1.4</t>
  </si>
  <si>
    <t>1.5</t>
  </si>
  <si>
    <t>1.6</t>
  </si>
  <si>
    <t>und</t>
  </si>
  <si>
    <t>Serviços de Tecnologia da Informação</t>
  </si>
  <si>
    <t>Notas: - Os percentuais dos encargos previdenciários e FGTS, preenchidos na coluna %, são aqueles estabelecidos pela legislação vigente.</t>
  </si>
  <si>
    <t>ITEM</t>
  </si>
  <si>
    <t>DISCRIMINAÇÃO DOS SERVIÇOS</t>
  </si>
  <si>
    <t>UNID.</t>
  </si>
  <si>
    <t>PREÇO (R$)</t>
  </si>
  <si>
    <t>UNITÁRIO</t>
  </si>
  <si>
    <t>ABR/15</t>
  </si>
  <si>
    <t>MAI/15</t>
  </si>
  <si>
    <t>JUN/15</t>
  </si>
  <si>
    <t>JUL/15</t>
  </si>
  <si>
    <t>AGO/15</t>
  </si>
  <si>
    <t>SET/15</t>
  </si>
  <si>
    <t>OUT/15</t>
  </si>
  <si>
    <t>NOV/15</t>
  </si>
  <si>
    <t>DEZ/15</t>
  </si>
  <si>
    <t>JAN/16</t>
  </si>
  <si>
    <t>FEV/16</t>
  </si>
  <si>
    <t>MAR/16</t>
  </si>
  <si>
    <t>ABR/16</t>
  </si>
  <si>
    <t>QUANT. (MÊS)</t>
  </si>
  <si>
    <t>TOTAL MÊS</t>
  </si>
  <si>
    <t>INCRA  (Lei 7787 de 30/06/89 e DL 1146/70)</t>
  </si>
  <si>
    <t>*Peso/Ponderação por Tempo Estimado de Duração (%)</t>
  </si>
  <si>
    <t>Considerando 100% peso / 6 tipos de chamados = 16,67% peso cada chamado sem ponderação = R$ 32,53 cada chamado sem considerar ponderação por tempo</t>
  </si>
  <si>
    <t>Produtividade Média Mês = (R$ 31,95 x 2 Técnicos em Informática + R$ 33,69 Supervisor Técnico em Informática)/3 =</t>
  </si>
  <si>
    <t>Ponderação por Tempo</t>
  </si>
  <si>
    <t>Valor Mensal 2015 com Ponderação</t>
  </si>
  <si>
    <t>Valor Anual 2015 com Ponderação</t>
  </si>
  <si>
    <t>Produtividade Técnico em Informática = valor total por empregado por mês/média mensal de chamados de qualquer tipo em 2014 = R$ 2.608,63/81,64 =</t>
  </si>
  <si>
    <t>Tipo de Serviço  X Quantidade</t>
  </si>
  <si>
    <t>CRONOGRAMA FÍSICO-FINANCEIRO</t>
  </si>
  <si>
    <t xml:space="preserve">TOTAL MÊS </t>
  </si>
  <si>
    <t xml:space="preserve">TOTAL ANUAL </t>
  </si>
  <si>
    <t xml:space="preserve">VALOR TOTAL MENSAL </t>
  </si>
  <si>
    <t xml:space="preserve">VALOR TOTAL GLOBAL (12 MESES) </t>
  </si>
  <si>
    <t>Valor Mensal LOTE 01 (Estimado)</t>
  </si>
  <si>
    <t>Valor Anual LOTE 01 (Estimado 12 meses)</t>
  </si>
  <si>
    <t>Memória de Cálculo</t>
  </si>
  <si>
    <t>QUADRO DEMONSTRATIVO - VALOR GLOBAL DA PROPOSTA</t>
  </si>
  <si>
    <t>MÓDULO 4: ENCARGOS SOCIAIS E TRABALHISTAS (Fontes: SINAPI PE Maio/2013 desonerado, IN Nº 06 de 23/12/2013 - SLTI/MPOG, Manual de Orientação para
Preenchimento da Planilha de Custo e Formação de Preços 2011 - Portal Comprasnet)</t>
  </si>
  <si>
    <t>ANEXO 9 DOS TERMOS DE REFERÊNCIA</t>
  </si>
  <si>
    <t>Valor Global da Proposta - 01 SEDE (Petrolina)</t>
  </si>
  <si>
    <t>Valor Global da Proposta - Centro Adm. 02 (Jatobá)</t>
  </si>
  <si>
    <t>Valor Global da Proposta - Centro Adm. 03 (Salgueiro)</t>
  </si>
  <si>
    <t>VALOR TOTAL DO GRUPO</t>
  </si>
  <si>
    <t>PLANILHA DE CUSTOS E FORMAÇÃO DE PREÇOS - 01 SEDE</t>
  </si>
  <si>
    <t>QUADRO DEMONSTRATIVO - VALOR GLOBAL DA PROPOSTA - 01 SEDE</t>
  </si>
  <si>
    <t>QUADRO RESUMO - VALOR MENSAL ESTIMADO DOS SERVIÇOS - 01 SEDE</t>
  </si>
  <si>
    <t>CRONOGRAMA FÍSICO-FINANCEIRO DE EXECUÇÃO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</si>
</sst>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R$ &quot;* #,##0.00_);_(&quot;R$ &quot;* \(#,##0.00\);_(&quot;R$ &quot;* \-??_);_(@_)"/>
    <numFmt numFmtId="166" formatCode="_(* #,##0.00_);_(* \(#,##0.00\);_(* \-??_);_(@_)"/>
    <numFmt numFmtId="167" formatCode="#,##0.00_ ;[Red]\-#,##0.00\ "/>
    <numFmt numFmtId="168" formatCode="_-* #,##0.00_-;\-* #,##0.00_-;_-* \-??_-;_-@_-"/>
    <numFmt numFmtId="169" formatCode="0.000"/>
    <numFmt numFmtId="170" formatCode="_(&quot;R$ &quot;* #,##0_);_(&quot;R$ &quot;* \(#,##0\);_(&quot;R$ &quot;* \-_);_(@_)"/>
    <numFmt numFmtId="171" formatCode="#,##0.000000"/>
    <numFmt numFmtId="172" formatCode="#,##0.00000"/>
  </numFmts>
  <fonts count="5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8"/>
      <name val="Verdan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12"/>
      <name val="Arial"/>
      <family val="2"/>
    </font>
    <font>
      <b/>
      <i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sz val="12"/>
      <name val="Calibri"/>
      <family val="2"/>
    </font>
    <font>
      <i/>
      <sz val="12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name val="Courier New"/>
      <family val="3"/>
    </font>
    <font>
      <b/>
      <sz val="15"/>
      <color indexed="62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4" borderId="0" applyNumberFormat="0" applyBorder="0" applyAlignment="0" applyProtection="0"/>
    <xf numFmtId="0" fontId="8" fillId="16" borderId="1" applyNumberFormat="0" applyAlignment="0" applyProtection="0"/>
    <xf numFmtId="0" fontId="9" fillId="17" borderId="2" applyNumberFormat="0" applyAlignment="0" applyProtection="0"/>
    <xf numFmtId="0" fontId="10" fillId="0" borderId="3" applyNumberFormat="0" applyFill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1" fillId="7" borderId="1" applyNumberFormat="0" applyAlignment="0" applyProtection="0"/>
    <xf numFmtId="0" fontId="12" fillId="3" borderId="0" applyNumberFormat="0" applyBorder="0" applyAlignment="0" applyProtection="0"/>
    <xf numFmtId="165" fontId="28" fillId="0" borderId="0" applyFill="0" applyBorder="0" applyAlignment="0" applyProtection="0"/>
    <xf numFmtId="165" fontId="28" fillId="0" borderId="0" applyFill="0" applyBorder="0" applyAlignment="0" applyProtection="0"/>
    <xf numFmtId="0" fontId="13" fillId="22" borderId="0" applyNumberFormat="0" applyBorder="0" applyAlignment="0" applyProtection="0"/>
    <xf numFmtId="0" fontId="28" fillId="0" borderId="0"/>
    <xf numFmtId="0" fontId="28" fillId="23" borderId="4" applyNumberFormat="0" applyAlignment="0" applyProtection="0"/>
    <xf numFmtId="9" fontId="28" fillId="0" borderId="0" applyFill="0" applyBorder="0" applyAlignment="0" applyProtection="0"/>
    <xf numFmtId="9" fontId="28" fillId="0" borderId="0" applyFill="0" applyBorder="0" applyAlignment="0" applyProtection="0"/>
    <xf numFmtId="0" fontId="14" fillId="16" borderId="5" applyNumberFormat="0" applyAlignment="0" applyProtection="0"/>
    <xf numFmtId="166" fontId="28" fillId="0" borderId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0" borderId="9" applyNumberFormat="0" applyFill="0" applyAlignment="0" applyProtection="0"/>
    <xf numFmtId="166" fontId="28" fillId="0" borderId="0" applyFill="0" applyBorder="0" applyAlignment="0" applyProtection="0"/>
    <xf numFmtId="0" fontId="3" fillId="0" borderId="0"/>
    <xf numFmtId="170" fontId="4" fillId="0" borderId="0" applyFill="0" applyBorder="0" applyAlignment="0" applyProtection="0"/>
    <xf numFmtId="171" fontId="4" fillId="0" borderId="0" applyFill="0" applyBorder="0" applyAlignment="0" applyProtection="0"/>
    <xf numFmtId="0" fontId="5" fillId="0" borderId="0"/>
    <xf numFmtId="0" fontId="54" fillId="0" borderId="0"/>
    <xf numFmtId="165" fontId="4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169" fontId="4" fillId="0" borderId="0" applyFill="0" applyBorder="0" applyAlignment="0" applyProtection="0"/>
    <xf numFmtId="169" fontId="4" fillId="0" borderId="0" applyFill="0" applyBorder="0" applyAlignment="0" applyProtection="0"/>
    <xf numFmtId="172" fontId="4" fillId="0" borderId="0" applyFill="0" applyBorder="0" applyAlignment="0" applyProtection="0"/>
    <xf numFmtId="172" fontId="4" fillId="0" borderId="0" applyFill="0" applyBorder="0" applyAlignment="0" applyProtection="0"/>
    <xf numFmtId="172" fontId="4" fillId="0" borderId="0" applyFill="0" applyBorder="0" applyAlignment="0" applyProtection="0"/>
    <xf numFmtId="172" fontId="4" fillId="0" borderId="0" applyFill="0" applyBorder="0" applyAlignment="0" applyProtection="0"/>
    <xf numFmtId="172" fontId="4" fillId="0" borderId="0" applyFill="0" applyBorder="0" applyAlignment="0" applyProtection="0"/>
    <xf numFmtId="172" fontId="4" fillId="0" borderId="0" applyFill="0" applyBorder="0" applyAlignment="0" applyProtection="0"/>
    <xf numFmtId="168" fontId="4" fillId="0" borderId="0" applyFill="0" applyBorder="0" applyAlignment="0" applyProtection="0"/>
    <xf numFmtId="3" fontId="55" fillId="0" borderId="73" applyFill="0" applyAlignment="0" applyProtection="0"/>
  </cellStyleXfs>
  <cellXfs count="436">
    <xf numFmtId="0" fontId="0" fillId="0" borderId="0" xfId="0"/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2" fillId="22" borderId="10" xfId="0" applyFont="1" applyFill="1" applyBorder="1" applyAlignment="1">
      <alignment horizontal="center" vertical="center" wrapText="1"/>
    </xf>
    <xf numFmtId="0" fontId="22" fillId="22" borderId="12" xfId="0" applyFont="1" applyFill="1" applyBorder="1" applyAlignment="1">
      <alignment horizontal="center" vertical="center" wrapText="1"/>
    </xf>
    <xf numFmtId="165" fontId="28" fillId="0" borderId="12" xfId="31" applyFill="1" applyBorder="1" applyAlignment="1" applyProtection="1">
      <alignment horizontal="left" vertical="center" wrapText="1"/>
    </xf>
    <xf numFmtId="0" fontId="22" fillId="0" borderId="13" xfId="0" applyFont="1" applyBorder="1" applyAlignment="1">
      <alignment horizontal="left" vertical="center"/>
    </xf>
    <xf numFmtId="0" fontId="0" fillId="0" borderId="0" xfId="0" applyFont="1"/>
    <xf numFmtId="0" fontId="0" fillId="0" borderId="0" xfId="0" applyAlignment="1">
      <alignment vertical="center"/>
    </xf>
    <xf numFmtId="0" fontId="22" fillId="0" borderId="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22" borderId="14" xfId="0" applyFont="1" applyFill="1" applyBorder="1" applyAlignment="1">
      <alignment horizontal="center" vertical="center"/>
    </xf>
    <xf numFmtId="0" fontId="0" fillId="22" borderId="1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2" fillId="22" borderId="16" xfId="0" applyFont="1" applyFill="1" applyBorder="1" applyAlignment="1">
      <alignment horizontal="center" vertical="center"/>
    </xf>
    <xf numFmtId="0" fontId="22" fillId="22" borderId="15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13" xfId="0" applyFont="1" applyFill="1" applyBorder="1" applyAlignment="1">
      <alignment horizontal="center" vertical="center" wrapText="1"/>
    </xf>
    <xf numFmtId="167" fontId="0" fillId="0" borderId="13" xfId="0" applyNumberFormat="1" applyFont="1" applyBorder="1" applyAlignment="1">
      <alignment horizontal="right" vertical="center" indent="6"/>
    </xf>
    <xf numFmtId="2" fontId="0" fillId="0" borderId="10" xfId="0" applyNumberForma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3" fontId="24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22" fillId="22" borderId="24" xfId="0" applyFont="1" applyFill="1" applyBorder="1" applyAlignment="1">
      <alignment horizontal="center" vertical="center" wrapText="1"/>
    </xf>
    <xf numFmtId="0" fontId="22" fillId="22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0" fontId="4" fillId="0" borderId="10" xfId="36" applyNumberFormat="1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10" fontId="4" fillId="0" borderId="17" xfId="39" applyNumberFormat="1" applyFont="1" applyFill="1" applyBorder="1" applyAlignment="1" applyProtection="1">
      <alignment horizontal="center" vertical="center" wrapText="1"/>
    </xf>
    <xf numFmtId="168" fontId="4" fillId="0" borderId="10" xfId="31" applyNumberFormat="1" applyFont="1" applyFill="1" applyBorder="1" applyAlignment="1" applyProtection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22" fillId="0" borderId="15" xfId="0" applyFont="1" applyBorder="1" applyAlignment="1">
      <alignment horizontal="center" vertical="center"/>
    </xf>
    <xf numFmtId="0" fontId="22" fillId="22" borderId="38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2" fillId="22" borderId="26" xfId="0" applyFont="1" applyFill="1" applyBorder="1" applyAlignment="1">
      <alignment horizontal="center" vertical="center" wrapText="1"/>
    </xf>
    <xf numFmtId="165" fontId="28" fillId="0" borderId="12" xfId="31" applyNumberFormat="1" applyFill="1" applyBorder="1" applyAlignment="1" applyProtection="1">
      <alignment horizontal="left" vertical="center" wrapText="1"/>
    </xf>
    <xf numFmtId="164" fontId="0" fillId="0" borderId="0" xfId="0" applyNumberFormat="1"/>
    <xf numFmtId="0" fontId="22" fillId="22" borderId="33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left" vertical="center" wrapText="1"/>
    </xf>
    <xf numFmtId="165" fontId="32" fillId="0" borderId="18" xfId="31" applyNumberFormat="1" applyFont="1" applyFill="1" applyBorder="1" applyAlignment="1" applyProtection="1">
      <alignment horizontal="left" vertical="center"/>
    </xf>
    <xf numFmtId="165" fontId="28" fillId="0" borderId="15" xfId="31" applyNumberFormat="1" applyFill="1" applyBorder="1" applyAlignment="1" applyProtection="1">
      <alignment horizontal="center" vertical="center"/>
    </xf>
    <xf numFmtId="165" fontId="22" fillId="0" borderId="17" xfId="31" applyNumberFormat="1" applyFont="1" applyFill="1" applyBorder="1" applyAlignment="1" applyProtection="1">
      <alignment horizontal="center" vertical="center"/>
    </xf>
    <xf numFmtId="165" fontId="22" fillId="24" borderId="42" xfId="31" applyFont="1" applyFill="1" applyBorder="1" applyAlignment="1" applyProtection="1">
      <alignment horizontal="left" vertical="center"/>
    </xf>
    <xf numFmtId="0" fontId="22" fillId="22" borderId="10" xfId="0" applyFont="1" applyFill="1" applyBorder="1" applyAlignment="1">
      <alignment horizontal="center" vertical="center"/>
    </xf>
    <xf numFmtId="0" fontId="22" fillId="22" borderId="1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/>
    </xf>
    <xf numFmtId="0" fontId="22" fillId="22" borderId="10" xfId="0" applyFont="1" applyFill="1" applyBorder="1" applyAlignment="1">
      <alignment horizontal="center" vertical="center" wrapText="1"/>
    </xf>
    <xf numFmtId="10" fontId="28" fillId="0" borderId="0" xfId="36" applyNumberFormat="1"/>
    <xf numFmtId="10" fontId="0" fillId="0" borderId="0" xfId="0" applyNumberFormat="1"/>
    <xf numFmtId="10" fontId="0" fillId="0" borderId="0" xfId="36" applyNumberFormat="1" applyFont="1"/>
    <xf numFmtId="9" fontId="0" fillId="0" borderId="0" xfId="0" applyNumberFormat="1"/>
    <xf numFmtId="0" fontId="3" fillId="0" borderId="0" xfId="49"/>
    <xf numFmtId="0" fontId="3" fillId="0" borderId="17" xfId="49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2" fillId="22" borderId="15" xfId="0" applyFont="1" applyFill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center" vertical="center"/>
    </xf>
    <xf numFmtId="0" fontId="22" fillId="22" borderId="10" xfId="0" applyFont="1" applyFill="1" applyBorder="1" applyAlignment="1">
      <alignment horizontal="center" vertical="center" wrapText="1"/>
    </xf>
    <xf numFmtId="165" fontId="28" fillId="0" borderId="0" xfId="3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165" fontId="32" fillId="0" borderId="0" xfId="31" applyNumberFormat="1" applyFont="1"/>
    <xf numFmtId="165" fontId="28" fillId="0" borderId="0" xfId="31" applyNumberFormat="1"/>
    <xf numFmtId="43" fontId="3" fillId="0" borderId="0" xfId="49" applyNumberFormat="1"/>
    <xf numFmtId="0" fontId="40" fillId="0" borderId="17" xfId="49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40" fillId="0" borderId="0" xfId="49" applyFont="1" applyFill="1" applyBorder="1" applyAlignment="1">
      <alignment horizontal="center" vertical="center"/>
    </xf>
    <xf numFmtId="0" fontId="2" fillId="0" borderId="17" xfId="49" applyFont="1" applyBorder="1" applyAlignment="1">
      <alignment horizontal="center" vertical="center"/>
    </xf>
    <xf numFmtId="2" fontId="24" fillId="0" borderId="0" xfId="0" applyNumberFormat="1" applyFont="1" applyAlignment="1">
      <alignment vertical="center"/>
    </xf>
    <xf numFmtId="9" fontId="41" fillId="0" borderId="17" xfId="36" applyFont="1" applyFill="1" applyBorder="1" applyAlignment="1">
      <alignment horizontal="center" vertical="center"/>
    </xf>
    <xf numFmtId="165" fontId="41" fillId="0" borderId="17" xfId="36" applyNumberFormat="1" applyFont="1" applyFill="1" applyBorder="1" applyAlignment="1">
      <alignment horizontal="center" vertical="center"/>
    </xf>
    <xf numFmtId="0" fontId="3" fillId="0" borderId="0" xfId="49" applyFill="1"/>
    <xf numFmtId="10" fontId="2" fillId="0" borderId="0" xfId="49" applyNumberFormat="1" applyFont="1" applyFill="1"/>
    <xf numFmtId="9" fontId="2" fillId="0" borderId="0" xfId="49" applyNumberFormat="1" applyFont="1" applyFill="1"/>
    <xf numFmtId="0" fontId="2" fillId="0" borderId="0" xfId="49" applyFont="1" applyFill="1" applyAlignment="1">
      <alignment horizontal="right"/>
    </xf>
    <xf numFmtId="3" fontId="2" fillId="0" borderId="17" xfId="49" applyNumberFormat="1" applyFont="1" applyBorder="1" applyAlignment="1">
      <alignment horizontal="center" vertical="center"/>
    </xf>
    <xf numFmtId="2" fontId="2" fillId="0" borderId="0" xfId="49" applyNumberFormat="1" applyFont="1" applyBorder="1" applyAlignment="1">
      <alignment horizontal="center"/>
    </xf>
    <xf numFmtId="0" fontId="43" fillId="0" borderId="17" xfId="49" applyFont="1" applyBorder="1" applyAlignment="1">
      <alignment horizontal="center" vertical="center"/>
    </xf>
    <xf numFmtId="0" fontId="41" fillId="0" borderId="17" xfId="0" applyFont="1" applyBorder="1" applyAlignment="1">
      <alignment horizontal="center" vertical="center" wrapText="1"/>
    </xf>
    <xf numFmtId="4" fontId="2" fillId="0" borderId="28" xfId="49" applyNumberFormat="1" applyFont="1" applyBorder="1" applyAlignment="1">
      <alignment horizontal="center" vertical="center"/>
    </xf>
    <xf numFmtId="0" fontId="38" fillId="0" borderId="0" xfId="49" applyFont="1" applyBorder="1" applyAlignment="1">
      <alignment horizontal="center" vertical="center"/>
    </xf>
    <xf numFmtId="9" fontId="41" fillId="0" borderId="0" xfId="36" applyFont="1" applyFill="1" applyBorder="1" applyAlignment="1">
      <alignment horizontal="center" vertical="center"/>
    </xf>
    <xf numFmtId="3" fontId="2" fillId="0" borderId="0" xfId="49" applyNumberFormat="1" applyFont="1" applyBorder="1" applyAlignment="1">
      <alignment horizontal="center"/>
    </xf>
    <xf numFmtId="4" fontId="2" fillId="0" borderId="0" xfId="49" applyNumberFormat="1" applyFont="1" applyBorder="1" applyAlignment="1">
      <alignment horizontal="center"/>
    </xf>
    <xf numFmtId="165" fontId="37" fillId="0" borderId="0" xfId="49" applyNumberFormat="1" applyFont="1" applyFill="1" applyBorder="1"/>
    <xf numFmtId="165" fontId="41" fillId="0" borderId="0" xfId="36" applyNumberFormat="1" applyFont="1" applyFill="1" applyBorder="1" applyAlignment="1">
      <alignment horizontal="center" vertical="center"/>
    </xf>
    <xf numFmtId="0" fontId="32" fillId="0" borderId="0" xfId="0" applyFont="1" applyAlignment="1"/>
    <xf numFmtId="2" fontId="32" fillId="0" borderId="0" xfId="0" applyNumberFormat="1" applyFont="1" applyAlignment="1"/>
    <xf numFmtId="165" fontId="41" fillId="0" borderId="0" xfId="31" applyFont="1" applyFill="1"/>
    <xf numFmtId="0" fontId="3" fillId="0" borderId="0" xfId="49" applyBorder="1"/>
    <xf numFmtId="165" fontId="28" fillId="0" borderId="0" xfId="31" applyFill="1"/>
    <xf numFmtId="0" fontId="2" fillId="0" borderId="17" xfId="49" applyFont="1" applyBorder="1" applyAlignment="1">
      <alignment horizontal="center"/>
    </xf>
    <xf numFmtId="9" fontId="2" fillId="0" borderId="17" xfId="49" applyNumberFormat="1" applyFont="1" applyBorder="1" applyAlignment="1">
      <alignment horizontal="center" vertical="center"/>
    </xf>
    <xf numFmtId="165" fontId="41" fillId="0" borderId="17" xfId="31" applyNumberFormat="1" applyFont="1" applyBorder="1" applyAlignment="1">
      <alignment horizontal="center"/>
    </xf>
    <xf numFmtId="0" fontId="2" fillId="0" borderId="17" xfId="49" applyFont="1" applyFill="1" applyBorder="1" applyAlignment="1">
      <alignment horizontal="center"/>
    </xf>
    <xf numFmtId="10" fontId="2" fillId="0" borderId="17" xfId="49" applyNumberFormat="1" applyFont="1" applyBorder="1" applyAlignment="1">
      <alignment horizontal="center"/>
    </xf>
    <xf numFmtId="165" fontId="41" fillId="0" borderId="0" xfId="31" applyFont="1" applyAlignment="1"/>
    <xf numFmtId="0" fontId="44" fillId="0" borderId="0" xfId="0" applyFont="1" applyAlignment="1"/>
    <xf numFmtId="165" fontId="41" fillId="0" borderId="17" xfId="31" applyFont="1" applyFill="1" applyBorder="1" applyAlignment="1">
      <alignment vertical="center"/>
    </xf>
    <xf numFmtId="165" fontId="37" fillId="0" borderId="17" xfId="49" applyNumberFormat="1" applyFont="1" applyFill="1" applyBorder="1" applyAlignment="1">
      <alignment vertical="center"/>
    </xf>
    <xf numFmtId="2" fontId="2" fillId="0" borderId="18" xfId="49" applyNumberFormat="1" applyFont="1" applyFill="1" applyBorder="1" applyAlignment="1">
      <alignment horizontal="center" vertical="center"/>
    </xf>
    <xf numFmtId="2" fontId="2" fillId="0" borderId="17" xfId="49" applyNumberFormat="1" applyFont="1" applyFill="1" applyBorder="1" applyAlignment="1">
      <alignment horizontal="center" vertical="center"/>
    </xf>
    <xf numFmtId="165" fontId="2" fillId="0" borderId="17" xfId="49" applyNumberFormat="1" applyFont="1" applyFill="1" applyBorder="1" applyAlignment="1">
      <alignment horizontal="center" vertical="center"/>
    </xf>
    <xf numFmtId="0" fontId="3" fillId="25" borderId="17" xfId="49" applyFont="1" applyFill="1" applyBorder="1" applyAlignment="1">
      <alignment horizontal="center" vertical="center"/>
    </xf>
    <xf numFmtId="0" fontId="2" fillId="25" borderId="17" xfId="49" applyFont="1" applyFill="1" applyBorder="1" applyAlignment="1">
      <alignment horizontal="center" vertical="center"/>
    </xf>
    <xf numFmtId="165" fontId="2" fillId="25" borderId="17" xfId="49" applyNumberFormat="1" applyFont="1" applyFill="1" applyBorder="1" applyAlignment="1">
      <alignment horizontal="center" vertical="center"/>
    </xf>
    <xf numFmtId="4" fontId="2" fillId="25" borderId="28" xfId="49" applyNumberFormat="1" applyFont="1" applyFill="1" applyBorder="1" applyAlignment="1">
      <alignment horizontal="center" vertical="center"/>
    </xf>
    <xf numFmtId="2" fontId="2" fillId="25" borderId="18" xfId="49" applyNumberFormat="1" applyFont="1" applyFill="1" applyBorder="1" applyAlignment="1">
      <alignment horizontal="center" vertical="center"/>
    </xf>
    <xf numFmtId="0" fontId="41" fillId="25" borderId="17" xfId="0" applyFont="1" applyFill="1" applyBorder="1" applyAlignment="1">
      <alignment horizontal="center" vertical="center" wrapText="1"/>
    </xf>
    <xf numFmtId="165" fontId="41" fillId="25" borderId="17" xfId="31" applyFont="1" applyFill="1" applyBorder="1" applyAlignment="1">
      <alignment vertical="center"/>
    </xf>
    <xf numFmtId="0" fontId="3" fillId="0" borderId="17" xfId="49" applyFont="1" applyFill="1" applyBorder="1" applyAlignment="1">
      <alignment horizontal="center" vertical="center"/>
    </xf>
    <xf numFmtId="0" fontId="2" fillId="0" borderId="17" xfId="49" applyFont="1" applyFill="1" applyBorder="1" applyAlignment="1">
      <alignment horizontal="center" vertical="center"/>
    </xf>
    <xf numFmtId="3" fontId="2" fillId="0" borderId="17" xfId="49" applyNumberFormat="1" applyFont="1" applyFill="1" applyBorder="1" applyAlignment="1">
      <alignment horizontal="center" vertical="center"/>
    </xf>
    <xf numFmtId="4" fontId="2" fillId="0" borderId="28" xfId="49" applyNumberFormat="1" applyFont="1" applyFill="1" applyBorder="1" applyAlignment="1">
      <alignment horizontal="center" vertical="center"/>
    </xf>
    <xf numFmtId="0" fontId="41" fillId="0" borderId="17" xfId="0" applyFont="1" applyFill="1" applyBorder="1" applyAlignment="1">
      <alignment horizontal="center" vertical="center" wrapText="1"/>
    </xf>
    <xf numFmtId="2" fontId="2" fillId="25" borderId="17" xfId="49" applyNumberFormat="1" applyFont="1" applyFill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2" fillId="0" borderId="0" xfId="49" applyFont="1" applyBorder="1" applyAlignment="1">
      <alignment vertical="center"/>
    </xf>
    <xf numFmtId="0" fontId="2" fillId="0" borderId="0" xfId="49" applyFont="1" applyBorder="1" applyAlignment="1">
      <alignment horizontal="left" vertical="center" wrapText="1"/>
    </xf>
    <xf numFmtId="0" fontId="47" fillId="0" borderId="51" xfId="0" applyFont="1" applyBorder="1" applyAlignment="1">
      <alignment horizontal="center" vertical="center" wrapText="1"/>
    </xf>
    <xf numFmtId="0" fontId="47" fillId="0" borderId="52" xfId="0" applyFont="1" applyBorder="1" applyAlignment="1">
      <alignment horizontal="center" vertical="center" wrapText="1"/>
    </xf>
    <xf numFmtId="0" fontId="47" fillId="0" borderId="50" xfId="0" applyFont="1" applyBorder="1" applyAlignment="1">
      <alignment horizontal="justify" vertical="center" wrapText="1"/>
    </xf>
    <xf numFmtId="0" fontId="50" fillId="0" borderId="50" xfId="0" applyFont="1" applyBorder="1" applyAlignment="1">
      <alignment horizontal="center" vertical="center" wrapText="1"/>
    </xf>
    <xf numFmtId="8" fontId="48" fillId="0" borderId="50" xfId="0" applyNumberFormat="1" applyFont="1" applyBorder="1" applyAlignment="1">
      <alignment horizontal="center" vertical="center" wrapText="1"/>
    </xf>
    <xf numFmtId="8" fontId="48" fillId="0" borderId="52" xfId="0" applyNumberFormat="1" applyFont="1" applyBorder="1" applyAlignment="1">
      <alignment horizontal="center" vertical="center" wrapText="1"/>
    </xf>
    <xf numFmtId="8" fontId="47" fillId="0" borderId="52" xfId="0" applyNumberFormat="1" applyFont="1" applyBorder="1" applyAlignment="1">
      <alignment horizontal="center" vertical="center" wrapText="1"/>
    </xf>
    <xf numFmtId="8" fontId="53" fillId="0" borderId="56" xfId="0" applyNumberFormat="1" applyFont="1" applyBorder="1" applyAlignment="1">
      <alignment horizontal="center" vertical="center" wrapText="1"/>
    </xf>
    <xf numFmtId="0" fontId="31" fillId="0" borderId="0" xfId="0" applyFont="1" applyAlignment="1"/>
    <xf numFmtId="0" fontId="22" fillId="0" borderId="0" xfId="0" applyFont="1" applyBorder="1" applyAlignment="1">
      <alignment vertical="center"/>
    </xf>
    <xf numFmtId="0" fontId="1" fillId="0" borderId="17" xfId="49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center" vertical="center" wrapText="1"/>
    </xf>
    <xf numFmtId="0" fontId="28" fillId="0" borderId="12" xfId="31" applyNumberFormat="1" applyFill="1" applyBorder="1" applyAlignment="1" applyProtection="1">
      <alignment horizontal="center" vertical="center" wrapText="1"/>
    </xf>
    <xf numFmtId="165" fontId="28" fillId="0" borderId="12" xfId="31" applyFill="1" applyBorder="1" applyAlignment="1">
      <alignment horizontal="center" vertical="center" wrapText="1"/>
    </xf>
    <xf numFmtId="165" fontId="28" fillId="0" borderId="12" xfId="31" applyNumberFormat="1" applyFill="1" applyBorder="1" applyAlignment="1">
      <alignment horizontal="center" vertical="center" wrapText="1"/>
    </xf>
    <xf numFmtId="1" fontId="0" fillId="0" borderId="16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 wrapText="1"/>
    </xf>
    <xf numFmtId="0" fontId="47" fillId="0" borderId="55" xfId="0" applyFont="1" applyFill="1" applyBorder="1" applyAlignment="1">
      <alignment horizontal="center" vertical="center"/>
    </xf>
    <xf numFmtId="0" fontId="47" fillId="0" borderId="65" xfId="0" applyFont="1" applyFill="1" applyBorder="1" applyAlignment="1">
      <alignment horizontal="center" vertical="center"/>
    </xf>
    <xf numFmtId="0" fontId="0" fillId="0" borderId="69" xfId="0" applyBorder="1"/>
    <xf numFmtId="0" fontId="0" fillId="0" borderId="17" xfId="0" applyBorder="1"/>
    <xf numFmtId="0" fontId="0" fillId="0" borderId="22" xfId="0" applyBorder="1"/>
    <xf numFmtId="49" fontId="47" fillId="0" borderId="55" xfId="0" applyNumberFormat="1" applyFont="1" applyBorder="1" applyAlignment="1">
      <alignment horizontal="center" vertical="center"/>
    </xf>
    <xf numFmtId="165" fontId="28" fillId="0" borderId="22" xfId="31" applyBorder="1" applyAlignment="1">
      <alignment vertical="center"/>
    </xf>
    <xf numFmtId="0" fontId="0" fillId="0" borderId="81" xfId="0" applyBorder="1"/>
    <xf numFmtId="165" fontId="28" fillId="0" borderId="81" xfId="31" applyBorder="1" applyAlignment="1">
      <alignment vertical="center"/>
    </xf>
    <xf numFmtId="14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5" fontId="28" fillId="0" borderId="15" xfId="3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168" fontId="28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right" vertical="center" wrapText="1"/>
    </xf>
    <xf numFmtId="10" fontId="26" fillId="0" borderId="22" xfId="0" applyNumberFormat="1" applyFont="1" applyFill="1" applyBorder="1" applyAlignment="1">
      <alignment horizontal="center"/>
    </xf>
    <xf numFmtId="10" fontId="26" fillId="0" borderId="17" xfId="0" applyNumberFormat="1" applyFont="1" applyFill="1" applyBorder="1" applyAlignment="1">
      <alignment horizontal="center"/>
    </xf>
    <xf numFmtId="10" fontId="26" fillId="0" borderId="17" xfId="0" applyNumberFormat="1" applyFont="1" applyFill="1" applyBorder="1" applyAlignment="1">
      <alignment horizontal="center" vertical="center"/>
    </xf>
    <xf numFmtId="165" fontId="28" fillId="0" borderId="10" xfId="31" applyFill="1" applyBorder="1" applyAlignment="1">
      <alignment horizontal="center" vertical="center" wrapText="1"/>
    </xf>
    <xf numFmtId="10" fontId="22" fillId="27" borderId="10" xfId="0" applyNumberFormat="1" applyFont="1" applyFill="1" applyBorder="1" applyAlignment="1">
      <alignment horizontal="center" vertical="center" wrapText="1"/>
    </xf>
    <xf numFmtId="165" fontId="22" fillId="27" borderId="10" xfId="31" applyFont="1" applyFill="1" applyBorder="1" applyAlignment="1">
      <alignment horizontal="center" vertical="center" wrapText="1"/>
    </xf>
    <xf numFmtId="10" fontId="22" fillId="28" borderId="10" xfId="0" applyNumberFormat="1" applyFont="1" applyFill="1" applyBorder="1" applyAlignment="1">
      <alignment horizontal="center" vertical="center" wrapText="1"/>
    </xf>
    <xf numFmtId="165" fontId="22" fillId="28" borderId="10" xfId="31" applyFont="1" applyFill="1" applyBorder="1" applyAlignment="1">
      <alignment horizontal="center" vertical="center" wrapText="1"/>
    </xf>
    <xf numFmtId="165" fontId="22" fillId="28" borderId="10" xfId="31" applyFont="1" applyFill="1" applyBorder="1" applyAlignment="1">
      <alignment horizontal="right" vertical="center" wrapText="1"/>
    </xf>
    <xf numFmtId="165" fontId="22" fillId="28" borderId="10" xfId="31" applyFont="1" applyFill="1" applyBorder="1" applyAlignment="1" applyProtection="1">
      <alignment horizontal="left" vertical="center" wrapText="1"/>
    </xf>
    <xf numFmtId="165" fontId="22" fillId="28" borderId="10" xfId="31" applyFont="1" applyFill="1" applyBorder="1" applyAlignment="1">
      <alignment horizontal="left" vertical="center" wrapText="1"/>
    </xf>
    <xf numFmtId="165" fontId="28" fillId="0" borderId="10" xfId="31" applyFill="1" applyBorder="1" applyAlignment="1">
      <alignment horizontal="left" vertical="center" wrapText="1"/>
    </xf>
    <xf numFmtId="165" fontId="28" fillId="0" borderId="10" xfId="31" applyFill="1" applyBorder="1" applyAlignment="1" applyProtection="1">
      <alignment horizontal="left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8" fontId="4" fillId="0" borderId="10" xfId="31" applyNumberFormat="1" applyFont="1" applyFill="1" applyBorder="1" applyAlignment="1" applyProtection="1">
      <alignment horizontal="center" vertical="center" wrapText="1"/>
    </xf>
    <xf numFmtId="165" fontId="28" fillId="0" borderId="17" xfId="31" applyFill="1" applyBorder="1" applyAlignment="1" applyProtection="1">
      <alignment horizontal="left" vertical="center" wrapText="1"/>
    </xf>
    <xf numFmtId="10" fontId="0" fillId="0" borderId="10" xfId="0" applyNumberFormat="1" applyFont="1" applyFill="1" applyBorder="1" applyAlignment="1">
      <alignment horizontal="center" vertical="center" wrapText="1"/>
    </xf>
    <xf numFmtId="165" fontId="28" fillId="0" borderId="10" xfId="31" applyFill="1" applyBorder="1" applyAlignment="1">
      <alignment horizontal="right" vertical="center" wrapText="1"/>
    </xf>
    <xf numFmtId="168" fontId="0" fillId="0" borderId="10" xfId="31" applyNumberFormat="1" applyFont="1" applyFill="1" applyBorder="1" applyAlignment="1" applyProtection="1">
      <alignment horizontal="center" vertical="center" wrapText="1"/>
    </xf>
    <xf numFmtId="165" fontId="0" fillId="0" borderId="10" xfId="31" applyFont="1" applyFill="1" applyBorder="1" applyAlignment="1" applyProtection="1">
      <alignment horizontal="right" vertical="center" wrapText="1"/>
    </xf>
    <xf numFmtId="0" fontId="0" fillId="0" borderId="10" xfId="31" applyNumberFormat="1" applyFont="1" applyFill="1" applyBorder="1" applyAlignment="1">
      <alignment horizontal="right" vertical="center" wrapText="1"/>
    </xf>
    <xf numFmtId="10" fontId="0" fillId="0" borderId="27" xfId="0" applyNumberFormat="1" applyFont="1" applyFill="1" applyBorder="1" applyAlignment="1">
      <alignment horizontal="center" vertical="center"/>
    </xf>
    <xf numFmtId="10" fontId="0" fillId="0" borderId="10" xfId="36" applyNumberFormat="1" applyFont="1" applyFill="1" applyBorder="1" applyAlignment="1">
      <alignment horizontal="center" vertical="center" wrapText="1"/>
    </xf>
    <xf numFmtId="10" fontId="28" fillId="0" borderId="10" xfId="36" applyNumberFormat="1" applyFill="1" applyBorder="1" applyAlignment="1">
      <alignment horizontal="center" vertical="center" wrapText="1"/>
    </xf>
    <xf numFmtId="165" fontId="28" fillId="0" borderId="10" xfId="3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10" fontId="0" fillId="0" borderId="22" xfId="0" applyNumberFormat="1" applyFont="1" applyFill="1" applyBorder="1" applyAlignment="1">
      <alignment horizontal="center"/>
    </xf>
    <xf numFmtId="10" fontId="0" fillId="0" borderId="17" xfId="0" applyNumberFormat="1" applyFont="1" applyFill="1" applyBorder="1" applyAlignment="1">
      <alignment horizontal="center" vertical="center"/>
    </xf>
    <xf numFmtId="165" fontId="28" fillId="0" borderId="27" xfId="31" applyFill="1" applyBorder="1" applyAlignment="1">
      <alignment horizontal="center" vertical="center" wrapText="1"/>
    </xf>
    <xf numFmtId="165" fontId="28" fillId="0" borderId="17" xfId="31" applyFill="1" applyBorder="1" applyAlignment="1">
      <alignment vertical="center" wrapText="1"/>
    </xf>
    <xf numFmtId="165" fontId="22" fillId="27" borderId="10" xfId="31" applyFont="1" applyFill="1" applyBorder="1" applyAlignment="1">
      <alignment horizontal="right" vertical="center" wrapText="1"/>
    </xf>
    <xf numFmtId="165" fontId="22" fillId="27" borderId="10" xfId="31" applyFont="1" applyFill="1" applyBorder="1" applyAlignment="1" applyProtection="1">
      <alignment horizontal="left" vertical="center" wrapText="1"/>
    </xf>
    <xf numFmtId="165" fontId="22" fillId="27" borderId="10" xfId="31" applyFont="1" applyFill="1" applyBorder="1" applyAlignment="1">
      <alignment horizontal="left" vertical="center" wrapText="1"/>
    </xf>
    <xf numFmtId="0" fontId="1" fillId="0" borderId="0" xfId="49" applyFont="1" applyAlignment="1">
      <alignment horizontal="left" wrapText="1"/>
    </xf>
    <xf numFmtId="0" fontId="22" fillId="0" borderId="0" xfId="0" applyFont="1" applyBorder="1" applyAlignment="1">
      <alignment horizontal="center" vertical="center"/>
    </xf>
    <xf numFmtId="0" fontId="43" fillId="0" borderId="0" xfId="49" applyFont="1"/>
    <xf numFmtId="0" fontId="0" fillId="0" borderId="1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165" fontId="4" fillId="0" borderId="15" xfId="54" applyNumberFormat="1" applyFill="1" applyBorder="1" applyAlignment="1" applyProtection="1">
      <alignment horizontal="center" vertical="center"/>
    </xf>
    <xf numFmtId="165" fontId="22" fillId="0" borderId="17" xfId="54" applyNumberFormat="1" applyFont="1" applyFill="1" applyBorder="1" applyAlignment="1" applyProtection="1">
      <alignment horizontal="center" vertical="center"/>
    </xf>
    <xf numFmtId="165" fontId="32" fillId="0" borderId="18" xfId="54" applyNumberFormat="1" applyFont="1" applyFill="1" applyBorder="1" applyAlignment="1" applyProtection="1">
      <alignment horizontal="left" vertical="center"/>
    </xf>
    <xf numFmtId="0" fontId="32" fillId="0" borderId="0" xfId="0" applyFont="1" applyBorder="1" applyAlignment="1">
      <alignment horizontal="center" vertical="center"/>
    </xf>
    <xf numFmtId="165" fontId="32" fillId="0" borderId="0" xfId="31" applyNumberFormat="1" applyFont="1" applyFill="1" applyBorder="1" applyAlignment="1" applyProtection="1">
      <alignment horizontal="left" vertical="center"/>
    </xf>
    <xf numFmtId="165" fontId="32" fillId="0" borderId="0" xfId="54" applyNumberFormat="1" applyFont="1" applyFill="1" applyBorder="1" applyAlignment="1" applyProtection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35" fillId="0" borderId="0" xfId="0" applyFont="1" applyAlignment="1">
      <alignment horizontal="left" wrapText="1"/>
    </xf>
    <xf numFmtId="0" fontId="22" fillId="0" borderId="31" xfId="0" applyFont="1" applyBorder="1" applyAlignment="1">
      <alignment horizontal="center" vertical="center"/>
    </xf>
    <xf numFmtId="0" fontId="22" fillId="22" borderId="10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2" fillId="22" borderId="16" xfId="0" applyFont="1" applyFill="1" applyBorder="1" applyAlignment="1">
      <alignment horizontal="center" vertical="center" wrapText="1"/>
    </xf>
    <xf numFmtId="0" fontId="22" fillId="22" borderId="14" xfId="0" applyFont="1" applyFill="1" applyBorder="1" applyAlignment="1">
      <alignment horizontal="center" vertical="center" wrapText="1"/>
    </xf>
    <xf numFmtId="0" fontId="22" fillId="22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5" fillId="22" borderId="16" xfId="0" applyFont="1" applyFill="1" applyBorder="1" applyAlignment="1">
      <alignment horizontal="center" vertical="center" wrapText="1"/>
    </xf>
    <xf numFmtId="0" fontId="25" fillId="22" borderId="14" xfId="0" applyFont="1" applyFill="1" applyBorder="1" applyAlignment="1">
      <alignment horizontal="center" vertical="center" wrapText="1"/>
    </xf>
    <xf numFmtId="0" fontId="25" fillId="22" borderId="15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0" fillId="22" borderId="16" xfId="0" applyFont="1" applyFill="1" applyBorder="1" applyAlignment="1">
      <alignment horizontal="left" vertical="center"/>
    </xf>
    <xf numFmtId="0" fontId="22" fillId="0" borderId="16" xfId="0" applyFont="1" applyBorder="1" applyAlignment="1">
      <alignment horizontal="left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6" fillId="0" borderId="16" xfId="0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justify" vertical="center" wrapText="1"/>
    </xf>
    <xf numFmtId="0" fontId="26" fillId="0" borderId="45" xfId="0" applyFont="1" applyBorder="1" applyAlignment="1">
      <alignment horizontal="left" vertical="center" wrapText="1"/>
    </xf>
    <xf numFmtId="0" fontId="26" fillId="0" borderId="46" xfId="0" applyFont="1" applyBorder="1" applyAlignment="1">
      <alignment horizontal="left" vertical="center" wrapText="1"/>
    </xf>
    <xf numFmtId="0" fontId="26" fillId="0" borderId="47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26" fillId="0" borderId="29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/>
    </xf>
    <xf numFmtId="0" fontId="22" fillId="0" borderId="16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22" borderId="10" xfId="0" applyFont="1" applyFill="1" applyBorder="1" applyAlignment="1">
      <alignment horizontal="center" vertical="center"/>
    </xf>
    <xf numFmtId="0" fontId="22" fillId="22" borderId="10" xfId="0" applyFont="1" applyFill="1" applyBorder="1" applyAlignment="1">
      <alignment horizontal="center" vertical="center" wrapText="1"/>
    </xf>
    <xf numFmtId="0" fontId="22" fillId="22" borderId="20" xfId="0" applyFont="1" applyFill="1" applyBorder="1" applyAlignment="1">
      <alignment horizontal="center" vertical="center" wrapText="1"/>
    </xf>
    <xf numFmtId="0" fontId="22" fillId="22" borderId="21" xfId="0" applyFont="1" applyFill="1" applyBorder="1" applyAlignment="1">
      <alignment horizontal="center" vertical="center" wrapText="1"/>
    </xf>
    <xf numFmtId="0" fontId="22" fillId="22" borderId="11" xfId="0" applyFont="1" applyFill="1" applyBorder="1" applyAlignment="1">
      <alignment horizontal="center" vertical="center" wrapText="1"/>
    </xf>
    <xf numFmtId="0" fontId="22" fillId="22" borderId="19" xfId="0" applyFont="1" applyFill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center" vertical="center" wrapText="1"/>
    </xf>
    <xf numFmtId="4" fontId="24" fillId="0" borderId="1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167" fontId="28" fillId="0" borderId="16" xfId="0" applyNumberFormat="1" applyFont="1" applyBorder="1" applyAlignment="1">
      <alignment horizontal="center" vertical="center"/>
    </xf>
    <xf numFmtId="167" fontId="28" fillId="0" borderId="30" xfId="0" applyNumberFormat="1" applyFont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26" fillId="0" borderId="13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2" fillId="22" borderId="10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 wrapText="1"/>
    </xf>
    <xf numFmtId="0" fontId="22" fillId="22" borderId="16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5" fillId="22" borderId="1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/>
    </xf>
    <xf numFmtId="0" fontId="26" fillId="0" borderId="1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26" fillId="0" borderId="13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7" fillId="0" borderId="13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left" vertical="center" wrapText="1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31" fillId="0" borderId="0" xfId="0" applyFont="1" applyAlignment="1">
      <alignment horizontal="center"/>
    </xf>
    <xf numFmtId="0" fontId="22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0" borderId="43" xfId="49" applyFont="1" applyBorder="1" applyAlignment="1">
      <alignment horizontal="center" vertical="center"/>
    </xf>
    <xf numFmtId="0" fontId="2" fillId="0" borderId="22" xfId="49" applyFont="1" applyBorder="1" applyAlignment="1">
      <alignment horizontal="center" vertical="center"/>
    </xf>
    <xf numFmtId="0" fontId="42" fillId="0" borderId="32" xfId="49" applyFont="1" applyBorder="1" applyAlignment="1">
      <alignment horizontal="left" vertical="center"/>
    </xf>
    <xf numFmtId="0" fontId="41" fillId="0" borderId="17" xfId="0" applyFont="1" applyBorder="1" applyAlignment="1">
      <alignment horizontal="left" vertical="center" wrapText="1"/>
    </xf>
    <xf numFmtId="165" fontId="41" fillId="0" borderId="17" xfId="31" applyFont="1" applyBorder="1" applyAlignment="1">
      <alignment horizontal="center" vertical="center"/>
    </xf>
    <xf numFmtId="0" fontId="1" fillId="0" borderId="17" xfId="49" applyFont="1" applyBorder="1" applyAlignment="1">
      <alignment horizontal="left" vertical="center" wrapText="1"/>
    </xf>
    <xf numFmtId="0" fontId="2" fillId="0" borderId="17" xfId="49" applyFont="1" applyBorder="1" applyAlignment="1">
      <alignment horizontal="left" vertical="center" wrapText="1"/>
    </xf>
    <xf numFmtId="165" fontId="46" fillId="0" borderId="17" xfId="31" applyFont="1" applyBorder="1" applyAlignment="1">
      <alignment horizontal="center" vertical="center"/>
    </xf>
    <xf numFmtId="0" fontId="1" fillId="0" borderId="28" xfId="49" applyFont="1" applyBorder="1" applyAlignment="1">
      <alignment horizontal="center" wrapText="1"/>
    </xf>
    <xf numFmtId="0" fontId="1" fillId="0" borderId="29" xfId="49" applyFont="1" applyBorder="1" applyAlignment="1">
      <alignment horizontal="center" wrapText="1"/>
    </xf>
    <xf numFmtId="0" fontId="1" fillId="0" borderId="18" xfId="49" applyFont="1" applyBorder="1" applyAlignment="1">
      <alignment horizontal="center" wrapText="1"/>
    </xf>
    <xf numFmtId="0" fontId="34" fillId="26" borderId="43" xfId="49" applyFont="1" applyFill="1" applyBorder="1" applyAlignment="1">
      <alignment horizontal="center" vertical="center" wrapText="1"/>
    </xf>
    <xf numFmtId="0" fontId="34" fillId="26" borderId="22" xfId="49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wrapText="1"/>
    </xf>
    <xf numFmtId="2" fontId="2" fillId="0" borderId="28" xfId="49" applyNumberFormat="1" applyFont="1" applyFill="1" applyBorder="1" applyAlignment="1">
      <alignment horizontal="center" vertical="center"/>
    </xf>
    <xf numFmtId="2" fontId="2" fillId="0" borderId="18" xfId="49" applyNumberFormat="1" applyFont="1" applyFill="1" applyBorder="1" applyAlignment="1">
      <alignment horizontal="center" vertical="center"/>
    </xf>
    <xf numFmtId="0" fontId="39" fillId="26" borderId="17" xfId="49" applyFont="1" applyFill="1" applyBorder="1" applyAlignment="1">
      <alignment horizontal="center" vertical="center" wrapText="1"/>
    </xf>
    <xf numFmtId="0" fontId="2" fillId="26" borderId="43" xfId="49" applyFont="1" applyFill="1" applyBorder="1" applyAlignment="1">
      <alignment horizontal="center" vertical="center" wrapText="1"/>
    </xf>
    <xf numFmtId="0" fontId="3" fillId="26" borderId="22" xfId="49" applyFill="1" applyBorder="1" applyAlignment="1">
      <alignment horizontal="center" vertical="center" wrapText="1"/>
    </xf>
    <xf numFmtId="0" fontId="34" fillId="26" borderId="38" xfId="49" applyFont="1" applyFill="1" applyBorder="1" applyAlignment="1">
      <alignment horizontal="center" vertical="center" wrapText="1"/>
    </xf>
    <xf numFmtId="0" fontId="34" fillId="26" borderId="39" xfId="49" applyFont="1" applyFill="1" applyBorder="1" applyAlignment="1">
      <alignment horizontal="center" vertical="center" wrapText="1"/>
    </xf>
    <xf numFmtId="0" fontId="34" fillId="26" borderId="40" xfId="49" applyFont="1" applyFill="1" applyBorder="1" applyAlignment="1">
      <alignment horizontal="center" vertical="center" wrapText="1"/>
    </xf>
    <xf numFmtId="0" fontId="34" fillId="26" borderId="41" xfId="49" applyFont="1" applyFill="1" applyBorder="1" applyAlignment="1">
      <alignment horizontal="center" vertical="center" wrapText="1"/>
    </xf>
    <xf numFmtId="0" fontId="2" fillId="25" borderId="28" xfId="49" applyFont="1" applyFill="1" applyBorder="1" applyAlignment="1">
      <alignment horizontal="center" vertical="center"/>
    </xf>
    <xf numFmtId="0" fontId="2" fillId="25" borderId="18" xfId="49" applyFont="1" applyFill="1" applyBorder="1" applyAlignment="1">
      <alignment horizontal="center" vertical="center"/>
    </xf>
    <xf numFmtId="0" fontId="2" fillId="0" borderId="28" xfId="49" applyFont="1" applyFill="1" applyBorder="1" applyAlignment="1">
      <alignment horizontal="center" vertical="center"/>
    </xf>
    <xf numFmtId="0" fontId="2" fillId="0" borderId="18" xfId="49" applyFont="1" applyFill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24" fillId="0" borderId="0" xfId="0" applyFont="1" applyAlignment="1">
      <alignment horizontal="center" vertical="center"/>
    </xf>
    <xf numFmtId="165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44" fillId="26" borderId="17" xfId="0" applyFont="1" applyFill="1" applyBorder="1" applyAlignment="1">
      <alignment horizontal="center"/>
    </xf>
    <xf numFmtId="0" fontId="45" fillId="25" borderId="38" xfId="0" applyFont="1" applyFill="1" applyBorder="1" applyAlignment="1">
      <alignment horizontal="center" vertical="center"/>
    </xf>
    <xf numFmtId="0" fontId="45" fillId="25" borderId="32" xfId="0" applyFont="1" applyFill="1" applyBorder="1" applyAlignment="1">
      <alignment horizontal="center" vertical="center"/>
    </xf>
    <xf numFmtId="0" fontId="45" fillId="25" borderId="39" xfId="0" applyFont="1" applyFill="1" applyBorder="1" applyAlignment="1">
      <alignment horizontal="center" vertical="center"/>
    </xf>
    <xf numFmtId="0" fontId="45" fillId="25" borderId="40" xfId="0" applyFont="1" applyFill="1" applyBorder="1" applyAlignment="1">
      <alignment horizontal="center" vertical="center"/>
    </xf>
    <xf numFmtId="0" fontId="45" fillId="25" borderId="48" xfId="0" applyFont="1" applyFill="1" applyBorder="1" applyAlignment="1">
      <alignment horizontal="center" vertical="center"/>
    </xf>
    <xf numFmtId="0" fontId="45" fillId="25" borderId="41" xfId="0" applyFont="1" applyFill="1" applyBorder="1" applyAlignment="1">
      <alignment horizontal="center" vertical="center"/>
    </xf>
    <xf numFmtId="0" fontId="45" fillId="25" borderId="17" xfId="0" applyFont="1" applyFill="1" applyBorder="1" applyAlignment="1">
      <alignment horizontal="center" vertical="center"/>
    </xf>
    <xf numFmtId="165" fontId="28" fillId="0" borderId="17" xfId="31" applyFill="1" applyBorder="1" applyAlignment="1">
      <alignment horizontal="center" vertical="center"/>
    </xf>
    <xf numFmtId="0" fontId="0" fillId="25" borderId="17" xfId="0" applyFill="1" applyBorder="1" applyAlignment="1">
      <alignment horizontal="center"/>
    </xf>
    <xf numFmtId="165" fontId="22" fillId="25" borderId="29" xfId="0" applyNumberFormat="1" applyFont="1" applyFill="1" applyBorder="1" applyAlignment="1">
      <alignment horizontal="center" vertical="center"/>
    </xf>
    <xf numFmtId="0" fontId="22" fillId="25" borderId="18" xfId="0" applyFont="1" applyFill="1" applyBorder="1" applyAlignment="1">
      <alignment horizontal="center" vertical="center"/>
    </xf>
    <xf numFmtId="165" fontId="36" fillId="0" borderId="0" xfId="0" applyNumberFormat="1" applyFont="1" applyFill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5" fontId="28" fillId="0" borderId="43" xfId="31" applyFill="1" applyBorder="1" applyAlignment="1">
      <alignment horizontal="center" vertical="center"/>
    </xf>
    <xf numFmtId="0" fontId="44" fillId="25" borderId="17" xfId="0" applyFont="1" applyFill="1" applyBorder="1" applyAlignment="1">
      <alignment horizontal="right"/>
    </xf>
    <xf numFmtId="0" fontId="0" fillId="25" borderId="43" xfId="0" applyFill="1" applyBorder="1" applyAlignment="1">
      <alignment horizontal="center"/>
    </xf>
    <xf numFmtId="0" fontId="47" fillId="0" borderId="49" xfId="0" applyFont="1" applyBorder="1" applyAlignment="1">
      <alignment horizontal="justify" vertical="center" wrapText="1"/>
    </xf>
    <xf numFmtId="0" fontId="47" fillId="0" borderId="53" xfId="0" applyFont="1" applyBorder="1" applyAlignment="1">
      <alignment horizontal="justify" vertical="center" wrapText="1"/>
    </xf>
    <xf numFmtId="0" fontId="47" fillId="0" borderId="54" xfId="0" applyFont="1" applyBorder="1" applyAlignment="1">
      <alignment horizontal="justify" vertical="center" wrapText="1"/>
    </xf>
    <xf numFmtId="0" fontId="53" fillId="0" borderId="57" xfId="0" applyFont="1" applyBorder="1" applyAlignment="1">
      <alignment horizontal="left" vertical="center" wrapText="1"/>
    </xf>
    <xf numFmtId="0" fontId="53" fillId="0" borderId="58" xfId="0" applyFont="1" applyBorder="1" applyAlignment="1">
      <alignment horizontal="left" vertical="center" wrapText="1"/>
    </xf>
    <xf numFmtId="0" fontId="53" fillId="0" borderId="59" xfId="0" applyFont="1" applyBorder="1" applyAlignment="1">
      <alignment horizontal="left" vertical="center" wrapText="1"/>
    </xf>
    <xf numFmtId="0" fontId="47" fillId="0" borderId="51" xfId="0" applyFont="1" applyBorder="1" applyAlignment="1">
      <alignment horizontal="center" vertical="center" wrapText="1"/>
    </xf>
    <xf numFmtId="0" fontId="47" fillId="0" borderId="52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2" fillId="0" borderId="34" xfId="0" applyFont="1" applyFill="1" applyBorder="1" applyAlignment="1">
      <alignment horizontal="right" vertical="center"/>
    </xf>
    <xf numFmtId="0" fontId="22" fillId="0" borderId="35" xfId="0" applyFont="1" applyFill="1" applyBorder="1" applyAlignment="1">
      <alignment horizontal="right" vertical="center"/>
    </xf>
    <xf numFmtId="0" fontId="22" fillId="22" borderId="43" xfId="0" applyFont="1" applyFill="1" applyBorder="1" applyAlignment="1">
      <alignment horizontal="center" vertical="center" wrapText="1"/>
    </xf>
    <xf numFmtId="0" fontId="22" fillId="22" borderId="44" xfId="0" applyFont="1" applyFill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22" fillId="0" borderId="23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37" xfId="0" applyFont="1" applyBorder="1" applyAlignment="1">
      <alignment horizontal="left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48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22" borderId="13" xfId="0" applyFont="1" applyFill="1" applyBorder="1" applyAlignment="1">
      <alignment horizontal="center" vertical="center" wrapText="1"/>
    </xf>
    <xf numFmtId="0" fontId="47" fillId="0" borderId="66" xfId="0" applyFont="1" applyFill="1" applyBorder="1" applyAlignment="1">
      <alignment horizontal="center" vertical="center"/>
    </xf>
    <xf numFmtId="0" fontId="47" fillId="0" borderId="56" xfId="0" applyFont="1" applyFill="1" applyBorder="1" applyAlignment="1">
      <alignment horizontal="center" vertical="center"/>
    </xf>
    <xf numFmtId="0" fontId="47" fillId="0" borderId="60" xfId="0" applyFont="1" applyBorder="1" applyAlignment="1">
      <alignment horizontal="center" vertical="center"/>
    </xf>
    <xf numFmtId="0" fontId="47" fillId="0" borderId="61" xfId="0" applyFont="1" applyBorder="1" applyAlignment="1">
      <alignment horizontal="center" vertical="center"/>
    </xf>
    <xf numFmtId="0" fontId="47" fillId="0" borderId="62" xfId="0" applyFont="1" applyBorder="1" applyAlignment="1">
      <alignment horizontal="center" vertical="center"/>
    </xf>
    <xf numFmtId="0" fontId="47" fillId="0" borderId="63" xfId="0" applyFont="1" applyBorder="1" applyAlignment="1">
      <alignment horizontal="center" vertical="center"/>
    </xf>
    <xf numFmtId="0" fontId="47" fillId="0" borderId="64" xfId="0" applyFont="1" applyBorder="1" applyAlignment="1">
      <alignment horizontal="center" vertical="center"/>
    </xf>
    <xf numFmtId="0" fontId="47" fillId="0" borderId="65" xfId="0" applyFont="1" applyBorder="1" applyAlignment="1">
      <alignment horizontal="center" vertical="center"/>
    </xf>
    <xf numFmtId="0" fontId="47" fillId="0" borderId="67" xfId="0" applyFont="1" applyFill="1" applyBorder="1" applyAlignment="1">
      <alignment horizontal="center" vertical="center"/>
    </xf>
    <xf numFmtId="0" fontId="47" fillId="0" borderId="74" xfId="0" applyFont="1" applyFill="1" applyBorder="1" applyAlignment="1">
      <alignment horizontal="center" vertical="center" wrapText="1"/>
    </xf>
    <xf numFmtId="0" fontId="47" fillId="0" borderId="75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8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79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165" fontId="28" fillId="0" borderId="43" xfId="31" applyBorder="1" applyAlignment="1">
      <alignment horizontal="center" vertical="center"/>
    </xf>
    <xf numFmtId="165" fontId="28" fillId="0" borderId="22" xfId="31" applyBorder="1" applyAlignment="1">
      <alignment horizontal="center" vertical="center"/>
    </xf>
    <xf numFmtId="1" fontId="0" fillId="0" borderId="78" xfId="0" applyNumberForma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43" xfId="0" applyNumberFormat="1" applyBorder="1" applyAlignment="1">
      <alignment horizontal="center" vertical="center" wrapText="1"/>
    </xf>
    <xf numFmtId="165" fontId="28" fillId="0" borderId="78" xfId="31" applyBorder="1" applyAlignment="1">
      <alignment horizontal="center" vertical="center"/>
    </xf>
    <xf numFmtId="0" fontId="32" fillId="0" borderId="70" xfId="0" applyFont="1" applyBorder="1" applyAlignment="1">
      <alignment horizontal="right" vertical="center"/>
    </xf>
    <xf numFmtId="0" fontId="32" fillId="0" borderId="17" xfId="0" applyFont="1" applyBorder="1" applyAlignment="1">
      <alignment horizontal="right" vertical="center"/>
    </xf>
    <xf numFmtId="0" fontId="32" fillId="0" borderId="71" xfId="0" applyFont="1" applyBorder="1" applyAlignment="1">
      <alignment horizontal="right" vertical="center"/>
    </xf>
    <xf numFmtId="0" fontId="32" fillId="0" borderId="72" xfId="0" applyFont="1" applyBorder="1" applyAlignment="1">
      <alignment horizontal="right" vertical="center"/>
    </xf>
    <xf numFmtId="165" fontId="32" fillId="0" borderId="29" xfId="0" applyNumberFormat="1" applyFont="1" applyBorder="1" applyAlignment="1">
      <alignment horizontal="center" vertical="center"/>
    </xf>
    <xf numFmtId="165" fontId="32" fillId="0" borderId="83" xfId="0" applyNumberFormat="1" applyFont="1" applyBorder="1" applyAlignment="1">
      <alignment horizontal="center" vertical="center"/>
    </xf>
    <xf numFmtId="165" fontId="32" fillId="0" borderId="82" xfId="0" applyNumberFormat="1" applyFont="1" applyBorder="1" applyAlignment="1">
      <alignment horizontal="center" vertical="center"/>
    </xf>
    <xf numFmtId="165" fontId="32" fillId="0" borderId="68" xfId="0" applyNumberFormat="1" applyFon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49" fontId="0" fillId="0" borderId="76" xfId="0" applyNumberFormat="1" applyBorder="1" applyAlignment="1">
      <alignment horizontal="center" vertical="center"/>
    </xf>
    <xf numFmtId="49" fontId="0" fillId="0" borderId="77" xfId="0" applyNumberForma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32" fillId="26" borderId="28" xfId="0" applyFont="1" applyFill="1" applyBorder="1" applyAlignment="1">
      <alignment horizontal="center"/>
    </xf>
    <xf numFmtId="0" fontId="32" fillId="26" borderId="29" xfId="0" applyFont="1" applyFill="1" applyBorder="1" applyAlignment="1">
      <alignment horizontal="center"/>
    </xf>
    <xf numFmtId="0" fontId="32" fillId="26" borderId="18" xfId="0" applyFont="1" applyFill="1" applyBorder="1" applyAlignment="1">
      <alignment horizontal="center"/>
    </xf>
  </cellXfs>
  <cellStyles count="7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 2" xfId="50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uro" xfId="51"/>
    <cellStyle name="Excel Built-in Normal" xfId="52"/>
    <cellStyle name="Incorreto" xfId="30" builtinId="27" customBuiltin="1"/>
    <cellStyle name="Indefinido" xfId="53"/>
    <cellStyle name="Moeda" xfId="31" builtinId="4"/>
    <cellStyle name="Moeda 2" xfId="54"/>
    <cellStyle name="Moeda 3" xfId="32"/>
    <cellStyle name="Neutra" xfId="33" builtinId="28" customBuiltin="1"/>
    <cellStyle name="Normal" xfId="0" builtinId="0"/>
    <cellStyle name="Normal 10" xfId="55"/>
    <cellStyle name="Normal 2" xfId="49"/>
    <cellStyle name="Normal 2 2" xfId="56"/>
    <cellStyle name="Normal 2_Material" xfId="57"/>
    <cellStyle name="Normal 3" xfId="34"/>
    <cellStyle name="Normal 3 2" xfId="58"/>
    <cellStyle name="Normal 3_Material" xfId="59"/>
    <cellStyle name="Normal 4" xfId="60"/>
    <cellStyle name="Normal 5" xfId="61"/>
    <cellStyle name="Normal 6" xfId="62"/>
    <cellStyle name="Nota" xfId="35" builtinId="10" customBuiltin="1"/>
    <cellStyle name="Porcentagem" xfId="36" builtinId="5"/>
    <cellStyle name="Porcentagem 2" xfId="37"/>
    <cellStyle name="Saída" xfId="38" builtinId="21" customBuiltin="1"/>
    <cellStyle name="Separador de milhares [0] 2" xfId="63"/>
    <cellStyle name="Separador de milhares [0] 3" xfId="64"/>
    <cellStyle name="Separador de milhares 2" xfId="65"/>
    <cellStyle name="Separador de milhares 2 2" xfId="66"/>
    <cellStyle name="Separador de milhares 3" xfId="67"/>
    <cellStyle name="Separador de milhares 3 2" xfId="68"/>
    <cellStyle name="Separador de milhares 4" xfId="69"/>
    <cellStyle name="Separador de milhares 4 2" xfId="70"/>
    <cellStyle name="Separador de milhares 5" xfId="71"/>
    <cellStyle name="Texto de Aviso" xfId="40" builtinId="11" customBuiltin="1"/>
    <cellStyle name="Texto Explicativo" xfId="41" builtinId="53" customBuiltin="1"/>
    <cellStyle name="Título 1" xfId="42" builtinId="16" customBuiltin="1"/>
    <cellStyle name="Título 1 1" xfId="72"/>
    <cellStyle name="Título 2" xfId="43" builtinId="17" customBuiltin="1"/>
    <cellStyle name="Título 3" xfId="44" builtinId="18" customBuiltin="1"/>
    <cellStyle name="Título 4" xfId="45" builtinId="19" customBuiltin="1"/>
    <cellStyle name="Título 5" xfId="46"/>
    <cellStyle name="Total" xfId="47" builtinId="25" customBuiltin="1"/>
    <cellStyle name="Vírgula" xfId="39" builtinId="3"/>
    <cellStyle name="Vírgula 2" xfId="48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808032</xdr:colOff>
      <xdr:row>18</xdr:row>
      <xdr:rowOff>113242</xdr:rowOff>
    </xdr:from>
    <xdr:to>
      <xdr:col>18</xdr:col>
      <xdr:colOff>758344</xdr:colOff>
      <xdr:row>18</xdr:row>
      <xdr:rowOff>256117</xdr:rowOff>
    </xdr:to>
    <xdr:sp macro="" textlink="">
      <xdr:nvSpPr>
        <xdr:cNvPr id="3" name="Retângulo 14"/>
        <xdr:cNvSpPr>
          <a:spLocks noChangeArrowheads="1"/>
        </xdr:cNvSpPr>
      </xdr:nvSpPr>
      <xdr:spPr bwMode="auto">
        <a:xfrm>
          <a:off x="7142157" y="333983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805651</xdr:colOff>
      <xdr:row>20</xdr:row>
      <xdr:rowOff>103717</xdr:rowOff>
    </xdr:from>
    <xdr:to>
      <xdr:col>18</xdr:col>
      <xdr:colOff>755963</xdr:colOff>
      <xdr:row>20</xdr:row>
      <xdr:rowOff>246592</xdr:rowOff>
    </xdr:to>
    <xdr:sp macro="" textlink="">
      <xdr:nvSpPr>
        <xdr:cNvPr id="15" name="Retângulo 14"/>
        <xdr:cNvSpPr>
          <a:spLocks noChangeArrowheads="1"/>
        </xdr:cNvSpPr>
      </xdr:nvSpPr>
      <xdr:spPr bwMode="auto">
        <a:xfrm>
          <a:off x="7139776" y="404468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22</xdr:row>
      <xdr:rowOff>103717</xdr:rowOff>
    </xdr:from>
    <xdr:to>
      <xdr:col>18</xdr:col>
      <xdr:colOff>758344</xdr:colOff>
      <xdr:row>22</xdr:row>
      <xdr:rowOff>246592</xdr:rowOff>
    </xdr:to>
    <xdr:sp macro="" textlink="">
      <xdr:nvSpPr>
        <xdr:cNvPr id="16" name="Retângulo 14"/>
        <xdr:cNvSpPr>
          <a:spLocks noChangeArrowheads="1"/>
        </xdr:cNvSpPr>
      </xdr:nvSpPr>
      <xdr:spPr bwMode="auto">
        <a:xfrm>
          <a:off x="7142157" y="46876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12</xdr:row>
      <xdr:rowOff>75142</xdr:rowOff>
    </xdr:from>
    <xdr:to>
      <xdr:col>18</xdr:col>
      <xdr:colOff>758344</xdr:colOff>
      <xdr:row>12</xdr:row>
      <xdr:rowOff>218017</xdr:rowOff>
    </xdr:to>
    <xdr:sp macro="" textlink="">
      <xdr:nvSpPr>
        <xdr:cNvPr id="17" name="Retângulo 14"/>
        <xdr:cNvSpPr>
          <a:spLocks noChangeArrowheads="1"/>
        </xdr:cNvSpPr>
      </xdr:nvSpPr>
      <xdr:spPr bwMode="auto">
        <a:xfrm>
          <a:off x="7142157" y="1158611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14</xdr:row>
      <xdr:rowOff>94192</xdr:rowOff>
    </xdr:from>
    <xdr:to>
      <xdr:col>18</xdr:col>
      <xdr:colOff>758344</xdr:colOff>
      <xdr:row>14</xdr:row>
      <xdr:rowOff>237067</xdr:rowOff>
    </xdr:to>
    <xdr:sp macro="" textlink="">
      <xdr:nvSpPr>
        <xdr:cNvPr id="18" name="Retângulo 14"/>
        <xdr:cNvSpPr>
          <a:spLocks noChangeArrowheads="1"/>
        </xdr:cNvSpPr>
      </xdr:nvSpPr>
      <xdr:spPr bwMode="auto">
        <a:xfrm>
          <a:off x="7142157" y="1820598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793745</xdr:colOff>
      <xdr:row>16</xdr:row>
      <xdr:rowOff>113242</xdr:rowOff>
    </xdr:from>
    <xdr:to>
      <xdr:col>18</xdr:col>
      <xdr:colOff>744057</xdr:colOff>
      <xdr:row>16</xdr:row>
      <xdr:rowOff>256117</xdr:rowOff>
    </xdr:to>
    <xdr:sp macro="" textlink="">
      <xdr:nvSpPr>
        <xdr:cNvPr id="19" name="Retângulo 14"/>
        <xdr:cNvSpPr>
          <a:spLocks noChangeArrowheads="1"/>
        </xdr:cNvSpPr>
      </xdr:nvSpPr>
      <xdr:spPr bwMode="auto">
        <a:xfrm>
          <a:off x="7127870" y="25540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Barragens%20Solo%20Constru&#231;&#245;es%20-%20Contratos/Medi&#231;&#227;o%20Lote%2002%20-%20Petrolina/Aditivo%2001%20com%20replanilhamento/SOLO/Planilha%20Or&#231;ament&#225;ria%20Replanilhamento%20-%20Pre&#231;o%20SOLO%20%20-%20Lote%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Jatob&#22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Salguei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  <sheetName val="PO - I"/>
      <sheetName val="Deságio"/>
      <sheetName val="Cronograma Fís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>
        <row r="7">
          <cell r="C7" t="str">
            <v>Tipo 1 - Help Desk usuário</v>
          </cell>
        </row>
        <row r="8">
          <cell r="C8" t="str">
            <v>Tipo 2 - Montagem e Instalação</v>
          </cell>
        </row>
        <row r="9">
          <cell r="C9" t="str">
            <v>Tipo 3 - Suporte de Rede</v>
          </cell>
        </row>
        <row r="10">
          <cell r="C10" t="str">
            <v>Tipo 4 - Apoio Exclusivo e Continuado</v>
          </cell>
        </row>
        <row r="11">
          <cell r="C11" t="str">
            <v>Tipo 5 - Manutenção Corretiva</v>
          </cell>
        </row>
        <row r="12">
          <cell r="C12" t="str">
            <v>Tipo 6 - Manutenção Preventiva Completa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D11">
            <v>80</v>
          </cell>
          <cell r="E11">
            <v>23.42</v>
          </cell>
        </row>
        <row r="12">
          <cell r="D12">
            <v>4</v>
          </cell>
          <cell r="E12">
            <v>27.32</v>
          </cell>
        </row>
        <row r="13">
          <cell r="D13">
            <v>4</v>
          </cell>
          <cell r="E13">
            <v>25.37</v>
          </cell>
        </row>
        <row r="14">
          <cell r="D14">
            <v>2</v>
          </cell>
          <cell r="E14">
            <v>44.88</v>
          </cell>
        </row>
        <row r="15">
          <cell r="D15">
            <v>3</v>
          </cell>
          <cell r="E15">
            <v>33.17</v>
          </cell>
        </row>
        <row r="16">
          <cell r="D16">
            <v>7</v>
          </cell>
          <cell r="E16">
            <v>40.98</v>
          </cell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D11">
            <v>80</v>
          </cell>
          <cell r="E11">
            <v>23.42</v>
          </cell>
        </row>
        <row r="12">
          <cell r="D12">
            <v>4</v>
          </cell>
          <cell r="E12">
            <v>27.32</v>
          </cell>
        </row>
        <row r="13">
          <cell r="D13">
            <v>4</v>
          </cell>
          <cell r="E13">
            <v>25.37</v>
          </cell>
        </row>
        <row r="14">
          <cell r="D14">
            <v>2</v>
          </cell>
          <cell r="E14">
            <v>44.88</v>
          </cell>
        </row>
        <row r="15">
          <cell r="D15">
            <v>3</v>
          </cell>
          <cell r="E15">
            <v>33.17</v>
          </cell>
        </row>
        <row r="16">
          <cell r="D16">
            <v>7</v>
          </cell>
          <cell r="E16">
            <v>40.98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tabSelected="1" view="pageBreakPreview" topLeftCell="A148" zoomScaleNormal="90" zoomScaleSheetLayoutView="100" workbookViewId="0">
      <selection activeCell="E4" sqref="E4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10" t="s">
        <v>73</v>
      </c>
      <c r="B1" s="310"/>
      <c r="C1" s="310"/>
      <c r="D1" s="310"/>
      <c r="E1" s="310"/>
    </row>
    <row r="3" spans="1:5" ht="15" customHeight="1" x14ac:dyDescent="0.2">
      <c r="A3" s="253" t="s">
        <v>277</v>
      </c>
      <c r="B3" s="253"/>
      <c r="C3" s="253"/>
      <c r="D3" s="253"/>
      <c r="E3" s="253"/>
    </row>
    <row r="4" spans="1:5" ht="15" customHeight="1" x14ac:dyDescent="0.2">
      <c r="A4" s="1"/>
      <c r="B4" s="1"/>
      <c r="C4" s="1"/>
      <c r="D4" s="1"/>
      <c r="E4" s="1"/>
    </row>
    <row r="5" spans="1:5" ht="15" customHeight="1" x14ac:dyDescent="0.2">
      <c r="A5" s="253" t="s">
        <v>272</v>
      </c>
      <c r="B5" s="253"/>
      <c r="C5" s="253"/>
      <c r="D5" s="253"/>
      <c r="E5" s="253"/>
    </row>
    <row r="6" spans="1:5" ht="15" customHeight="1" x14ac:dyDescent="0.2">
      <c r="A6" s="253" t="s">
        <v>146</v>
      </c>
      <c r="B6" s="253"/>
      <c r="C6" s="253"/>
      <c r="D6" s="253"/>
      <c r="E6" s="253"/>
    </row>
    <row r="8" spans="1:5" ht="15" customHeight="1" x14ac:dyDescent="0.2">
      <c r="A8" s="270" t="s">
        <v>5</v>
      </c>
      <c r="B8" s="270"/>
      <c r="C8" s="271"/>
      <c r="D8" s="272"/>
      <c r="E8" s="273"/>
    </row>
    <row r="9" spans="1:5" ht="15" customHeight="1" x14ac:dyDescent="0.2">
      <c r="A9" s="270" t="s">
        <v>6</v>
      </c>
      <c r="B9" s="270"/>
      <c r="C9" s="271" t="s">
        <v>7</v>
      </c>
      <c r="D9" s="272"/>
      <c r="E9" s="273"/>
    </row>
    <row r="10" spans="1:5" ht="15" customHeight="1" x14ac:dyDescent="0.2">
      <c r="A10" s="270" t="s">
        <v>8</v>
      </c>
      <c r="B10" s="270"/>
      <c r="C10" s="271" t="s">
        <v>9</v>
      </c>
      <c r="D10" s="272"/>
      <c r="E10" s="273"/>
    </row>
    <row r="11" spans="1:5" ht="15" customHeight="1" x14ac:dyDescent="0.2">
      <c r="A11" s="11"/>
      <c r="B11" s="11"/>
      <c r="C11" s="17"/>
      <c r="D11" s="17"/>
      <c r="E11" s="17"/>
    </row>
    <row r="12" spans="1:5" ht="15" customHeight="1" x14ac:dyDescent="0.2">
      <c r="A12" s="311"/>
      <c r="B12" s="311"/>
      <c r="C12" s="311"/>
      <c r="D12" s="311"/>
      <c r="E12" s="311"/>
    </row>
    <row r="13" spans="1:5" ht="15" customHeight="1" x14ac:dyDescent="0.2">
      <c r="A13" s="238" t="s">
        <v>10</v>
      </c>
      <c r="B13" s="238"/>
      <c r="C13" s="238"/>
      <c r="D13" s="238"/>
      <c r="E13" s="238"/>
    </row>
    <row r="14" spans="1:5" ht="15" customHeight="1" x14ac:dyDescent="0.2">
      <c r="A14" s="18" t="s">
        <v>11</v>
      </c>
      <c r="B14" s="312" t="s">
        <v>12</v>
      </c>
      <c r="C14" s="312"/>
      <c r="D14" s="312"/>
      <c r="E14" s="178"/>
    </row>
    <row r="15" spans="1:5" ht="15" customHeight="1" x14ac:dyDescent="0.2">
      <c r="A15" s="18" t="s">
        <v>13</v>
      </c>
      <c r="B15" s="312" t="s">
        <v>14</v>
      </c>
      <c r="C15" s="312"/>
      <c r="D15" s="312"/>
      <c r="E15" s="179" t="s">
        <v>139</v>
      </c>
    </row>
    <row r="16" spans="1:5" ht="15" customHeight="1" x14ac:dyDescent="0.2">
      <c r="A16" s="18" t="s">
        <v>15</v>
      </c>
      <c r="B16" s="244" t="s">
        <v>16</v>
      </c>
      <c r="C16" s="244"/>
      <c r="D16" s="244"/>
      <c r="E16" s="5" t="s">
        <v>140</v>
      </c>
    </row>
    <row r="17" spans="1:5" ht="15" customHeight="1" x14ac:dyDescent="0.2">
      <c r="A17" s="18" t="s">
        <v>17</v>
      </c>
      <c r="B17" s="244" t="s">
        <v>18</v>
      </c>
      <c r="C17" s="244"/>
      <c r="D17" s="244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3"/>
      <c r="B19" s="253"/>
      <c r="C19" s="253"/>
      <c r="D19" s="253"/>
      <c r="E19" s="253"/>
    </row>
    <row r="20" spans="1:5" ht="15" customHeight="1" x14ac:dyDescent="0.2">
      <c r="A20" s="238" t="s">
        <v>20</v>
      </c>
      <c r="B20" s="238"/>
      <c r="C20" s="238"/>
      <c r="D20" s="238"/>
      <c r="E20" s="238"/>
    </row>
    <row r="21" spans="1:5" ht="15" customHeight="1" x14ac:dyDescent="0.2">
      <c r="A21" s="274" t="s">
        <v>21</v>
      </c>
      <c r="B21" s="274"/>
      <c r="C21" s="275" t="s">
        <v>22</v>
      </c>
      <c r="D21" s="276" t="s">
        <v>60</v>
      </c>
      <c r="E21" s="277"/>
    </row>
    <row r="22" spans="1:5" ht="15" customHeight="1" x14ac:dyDescent="0.2">
      <c r="A22" s="274"/>
      <c r="B22" s="274"/>
      <c r="C22" s="275"/>
      <c r="D22" s="278"/>
      <c r="E22" s="279"/>
    </row>
    <row r="23" spans="1:5" ht="15" customHeight="1" x14ac:dyDescent="0.2">
      <c r="A23" s="286" t="s">
        <v>93</v>
      </c>
      <c r="B23" s="287"/>
      <c r="C23" s="37" t="s">
        <v>75</v>
      </c>
      <c r="D23" s="280">
        <v>1</v>
      </c>
      <c r="E23" s="281"/>
    </row>
    <row r="24" spans="1:5" ht="15" customHeight="1" x14ac:dyDescent="0.2">
      <c r="A24" s="282"/>
      <c r="B24" s="283"/>
      <c r="C24" s="37"/>
      <c r="D24" s="284"/>
      <c r="E24" s="285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3" t="s">
        <v>147</v>
      </c>
      <c r="B26" s="253"/>
      <c r="C26" s="253"/>
      <c r="D26" s="253"/>
      <c r="E26" s="253"/>
    </row>
    <row r="27" spans="1:5" s="21" customFormat="1" ht="15" customHeight="1" x14ac:dyDescent="0.2">
      <c r="A27" s="254" t="s">
        <v>71</v>
      </c>
      <c r="B27" s="254"/>
      <c r="C27" s="254"/>
      <c r="D27" s="254"/>
      <c r="E27" s="254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5" t="s">
        <v>23</v>
      </c>
      <c r="B29" s="255"/>
      <c r="C29" s="23"/>
      <c r="D29" s="23"/>
      <c r="E29" s="24"/>
    </row>
    <row r="30" spans="1:5" s="25" customFormat="1" ht="39" customHeight="1" x14ac:dyDescent="0.2">
      <c r="A30" s="256" t="s">
        <v>151</v>
      </c>
      <c r="B30" s="257"/>
      <c r="C30" s="257"/>
      <c r="D30" s="257"/>
      <c r="E30" s="258"/>
    </row>
    <row r="31" spans="1:5" ht="15" customHeight="1" x14ac:dyDescent="0.2">
      <c r="A31" s="250" t="s">
        <v>24</v>
      </c>
      <c r="B31" s="251"/>
      <c r="C31" s="251"/>
      <c r="D31" s="251"/>
      <c r="E31" s="252"/>
    </row>
    <row r="32" spans="1:5" ht="47.25" customHeight="1" x14ac:dyDescent="0.2">
      <c r="A32" s="26">
        <v>1</v>
      </c>
      <c r="B32" s="259" t="s">
        <v>152</v>
      </c>
      <c r="C32" s="241"/>
      <c r="D32" s="248" t="s">
        <v>61</v>
      </c>
      <c r="E32" s="180" t="s">
        <v>92</v>
      </c>
    </row>
    <row r="33" spans="1:5" ht="70.5" customHeight="1" x14ac:dyDescent="0.2">
      <c r="A33" s="26">
        <v>2</v>
      </c>
      <c r="B33" s="260" t="s">
        <v>150</v>
      </c>
      <c r="C33" s="261"/>
      <c r="D33" s="262">
        <v>2012</v>
      </c>
      <c r="E33" s="181">
        <v>1020</v>
      </c>
    </row>
    <row r="34" spans="1:5" ht="30.75" customHeight="1" x14ac:dyDescent="0.2">
      <c r="A34" s="39">
        <v>3</v>
      </c>
      <c r="B34" s="264" t="s">
        <v>149</v>
      </c>
      <c r="C34" s="265"/>
      <c r="D34" s="266"/>
      <c r="E34" s="182" t="s">
        <v>93</v>
      </c>
    </row>
    <row r="35" spans="1:5" ht="15" customHeight="1" x14ac:dyDescent="0.2">
      <c r="A35" s="38">
        <v>4</v>
      </c>
      <c r="B35" s="267" t="s">
        <v>62</v>
      </c>
      <c r="C35" s="268"/>
      <c r="D35" s="269"/>
      <c r="E35" s="183">
        <v>41883</v>
      </c>
    </row>
    <row r="36" spans="1:5" ht="30" customHeight="1" x14ac:dyDescent="0.2">
      <c r="A36" s="243" t="s">
        <v>25</v>
      </c>
      <c r="B36" s="243"/>
      <c r="C36" s="243"/>
      <c r="D36" s="243"/>
      <c r="E36" s="243"/>
    </row>
    <row r="37" spans="1:5" ht="15" customHeight="1" x14ac:dyDescent="0.2">
      <c r="A37" s="27"/>
      <c r="B37" s="27"/>
      <c r="C37" s="27"/>
      <c r="D37" s="27"/>
      <c r="E37" s="27"/>
    </row>
    <row r="38" spans="1:5" ht="15" customHeight="1" x14ac:dyDescent="0.2">
      <c r="A38" s="238" t="s">
        <v>26</v>
      </c>
      <c r="B38" s="238"/>
      <c r="C38" s="238"/>
      <c r="D38" s="238"/>
      <c r="E38" s="238"/>
    </row>
    <row r="39" spans="1:5" ht="15" customHeight="1" x14ac:dyDescent="0.2">
      <c r="A39" s="3">
        <v>1</v>
      </c>
      <c r="B39" s="239" t="s">
        <v>27</v>
      </c>
      <c r="C39" s="239"/>
      <c r="D39" s="239"/>
      <c r="E39" s="8" t="s">
        <v>1</v>
      </c>
    </row>
    <row r="40" spans="1:5" ht="15" customHeight="1" x14ac:dyDescent="0.2">
      <c r="A40" s="4" t="s">
        <v>11</v>
      </c>
      <c r="B40" s="244" t="s">
        <v>28</v>
      </c>
      <c r="C40" s="244"/>
      <c r="D40" s="244"/>
      <c r="E40" s="181">
        <f>E33</f>
        <v>1020</v>
      </c>
    </row>
    <row r="41" spans="1:5" ht="15" customHeight="1" x14ac:dyDescent="0.2">
      <c r="A41" s="40" t="s">
        <v>13</v>
      </c>
      <c r="B41" s="240" t="s">
        <v>76</v>
      </c>
      <c r="C41" s="241"/>
      <c r="D41" s="248"/>
      <c r="E41" s="184">
        <v>0</v>
      </c>
    </row>
    <row r="42" spans="1:5" ht="15" customHeight="1" x14ac:dyDescent="0.2">
      <c r="A42" s="40" t="s">
        <v>15</v>
      </c>
      <c r="B42" s="240" t="s">
        <v>77</v>
      </c>
      <c r="C42" s="241"/>
      <c r="D42" s="248"/>
      <c r="E42" s="184">
        <v>0</v>
      </c>
    </row>
    <row r="43" spans="1:5" ht="15" customHeight="1" x14ac:dyDescent="0.2">
      <c r="A43" s="40" t="s">
        <v>33</v>
      </c>
      <c r="B43" s="240" t="s">
        <v>78</v>
      </c>
      <c r="C43" s="241"/>
      <c r="D43" s="248"/>
      <c r="E43" s="184">
        <v>0</v>
      </c>
    </row>
    <row r="44" spans="1:5" ht="15" customHeight="1" x14ac:dyDescent="0.2">
      <c r="A44" s="40" t="s">
        <v>35</v>
      </c>
      <c r="B44" s="240" t="s">
        <v>79</v>
      </c>
      <c r="C44" s="241"/>
      <c r="D44" s="248"/>
      <c r="E44" s="184">
        <v>0</v>
      </c>
    </row>
    <row r="45" spans="1:5" ht="15" customHeight="1" x14ac:dyDescent="0.2">
      <c r="A45" s="40" t="s">
        <v>37</v>
      </c>
      <c r="B45" s="240" t="s">
        <v>80</v>
      </c>
      <c r="C45" s="241"/>
      <c r="D45" s="248"/>
      <c r="E45" s="184">
        <v>0</v>
      </c>
    </row>
    <row r="46" spans="1:5" ht="15" customHeight="1" x14ac:dyDescent="0.2">
      <c r="A46" s="40" t="s">
        <v>47</v>
      </c>
      <c r="B46" s="244" t="s">
        <v>29</v>
      </c>
      <c r="C46" s="244"/>
      <c r="D46" s="244"/>
      <c r="E46" s="184">
        <v>0</v>
      </c>
    </row>
    <row r="47" spans="1:5" ht="15" customHeight="1" x14ac:dyDescent="0.2">
      <c r="A47" s="245" t="s">
        <v>30</v>
      </c>
      <c r="B47" s="246"/>
      <c r="C47" s="246"/>
      <c r="D47" s="247"/>
      <c r="E47" s="192">
        <f>SUM(E40:E46)</f>
        <v>1020</v>
      </c>
    </row>
    <row r="48" spans="1:5" ht="15" customHeight="1" x14ac:dyDescent="0.2">
      <c r="A48" s="263"/>
      <c r="B48" s="263"/>
      <c r="C48" s="263"/>
      <c r="D48" s="263"/>
      <c r="E48" s="263"/>
    </row>
    <row r="49" spans="1:5" ht="15" customHeight="1" x14ac:dyDescent="0.2">
      <c r="A49" s="238" t="s">
        <v>31</v>
      </c>
      <c r="B49" s="238"/>
      <c r="C49" s="238"/>
      <c r="D49" s="238"/>
      <c r="E49" s="238"/>
    </row>
    <row r="50" spans="1:5" ht="15" customHeight="1" x14ac:dyDescent="0.2">
      <c r="A50" s="3">
        <v>2</v>
      </c>
      <c r="B50" s="239" t="s">
        <v>32</v>
      </c>
      <c r="C50" s="239"/>
      <c r="D50" s="239"/>
      <c r="E50" s="8" t="s">
        <v>1</v>
      </c>
    </row>
    <row r="51" spans="1:5" ht="30" customHeight="1" x14ac:dyDescent="0.2">
      <c r="A51" s="4" t="s">
        <v>11</v>
      </c>
      <c r="B51" s="240" t="s">
        <v>177</v>
      </c>
      <c r="C51" s="241"/>
      <c r="D51" s="242"/>
      <c r="E51" s="216">
        <v>46.6</v>
      </c>
    </row>
    <row r="52" spans="1:5" ht="32.25" customHeight="1" x14ac:dyDescent="0.2">
      <c r="A52" s="4" t="s">
        <v>13</v>
      </c>
      <c r="B52" s="249" t="s">
        <v>153</v>
      </c>
      <c r="C52" s="244"/>
      <c r="D52" s="244"/>
      <c r="E52" s="165">
        <f>17.5*22</f>
        <v>385</v>
      </c>
    </row>
    <row r="53" spans="1:5" ht="15" customHeight="1" x14ac:dyDescent="0.2">
      <c r="A53" s="4" t="s">
        <v>15</v>
      </c>
      <c r="B53" s="249" t="s">
        <v>94</v>
      </c>
      <c r="C53" s="244"/>
      <c r="D53" s="244"/>
      <c r="E53" s="190">
        <v>130</v>
      </c>
    </row>
    <row r="54" spans="1:5" ht="15" customHeight="1" x14ac:dyDescent="0.2">
      <c r="A54" s="4" t="s">
        <v>33</v>
      </c>
      <c r="B54" s="244" t="s">
        <v>34</v>
      </c>
      <c r="C54" s="244"/>
      <c r="D54" s="244"/>
      <c r="E54" s="186">
        <v>0</v>
      </c>
    </row>
    <row r="55" spans="1:5" ht="15" customHeight="1" x14ac:dyDescent="0.2">
      <c r="A55" s="4" t="s">
        <v>35</v>
      </c>
      <c r="B55" s="244" t="s">
        <v>36</v>
      </c>
      <c r="C55" s="244"/>
      <c r="D55" s="244"/>
      <c r="E55" s="186" t="s">
        <v>70</v>
      </c>
    </row>
    <row r="56" spans="1:5" ht="15" customHeight="1" x14ac:dyDescent="0.2">
      <c r="A56" s="4" t="s">
        <v>37</v>
      </c>
      <c r="B56" s="244" t="s">
        <v>29</v>
      </c>
      <c r="C56" s="244"/>
      <c r="D56" s="244"/>
      <c r="E56" s="186" t="s">
        <v>70</v>
      </c>
    </row>
    <row r="57" spans="1:5" ht="15" customHeight="1" x14ac:dyDescent="0.2">
      <c r="A57" s="245" t="s">
        <v>38</v>
      </c>
      <c r="B57" s="246"/>
      <c r="C57" s="246"/>
      <c r="D57" s="247"/>
      <c r="E57" s="192">
        <f>SUM(E51:E56)</f>
        <v>561.6</v>
      </c>
    </row>
    <row r="58" spans="1:5" ht="28.5" customHeight="1" x14ac:dyDescent="0.2">
      <c r="A58" s="288" t="s">
        <v>39</v>
      </c>
      <c r="B58" s="288"/>
      <c r="C58" s="288"/>
      <c r="D58" s="288"/>
      <c r="E58" s="288"/>
    </row>
    <row r="59" spans="1:5" ht="15" customHeight="1" x14ac:dyDescent="0.2">
      <c r="A59" s="304"/>
      <c r="B59" s="304"/>
      <c r="C59" s="304"/>
      <c r="D59" s="304"/>
      <c r="E59" s="304"/>
    </row>
    <row r="60" spans="1:5" ht="15" customHeight="1" x14ac:dyDescent="0.2">
      <c r="A60" s="238" t="s">
        <v>40</v>
      </c>
      <c r="B60" s="238"/>
      <c r="C60" s="238"/>
      <c r="D60" s="238"/>
      <c r="E60" s="238"/>
    </row>
    <row r="61" spans="1:5" ht="15" customHeight="1" x14ac:dyDescent="0.2">
      <c r="A61" s="3">
        <v>3</v>
      </c>
      <c r="B61" s="239" t="s">
        <v>41</v>
      </c>
      <c r="C61" s="239"/>
      <c r="D61" s="239"/>
      <c r="E61" s="8" t="s">
        <v>1</v>
      </c>
    </row>
    <row r="62" spans="1:5" ht="15" customHeight="1" x14ac:dyDescent="0.2">
      <c r="A62" s="4" t="s">
        <v>11</v>
      </c>
      <c r="B62" s="244" t="s">
        <v>42</v>
      </c>
      <c r="C62" s="244"/>
      <c r="D62" s="244"/>
      <c r="E62" s="190">
        <v>4.17</v>
      </c>
    </row>
    <row r="63" spans="1:5" ht="15" customHeight="1" x14ac:dyDescent="0.2">
      <c r="A63" s="40" t="s">
        <v>13</v>
      </c>
      <c r="B63" s="240" t="s">
        <v>159</v>
      </c>
      <c r="C63" s="241"/>
      <c r="D63" s="248"/>
      <c r="E63" s="190">
        <v>9</v>
      </c>
    </row>
    <row r="64" spans="1:5" ht="15" customHeight="1" x14ac:dyDescent="0.2">
      <c r="A64" s="40" t="s">
        <v>15</v>
      </c>
      <c r="B64" s="240" t="s">
        <v>160</v>
      </c>
      <c r="C64" s="292"/>
      <c r="D64" s="293"/>
      <c r="E64" s="190">
        <f>'Insumos Diversos'!K20/12/3</f>
        <v>11.81</v>
      </c>
    </row>
    <row r="65" spans="1:5" ht="15" customHeight="1" x14ac:dyDescent="0.2">
      <c r="A65" s="40" t="s">
        <v>33</v>
      </c>
      <c r="B65" s="244" t="s">
        <v>29</v>
      </c>
      <c r="C65" s="244"/>
      <c r="D65" s="244"/>
      <c r="E65" s="185">
        <v>0</v>
      </c>
    </row>
    <row r="66" spans="1:5" ht="15" customHeight="1" x14ac:dyDescent="0.2">
      <c r="A66" s="291" t="s">
        <v>43</v>
      </c>
      <c r="B66" s="291"/>
      <c r="C66" s="291"/>
      <c r="D66" s="291"/>
      <c r="E66" s="192">
        <f>SUM(E62:E65)</f>
        <v>24.98</v>
      </c>
    </row>
    <row r="67" spans="1:5" ht="15" customHeight="1" x14ac:dyDescent="0.2">
      <c r="A67" s="288" t="s">
        <v>44</v>
      </c>
      <c r="B67" s="288"/>
      <c r="C67" s="288"/>
      <c r="D67" s="288"/>
      <c r="E67" s="288"/>
    </row>
    <row r="68" spans="1:5" ht="15" customHeight="1" x14ac:dyDescent="0.2">
      <c r="A68" s="233"/>
      <c r="B68" s="233"/>
      <c r="C68" s="233"/>
      <c r="D68" s="233"/>
      <c r="E68" s="233"/>
    </row>
    <row r="69" spans="1:5" ht="15" customHeight="1" x14ac:dyDescent="0.2">
      <c r="A69" s="254" t="s">
        <v>271</v>
      </c>
      <c r="B69" s="254"/>
      <c r="C69" s="254"/>
      <c r="D69" s="254"/>
      <c r="E69" s="254"/>
    </row>
    <row r="70" spans="1:5" ht="15" customHeight="1" x14ac:dyDescent="0.2">
      <c r="A70" s="254"/>
      <c r="B70" s="254"/>
      <c r="C70" s="254"/>
      <c r="D70" s="254"/>
      <c r="E70" s="254"/>
    </row>
    <row r="71" spans="1:5" ht="15" customHeight="1" x14ac:dyDescent="0.2">
      <c r="A71" s="254"/>
      <c r="B71" s="254"/>
      <c r="C71" s="254"/>
      <c r="D71" s="254"/>
      <c r="E71" s="254"/>
    </row>
    <row r="72" spans="1:5" ht="15" customHeight="1" x14ac:dyDescent="0.2">
      <c r="A72" s="294" t="s">
        <v>100</v>
      </c>
      <c r="B72" s="294"/>
      <c r="C72" s="294"/>
      <c r="D72" s="294"/>
      <c r="E72" s="294"/>
    </row>
    <row r="73" spans="1:5" ht="15" customHeight="1" x14ac:dyDescent="0.2">
      <c r="A73" s="3" t="s">
        <v>45</v>
      </c>
      <c r="B73" s="239" t="s">
        <v>98</v>
      </c>
      <c r="C73" s="239"/>
      <c r="D73" s="8" t="s">
        <v>46</v>
      </c>
      <c r="E73" s="8" t="s">
        <v>1</v>
      </c>
    </row>
    <row r="74" spans="1:5" ht="15" customHeight="1" x14ac:dyDescent="0.2">
      <c r="A74" s="4" t="s">
        <v>11</v>
      </c>
      <c r="B74" s="259" t="s">
        <v>63</v>
      </c>
      <c r="C74" s="242"/>
      <c r="D74" s="187">
        <v>0</v>
      </c>
      <c r="E74" s="185">
        <f>D74*E47</f>
        <v>0</v>
      </c>
    </row>
    <row r="75" spans="1:5" ht="15" customHeight="1" x14ac:dyDescent="0.2">
      <c r="A75" s="4" t="s">
        <v>13</v>
      </c>
      <c r="B75" s="259" t="s">
        <v>66</v>
      </c>
      <c r="C75" s="242"/>
      <c r="D75" s="188">
        <v>1.4999999999999999E-2</v>
      </c>
      <c r="E75" s="190">
        <f>D75*E47</f>
        <v>15.3</v>
      </c>
    </row>
    <row r="76" spans="1:5" ht="15" customHeight="1" x14ac:dyDescent="0.2">
      <c r="A76" s="4" t="s">
        <v>15</v>
      </c>
      <c r="B76" s="259" t="s">
        <v>67</v>
      </c>
      <c r="C76" s="242"/>
      <c r="D76" s="188">
        <v>0.01</v>
      </c>
      <c r="E76" s="190">
        <f>D76*E47</f>
        <v>10.199999999999999</v>
      </c>
    </row>
    <row r="77" spans="1:5" ht="15" customHeight="1" x14ac:dyDescent="0.2">
      <c r="A77" s="4" t="s">
        <v>33</v>
      </c>
      <c r="B77" s="259" t="s">
        <v>253</v>
      </c>
      <c r="C77" s="242"/>
      <c r="D77" s="188">
        <v>2E-3</v>
      </c>
      <c r="E77" s="190">
        <f>D77*E47</f>
        <v>2.04</v>
      </c>
    </row>
    <row r="78" spans="1:5" ht="15" customHeight="1" x14ac:dyDescent="0.2">
      <c r="A78" s="4" t="s">
        <v>35</v>
      </c>
      <c r="B78" s="259" t="s">
        <v>65</v>
      </c>
      <c r="C78" s="242"/>
      <c r="D78" s="188">
        <v>2.5000000000000001E-2</v>
      </c>
      <c r="E78" s="190">
        <f>D78*E47</f>
        <v>25.5</v>
      </c>
    </row>
    <row r="79" spans="1:5" ht="30" customHeight="1" x14ac:dyDescent="0.2">
      <c r="A79" s="4" t="s">
        <v>37</v>
      </c>
      <c r="B79" s="259" t="s">
        <v>64</v>
      </c>
      <c r="C79" s="242"/>
      <c r="D79" s="189">
        <v>0.08</v>
      </c>
      <c r="E79" s="190">
        <f>D79*E47</f>
        <v>81.599999999999994</v>
      </c>
    </row>
    <row r="80" spans="1:5" ht="25.5" customHeight="1" x14ac:dyDescent="0.2">
      <c r="A80" s="4" t="s">
        <v>47</v>
      </c>
      <c r="B80" s="259" t="s">
        <v>155</v>
      </c>
      <c r="C80" s="242"/>
      <c r="D80" s="189">
        <v>0.01</v>
      </c>
      <c r="E80" s="190">
        <f>D80*E47</f>
        <v>10.199999999999999</v>
      </c>
    </row>
    <row r="81" spans="1:11" ht="15" customHeight="1" x14ac:dyDescent="0.2">
      <c r="A81" s="4" t="s">
        <v>48</v>
      </c>
      <c r="B81" s="259" t="s">
        <v>68</v>
      </c>
      <c r="C81" s="242"/>
      <c r="D81" s="188">
        <v>6.0000000000000001E-3</v>
      </c>
      <c r="E81" s="190">
        <f>D81*E47</f>
        <v>6.12</v>
      </c>
    </row>
    <row r="82" spans="1:11" ht="15" customHeight="1" x14ac:dyDescent="0.2">
      <c r="A82" s="291" t="s">
        <v>49</v>
      </c>
      <c r="B82" s="291"/>
      <c r="C82" s="291"/>
      <c r="D82" s="191">
        <f>SUM(D74:D81)</f>
        <v>0.14799999999999999</v>
      </c>
      <c r="E82" s="192">
        <f>SUM(E74:E81)</f>
        <v>150.96</v>
      </c>
    </row>
    <row r="83" spans="1:11" ht="30" customHeight="1" x14ac:dyDescent="0.2">
      <c r="A83" s="288" t="s">
        <v>232</v>
      </c>
      <c r="B83" s="288"/>
      <c r="C83" s="288"/>
      <c r="D83" s="288"/>
      <c r="E83" s="288"/>
      <c r="K83" s="75"/>
    </row>
    <row r="84" spans="1:11" ht="15" customHeight="1" x14ac:dyDescent="0.2">
      <c r="A84" s="302" t="s">
        <v>50</v>
      </c>
      <c r="B84" s="302"/>
      <c r="C84" s="302"/>
      <c r="D84" s="302"/>
      <c r="E84" s="302"/>
      <c r="K84" s="75"/>
    </row>
    <row r="85" spans="1:11" ht="15" customHeight="1" x14ac:dyDescent="0.2">
      <c r="A85" s="314"/>
      <c r="B85" s="314"/>
      <c r="C85" s="314"/>
      <c r="D85" s="314"/>
      <c r="E85" s="314"/>
      <c r="K85" s="75"/>
    </row>
    <row r="86" spans="1:11" ht="15" customHeight="1" x14ac:dyDescent="0.2">
      <c r="A86" s="294" t="s">
        <v>101</v>
      </c>
      <c r="B86" s="294"/>
      <c r="C86" s="294"/>
      <c r="D86" s="294"/>
      <c r="E86" s="294"/>
    </row>
    <row r="87" spans="1:11" ht="15" customHeight="1" x14ac:dyDescent="0.2">
      <c r="A87" s="3" t="s">
        <v>51</v>
      </c>
      <c r="B87" s="239" t="s">
        <v>95</v>
      </c>
      <c r="C87" s="239"/>
      <c r="D87" s="74" t="s">
        <v>46</v>
      </c>
      <c r="E87" s="8" t="s">
        <v>1</v>
      </c>
    </row>
    <row r="88" spans="1:11" ht="15" customHeight="1" x14ac:dyDescent="0.2">
      <c r="A88" s="47" t="s">
        <v>11</v>
      </c>
      <c r="B88" s="259" t="s">
        <v>99</v>
      </c>
      <c r="C88" s="242"/>
      <c r="D88" s="213">
        <v>8.3299999999999999E-2</v>
      </c>
      <c r="E88" s="190">
        <f>D88*E47</f>
        <v>84.97</v>
      </c>
    </row>
    <row r="89" spans="1:11" ht="15" customHeight="1" x14ac:dyDescent="0.2">
      <c r="A89" s="289" t="s">
        <v>96</v>
      </c>
      <c r="B89" s="290"/>
      <c r="C89" s="290"/>
      <c r="D89" s="290"/>
      <c r="E89" s="215">
        <f>SUM(E88)</f>
        <v>84.97</v>
      </c>
    </row>
    <row r="90" spans="1:11" ht="29.25" customHeight="1" x14ac:dyDescent="0.2">
      <c r="A90" s="47" t="s">
        <v>13</v>
      </c>
      <c r="B90" s="259" t="s">
        <v>97</v>
      </c>
      <c r="C90" s="242"/>
      <c r="D90" s="214">
        <f>D82*D88</f>
        <v>1.23E-2</v>
      </c>
      <c r="E90" s="190">
        <f>D90*E47</f>
        <v>12.55</v>
      </c>
    </row>
    <row r="91" spans="1:11" ht="15" customHeight="1" x14ac:dyDescent="0.2">
      <c r="A91" s="291" t="s">
        <v>49</v>
      </c>
      <c r="B91" s="291"/>
      <c r="C91" s="291"/>
      <c r="D91" s="191">
        <f>SUM(D88:D90)</f>
        <v>9.5600000000000004E-2</v>
      </c>
      <c r="E91" s="192">
        <f>SUM(E89:E90)</f>
        <v>97.52</v>
      </c>
    </row>
    <row r="92" spans="1:11" ht="15" customHeight="1" x14ac:dyDescent="0.2">
      <c r="A92" s="313"/>
      <c r="B92" s="313"/>
      <c r="C92" s="313"/>
      <c r="D92" s="313"/>
      <c r="E92" s="313"/>
    </row>
    <row r="93" spans="1:11" ht="15" customHeight="1" x14ac:dyDescent="0.2">
      <c r="A93" s="294" t="s">
        <v>102</v>
      </c>
      <c r="B93" s="294"/>
      <c r="C93" s="294"/>
      <c r="D93" s="294"/>
      <c r="E93" s="294"/>
    </row>
    <row r="94" spans="1:11" ht="15" customHeight="1" x14ac:dyDescent="0.2">
      <c r="A94" s="3" t="s">
        <v>52</v>
      </c>
      <c r="B94" s="296" t="s">
        <v>103</v>
      </c>
      <c r="C94" s="296"/>
      <c r="D94" s="74" t="s">
        <v>46</v>
      </c>
      <c r="E94" s="8" t="s">
        <v>1</v>
      </c>
    </row>
    <row r="95" spans="1:11" ht="15" customHeight="1" x14ac:dyDescent="0.2">
      <c r="A95" s="4" t="s">
        <v>11</v>
      </c>
      <c r="B95" s="259" t="s">
        <v>109</v>
      </c>
      <c r="C95" s="259"/>
      <c r="D95" s="203">
        <v>2.0000000000000001E-4</v>
      </c>
      <c r="E95" s="211">
        <f>D95*E47</f>
        <v>0.2</v>
      </c>
    </row>
    <row r="96" spans="1:11" ht="28.5" customHeight="1" x14ac:dyDescent="0.2">
      <c r="A96" s="4" t="s">
        <v>13</v>
      </c>
      <c r="B96" s="259" t="s">
        <v>110</v>
      </c>
      <c r="C96" s="242"/>
      <c r="D96" s="48">
        <f>D82*D95</f>
        <v>0</v>
      </c>
      <c r="E96" s="205">
        <f>D96*$E$47</f>
        <v>0</v>
      </c>
    </row>
    <row r="97" spans="1:18" ht="15" customHeight="1" x14ac:dyDescent="0.2">
      <c r="A97" s="291" t="s">
        <v>49</v>
      </c>
      <c r="B97" s="291"/>
      <c r="C97" s="291"/>
      <c r="D97" s="191">
        <f>SUM(D95:D96)</f>
        <v>2.0000000000000001E-4</v>
      </c>
      <c r="E97" s="217">
        <f>SUM(E95:E96)</f>
        <v>0.2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4" t="s">
        <v>104</v>
      </c>
      <c r="B99" s="294"/>
      <c r="C99" s="294"/>
      <c r="D99" s="294"/>
      <c r="E99" s="294"/>
    </row>
    <row r="100" spans="1:18" ht="15" customHeight="1" x14ac:dyDescent="0.2">
      <c r="A100" s="3" t="s">
        <v>53</v>
      </c>
      <c r="B100" s="296" t="s">
        <v>105</v>
      </c>
      <c r="C100" s="296"/>
      <c r="D100" s="74" t="s">
        <v>46</v>
      </c>
      <c r="E100" s="8" t="s">
        <v>1</v>
      </c>
    </row>
    <row r="101" spans="1:18" ht="15" customHeight="1" x14ac:dyDescent="0.2">
      <c r="A101" s="4" t="s">
        <v>11</v>
      </c>
      <c r="B101" s="259" t="s">
        <v>106</v>
      </c>
      <c r="C101" s="248"/>
      <c r="D101" s="203">
        <v>5.2999999999999999E-2</v>
      </c>
      <c r="E101" s="190">
        <f>D101*E47</f>
        <v>54.06</v>
      </c>
    </row>
    <row r="102" spans="1:18" ht="17.25" customHeight="1" x14ac:dyDescent="0.2">
      <c r="A102" s="47" t="s">
        <v>13</v>
      </c>
      <c r="B102" s="259" t="s">
        <v>107</v>
      </c>
      <c r="C102" s="248"/>
      <c r="D102" s="203">
        <f>D79*D101</f>
        <v>4.1999999999999997E-3</v>
      </c>
      <c r="E102" s="190">
        <f>D102*E47</f>
        <v>4.28</v>
      </c>
    </row>
    <row r="103" spans="1:18" ht="41.25" customHeight="1" x14ac:dyDescent="0.2">
      <c r="A103" s="47" t="s">
        <v>15</v>
      </c>
      <c r="B103" s="259" t="s">
        <v>144</v>
      </c>
      <c r="C103" s="248"/>
      <c r="D103" s="209">
        <f>(4.05%+0.45%)/2</f>
        <v>2.2499999999999999E-2</v>
      </c>
      <c r="E103" s="190">
        <f>D103*E47</f>
        <v>22.95</v>
      </c>
    </row>
    <row r="104" spans="1:18" ht="15" customHeight="1" x14ac:dyDescent="0.2">
      <c r="A104" s="47" t="s">
        <v>33</v>
      </c>
      <c r="B104" s="259" t="s">
        <v>69</v>
      </c>
      <c r="C104" s="248"/>
      <c r="D104" s="203">
        <v>2.8E-3</v>
      </c>
      <c r="E104" s="190">
        <f>D104*E47</f>
        <v>2.86</v>
      </c>
    </row>
    <row r="105" spans="1:18" ht="27" customHeight="1" x14ac:dyDescent="0.2">
      <c r="A105" s="47" t="s">
        <v>35</v>
      </c>
      <c r="B105" s="259" t="s">
        <v>108</v>
      </c>
      <c r="C105" s="242"/>
      <c r="D105" s="203">
        <f>D82*D104</f>
        <v>4.0000000000000002E-4</v>
      </c>
      <c r="E105" s="190">
        <f>D105*E47</f>
        <v>0.41</v>
      </c>
    </row>
    <row r="106" spans="1:18" ht="39.75" customHeight="1" x14ac:dyDescent="0.2">
      <c r="A106" s="47" t="s">
        <v>37</v>
      </c>
      <c r="B106" s="259" t="s">
        <v>143</v>
      </c>
      <c r="C106" s="248"/>
      <c r="D106" s="210">
        <f>D103</f>
        <v>2.2499999999999999E-2</v>
      </c>
      <c r="E106" s="190">
        <f>D106*E47</f>
        <v>22.95</v>
      </c>
      <c r="K106" s="77"/>
    </row>
    <row r="107" spans="1:18" ht="21" customHeight="1" x14ac:dyDescent="0.2">
      <c r="A107" s="47" t="s">
        <v>47</v>
      </c>
      <c r="B107" s="259" t="s">
        <v>142</v>
      </c>
      <c r="C107" s="248"/>
      <c r="D107" s="210">
        <v>2.98E-2</v>
      </c>
      <c r="E107" s="190">
        <f>D107*E47</f>
        <v>30.4</v>
      </c>
    </row>
    <row r="108" spans="1:18" ht="15" customHeight="1" x14ac:dyDescent="0.2">
      <c r="A108" s="291" t="s">
        <v>49</v>
      </c>
      <c r="B108" s="291"/>
      <c r="C108" s="291"/>
      <c r="D108" s="191">
        <f>SUM(D101:D107)</f>
        <v>0.13519999999999999</v>
      </c>
      <c r="E108" s="192">
        <f>SUM(E101:E107)</f>
        <v>137.91</v>
      </c>
    </row>
    <row r="109" spans="1:18" ht="15" customHeight="1" x14ac:dyDescent="0.2">
      <c r="A109" s="307"/>
      <c r="B109" s="307"/>
      <c r="C109" s="307"/>
      <c r="D109" s="307"/>
      <c r="E109" s="307"/>
    </row>
    <row r="110" spans="1:18" ht="15" customHeight="1" x14ac:dyDescent="0.2">
      <c r="A110" s="300" t="s">
        <v>111</v>
      </c>
      <c r="B110" s="300"/>
      <c r="C110" s="300"/>
      <c r="D110" s="300"/>
      <c r="E110" s="300"/>
    </row>
    <row r="111" spans="1:18" ht="15" customHeight="1" x14ac:dyDescent="0.2">
      <c r="A111" s="71" t="s">
        <v>112</v>
      </c>
      <c r="B111" s="296" t="s">
        <v>118</v>
      </c>
      <c r="C111" s="296"/>
      <c r="D111" s="74" t="s">
        <v>46</v>
      </c>
      <c r="E111" s="72" t="s">
        <v>1</v>
      </c>
    </row>
    <row r="112" spans="1:18" ht="15" customHeight="1" x14ac:dyDescent="0.2">
      <c r="A112" s="47" t="s">
        <v>11</v>
      </c>
      <c r="B112" s="259" t="s">
        <v>113</v>
      </c>
      <c r="C112" s="248"/>
      <c r="D112" s="203">
        <v>7.9399999999999998E-2</v>
      </c>
      <c r="E112" s="190">
        <f>D112*$E$47</f>
        <v>80.989999999999995</v>
      </c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</row>
    <row r="113" spans="1:18" ht="15" customHeight="1" x14ac:dyDescent="0.2">
      <c r="A113" s="47" t="s">
        <v>13</v>
      </c>
      <c r="B113" s="259" t="s">
        <v>114</v>
      </c>
      <c r="C113" s="248"/>
      <c r="D113" s="203">
        <v>6.8999999999999999E-3</v>
      </c>
      <c r="E113" s="190">
        <f>D113*$E$47</f>
        <v>7.04</v>
      </c>
      <c r="I113" s="236"/>
      <c r="J113" s="236"/>
      <c r="K113" s="236"/>
      <c r="L113" s="236"/>
      <c r="M113" s="236"/>
      <c r="N113" s="236"/>
      <c r="O113" s="236"/>
      <c r="P113" s="236"/>
      <c r="Q113" s="236"/>
      <c r="R113" s="236"/>
    </row>
    <row r="114" spans="1:18" ht="15" customHeight="1" x14ac:dyDescent="0.2">
      <c r="A114" s="47" t="s">
        <v>15</v>
      </c>
      <c r="B114" s="259" t="s">
        <v>54</v>
      </c>
      <c r="C114" s="248"/>
      <c r="D114" s="203">
        <v>5.9999999999999995E-4</v>
      </c>
      <c r="E114" s="190">
        <f t="shared" ref="E114:E119" si="0">D114*$E$47</f>
        <v>0.61</v>
      </c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</row>
    <row r="115" spans="1:18" ht="15" customHeight="1" x14ac:dyDescent="0.2">
      <c r="A115" s="47" t="s">
        <v>33</v>
      </c>
      <c r="B115" s="259" t="s">
        <v>115</v>
      </c>
      <c r="C115" s="248"/>
      <c r="D115" s="203">
        <v>5.5999999999999999E-3</v>
      </c>
      <c r="E115" s="190">
        <f t="shared" si="0"/>
        <v>5.71</v>
      </c>
      <c r="I115" s="236"/>
      <c r="J115" s="236"/>
      <c r="K115" s="236"/>
      <c r="L115" s="236"/>
      <c r="M115" s="236"/>
      <c r="N115" s="236"/>
      <c r="O115" s="236"/>
      <c r="P115" s="236"/>
      <c r="Q115" s="236"/>
      <c r="R115" s="236"/>
    </row>
    <row r="116" spans="1:18" ht="15" customHeight="1" x14ac:dyDescent="0.2">
      <c r="A116" s="47" t="s">
        <v>35</v>
      </c>
      <c r="B116" s="259" t="s">
        <v>116</v>
      </c>
      <c r="C116" s="242"/>
      <c r="D116" s="203">
        <v>8.9999999999999998E-4</v>
      </c>
      <c r="E116" s="190">
        <f t="shared" si="0"/>
        <v>0.92</v>
      </c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</row>
    <row r="117" spans="1:18" ht="15" customHeight="1" x14ac:dyDescent="0.2">
      <c r="A117" s="47" t="s">
        <v>37</v>
      </c>
      <c r="B117" s="259" t="s">
        <v>29</v>
      </c>
      <c r="C117" s="248"/>
      <c r="D117" s="185">
        <v>0</v>
      </c>
      <c r="E117" s="185">
        <f t="shared" si="0"/>
        <v>0</v>
      </c>
      <c r="I117" s="309"/>
      <c r="J117" s="309"/>
      <c r="K117" s="309"/>
      <c r="L117" s="309"/>
      <c r="M117" s="309"/>
      <c r="N117" s="309"/>
      <c r="O117" s="309"/>
      <c r="P117" s="309"/>
      <c r="Q117" s="309"/>
      <c r="R117" s="309"/>
    </row>
    <row r="118" spans="1:18" ht="15" customHeight="1" x14ac:dyDescent="0.2">
      <c r="A118" s="297" t="s">
        <v>96</v>
      </c>
      <c r="B118" s="298"/>
      <c r="C118" s="298"/>
      <c r="D118" s="208">
        <f>SUM(D112:D117)</f>
        <v>9.3399999999999997E-2</v>
      </c>
      <c r="E118" s="190">
        <f>SUM(E112:E117)</f>
        <v>95.27</v>
      </c>
      <c r="I118" s="309"/>
      <c r="J118" s="309"/>
      <c r="K118" s="309"/>
      <c r="L118" s="309"/>
      <c r="M118" s="309"/>
      <c r="N118" s="309"/>
      <c r="O118" s="309"/>
      <c r="P118" s="309"/>
      <c r="Q118" s="309"/>
      <c r="R118" s="309"/>
    </row>
    <row r="119" spans="1:18" ht="24.75" customHeight="1" x14ac:dyDescent="0.2">
      <c r="A119" s="47" t="s">
        <v>47</v>
      </c>
      <c r="B119" s="259" t="s">
        <v>117</v>
      </c>
      <c r="C119" s="242"/>
      <c r="D119" s="203">
        <f>D82*D118</f>
        <v>1.38E-2</v>
      </c>
      <c r="E119" s="190">
        <f t="shared" si="0"/>
        <v>14.08</v>
      </c>
      <c r="I119" s="309"/>
      <c r="J119" s="309"/>
      <c r="K119" s="309"/>
      <c r="L119" s="309"/>
      <c r="M119" s="309"/>
      <c r="N119" s="309"/>
      <c r="O119" s="309"/>
      <c r="P119" s="309"/>
      <c r="Q119" s="309"/>
      <c r="R119" s="309"/>
    </row>
    <row r="120" spans="1:18" ht="15" customHeight="1" x14ac:dyDescent="0.2">
      <c r="A120" s="291" t="s">
        <v>49</v>
      </c>
      <c r="B120" s="291"/>
      <c r="C120" s="291"/>
      <c r="D120" s="191">
        <f>SUM(D118:D119)</f>
        <v>0.1072</v>
      </c>
      <c r="E120" s="192">
        <f>SUM(E118:E119)</f>
        <v>109.35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8" t="s">
        <v>120</v>
      </c>
      <c r="B122" s="238"/>
      <c r="C122" s="238"/>
      <c r="D122" s="238"/>
      <c r="E122" s="238"/>
    </row>
    <row r="123" spans="1:18" ht="15" customHeight="1" x14ac:dyDescent="0.2">
      <c r="A123" s="3">
        <v>4</v>
      </c>
      <c r="B123" s="299" t="s">
        <v>122</v>
      </c>
      <c r="C123" s="299"/>
      <c r="D123" s="74" t="s">
        <v>46</v>
      </c>
      <c r="E123" s="8" t="s">
        <v>1</v>
      </c>
    </row>
    <row r="124" spans="1:18" ht="15" customHeight="1" x14ac:dyDescent="0.2">
      <c r="A124" s="4" t="s">
        <v>45</v>
      </c>
      <c r="B124" s="259" t="s">
        <v>98</v>
      </c>
      <c r="C124" s="248"/>
      <c r="D124" s="203">
        <f>D82</f>
        <v>0.14799999999999999</v>
      </c>
      <c r="E124" s="190">
        <f>E82</f>
        <v>150.96</v>
      </c>
    </row>
    <row r="125" spans="1:18" ht="15" customHeight="1" x14ac:dyDescent="0.2">
      <c r="A125" s="4" t="s">
        <v>51</v>
      </c>
      <c r="B125" s="259" t="s">
        <v>95</v>
      </c>
      <c r="C125" s="248"/>
      <c r="D125" s="203">
        <f>D91</f>
        <v>9.5600000000000004E-2</v>
      </c>
      <c r="E125" s="190">
        <f>E91</f>
        <v>97.52</v>
      </c>
    </row>
    <row r="126" spans="1:18" ht="15" customHeight="1" x14ac:dyDescent="0.2">
      <c r="A126" s="4" t="s">
        <v>52</v>
      </c>
      <c r="B126" s="259" t="s">
        <v>109</v>
      </c>
      <c r="C126" s="248"/>
      <c r="D126" s="203">
        <f>D97</f>
        <v>2.0000000000000001E-4</v>
      </c>
      <c r="E126" s="190">
        <f>E97</f>
        <v>0.2</v>
      </c>
    </row>
    <row r="127" spans="1:18" ht="15" customHeight="1" x14ac:dyDescent="0.2">
      <c r="A127" s="4" t="s">
        <v>53</v>
      </c>
      <c r="B127" s="244" t="s">
        <v>123</v>
      </c>
      <c r="C127" s="244"/>
      <c r="D127" s="203">
        <f>D108</f>
        <v>0.13519999999999999</v>
      </c>
      <c r="E127" s="190">
        <f>E108</f>
        <v>137.91</v>
      </c>
    </row>
    <row r="128" spans="1:18" ht="15" customHeight="1" x14ac:dyDescent="0.2">
      <c r="A128" s="47" t="s">
        <v>112</v>
      </c>
      <c r="B128" s="259" t="s">
        <v>124</v>
      </c>
      <c r="C128" s="248"/>
      <c r="D128" s="203">
        <f>D120</f>
        <v>0.1072</v>
      </c>
      <c r="E128" s="190">
        <f>E120</f>
        <v>109.35</v>
      </c>
    </row>
    <row r="129" spans="1:19" ht="15" customHeight="1" x14ac:dyDescent="0.2">
      <c r="A129" s="4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91" t="s">
        <v>49</v>
      </c>
      <c r="B130" s="291"/>
      <c r="C130" s="291"/>
      <c r="D130" s="191">
        <f>SUM(D124:D129)</f>
        <v>0.48620000000000002</v>
      </c>
      <c r="E130" s="192">
        <f>SUM(E124:E129)</f>
        <v>495.94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8" t="s">
        <v>119</v>
      </c>
      <c r="B132" s="238"/>
      <c r="C132" s="238"/>
      <c r="D132" s="238"/>
      <c r="E132" s="238"/>
    </row>
    <row r="133" spans="1:19" ht="15" customHeight="1" x14ac:dyDescent="0.2">
      <c r="A133" s="30">
        <v>5</v>
      </c>
      <c r="B133" s="239" t="s">
        <v>121</v>
      </c>
      <c r="C133" s="239"/>
      <c r="D133" s="31" t="s">
        <v>46</v>
      </c>
      <c r="E133" s="8" t="s">
        <v>1</v>
      </c>
    </row>
    <row r="134" spans="1:19" ht="15" customHeight="1" x14ac:dyDescent="0.2">
      <c r="A134" s="49" t="s">
        <v>11</v>
      </c>
      <c r="B134" s="295" t="s">
        <v>145</v>
      </c>
      <c r="C134" s="295"/>
      <c r="D134" s="50">
        <v>0.05</v>
      </c>
      <c r="E134" s="202">
        <f>D134*(E47+E57+E66+E130)</f>
        <v>105.13</v>
      </c>
      <c r="I134" s="78"/>
    </row>
    <row r="135" spans="1:19" ht="15" customHeight="1" x14ac:dyDescent="0.2">
      <c r="A135" s="49" t="s">
        <v>13</v>
      </c>
      <c r="B135" s="295" t="s">
        <v>56</v>
      </c>
      <c r="C135" s="295"/>
      <c r="D135" s="50">
        <v>6.7900000000000002E-2</v>
      </c>
      <c r="E135" s="202">
        <f>D135*(E47+E57+E66+E130+E134)</f>
        <v>149.9</v>
      </c>
      <c r="I135" s="78"/>
    </row>
    <row r="136" spans="1:19" ht="15" customHeight="1" x14ac:dyDescent="0.2">
      <c r="A136" s="49" t="s">
        <v>15</v>
      </c>
      <c r="B136" s="295" t="s">
        <v>125</v>
      </c>
      <c r="C136" s="295"/>
      <c r="D136" s="50">
        <f>SUM(D137:D139)</f>
        <v>0.1065</v>
      </c>
      <c r="E136" s="202">
        <f>D136*(E47+E57+E66+E130+E134+E135)</f>
        <v>251.08</v>
      </c>
      <c r="I136" s="76"/>
    </row>
    <row r="137" spans="1:19" ht="15" customHeight="1" x14ac:dyDescent="0.2">
      <c r="A137" s="49"/>
      <c r="B137" s="244" t="s">
        <v>141</v>
      </c>
      <c r="C137" s="244"/>
      <c r="D137" s="200">
        <v>5.6500000000000002E-2</v>
      </c>
      <c r="E137" s="199">
        <f>D137*(E47+E57+E66+E130+E134+E135)</f>
        <v>133.19999999999999</v>
      </c>
      <c r="F137" s="13"/>
      <c r="G137" s="33"/>
      <c r="I137" s="76"/>
    </row>
    <row r="138" spans="1:19" ht="15" customHeight="1" x14ac:dyDescent="0.2">
      <c r="A138" s="49"/>
      <c r="B138" s="244" t="s">
        <v>126</v>
      </c>
      <c r="C138" s="244"/>
      <c r="D138" s="201">
        <v>0</v>
      </c>
      <c r="E138" s="51">
        <f>D138*(E47+E57+E66+E130+E134+E135)</f>
        <v>0</v>
      </c>
      <c r="F138" s="13"/>
      <c r="G138" s="33"/>
    </row>
    <row r="139" spans="1:19" ht="15" customHeight="1" x14ac:dyDescent="0.2">
      <c r="A139" s="49"/>
      <c r="B139" s="244" t="s">
        <v>127</v>
      </c>
      <c r="C139" s="244"/>
      <c r="D139" s="200">
        <v>0.05</v>
      </c>
      <c r="E139" s="199">
        <f>D139*(E47+E57+E66+E130+E134+E135)</f>
        <v>117.88</v>
      </c>
    </row>
    <row r="140" spans="1:19" ht="15" customHeight="1" x14ac:dyDescent="0.2">
      <c r="A140" s="291" t="s">
        <v>49</v>
      </c>
      <c r="B140" s="291"/>
      <c r="C140" s="291"/>
      <c r="D140" s="191">
        <f>SUM(D134:D136)</f>
        <v>0.22439999999999999</v>
      </c>
      <c r="E140" s="218">
        <f>SUM(E134:E136)</f>
        <v>506.11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3" t="s">
        <v>128</v>
      </c>
      <c r="B141" s="303"/>
      <c r="C141" s="303"/>
      <c r="D141" s="303"/>
      <c r="E141" s="303"/>
      <c r="F141" s="13"/>
      <c r="G141" s="33"/>
      <c r="J141" s="308"/>
      <c r="K141" s="308"/>
      <c r="L141" s="308"/>
      <c r="M141" s="308"/>
      <c r="N141" s="308"/>
      <c r="O141" s="308"/>
      <c r="P141" s="308"/>
      <c r="Q141" s="308"/>
      <c r="R141" s="308"/>
      <c r="S141" s="308"/>
    </row>
    <row r="142" spans="1:19" ht="15" customHeight="1" x14ac:dyDescent="0.2">
      <c r="A142" s="302" t="s">
        <v>57</v>
      </c>
      <c r="B142" s="302"/>
      <c r="C142" s="302"/>
      <c r="D142" s="302"/>
      <c r="E142" s="302"/>
      <c r="F142" s="13"/>
      <c r="G142" s="33"/>
      <c r="J142" s="308"/>
      <c r="K142" s="308"/>
      <c r="L142" s="308"/>
      <c r="M142" s="308"/>
      <c r="N142" s="308"/>
      <c r="O142" s="308"/>
      <c r="P142" s="308"/>
      <c r="Q142" s="308"/>
      <c r="R142" s="308"/>
      <c r="S142" s="308"/>
    </row>
    <row r="143" spans="1:19" ht="15" customHeight="1" x14ac:dyDescent="0.25">
      <c r="A143" s="28"/>
      <c r="B143" s="28"/>
      <c r="C143" s="28"/>
      <c r="D143" s="28"/>
      <c r="E143" s="28"/>
      <c r="F143" s="13"/>
      <c r="G143" s="33"/>
      <c r="J143" s="234"/>
      <c r="K143" s="234"/>
      <c r="L143" s="234"/>
      <c r="M143" s="234"/>
      <c r="N143" s="234"/>
      <c r="O143" s="234"/>
    </row>
    <row r="144" spans="1:19" ht="15" customHeight="1" x14ac:dyDescent="0.25">
      <c r="A144" s="253" t="s">
        <v>148</v>
      </c>
      <c r="B144" s="253"/>
      <c r="C144" s="253"/>
      <c r="D144" s="253"/>
      <c r="E144" s="253"/>
      <c r="F144" s="13"/>
      <c r="G144" s="33"/>
      <c r="J144" s="93"/>
    </row>
    <row r="145" spans="1:15" ht="15" customHeight="1" x14ac:dyDescent="0.2">
      <c r="A145" s="254" t="s">
        <v>72</v>
      </c>
      <c r="B145" s="254"/>
      <c r="C145" s="254"/>
      <c r="D145" s="254"/>
      <c r="E145" s="254"/>
      <c r="F145" s="13"/>
      <c r="G145" s="33"/>
    </row>
    <row r="146" spans="1:15" ht="15" customHeight="1" x14ac:dyDescent="0.25">
      <c r="A146" s="2"/>
      <c r="B146" s="2"/>
      <c r="C146" s="2"/>
      <c r="D146" s="2"/>
      <c r="E146" s="2"/>
      <c r="F146" s="13"/>
      <c r="G146" s="33"/>
      <c r="J146" s="235"/>
      <c r="K146" s="235"/>
      <c r="L146" s="235"/>
      <c r="M146" s="235"/>
      <c r="N146" s="235"/>
      <c r="O146" s="235"/>
    </row>
    <row r="147" spans="1:15" ht="15" customHeight="1" x14ac:dyDescent="0.2">
      <c r="A147" s="299" t="s">
        <v>58</v>
      </c>
      <c r="B147" s="299"/>
      <c r="C147" s="299"/>
      <c r="D147" s="299"/>
      <c r="E147" s="8" t="s">
        <v>1</v>
      </c>
      <c r="J147" s="94"/>
    </row>
    <row r="148" spans="1:15" ht="15" customHeight="1" x14ac:dyDescent="0.2">
      <c r="A148" s="32" t="s">
        <v>11</v>
      </c>
      <c r="B148" s="301" t="s">
        <v>129</v>
      </c>
      <c r="C148" s="301"/>
      <c r="D148" s="301"/>
      <c r="E148" s="198">
        <f>E47</f>
        <v>1020</v>
      </c>
    </row>
    <row r="149" spans="1:15" ht="15" customHeight="1" x14ac:dyDescent="0.25">
      <c r="A149" s="32" t="s">
        <v>13</v>
      </c>
      <c r="B149" s="301" t="s">
        <v>130</v>
      </c>
      <c r="C149" s="301"/>
      <c r="D149" s="301"/>
      <c r="E149" s="198">
        <f>E57</f>
        <v>561.6</v>
      </c>
      <c r="J149" s="235"/>
      <c r="K149" s="235"/>
      <c r="L149" s="235"/>
      <c r="M149" s="235"/>
      <c r="N149" s="235"/>
      <c r="O149" s="235"/>
    </row>
    <row r="150" spans="1:15" ht="15" customHeight="1" x14ac:dyDescent="0.2">
      <c r="A150" s="32" t="s">
        <v>15</v>
      </c>
      <c r="B150" s="244" t="s">
        <v>131</v>
      </c>
      <c r="C150" s="244"/>
      <c r="D150" s="244"/>
      <c r="E150" s="198">
        <f>E66</f>
        <v>24.98</v>
      </c>
      <c r="J150" s="94"/>
    </row>
    <row r="151" spans="1:15" ht="15" customHeight="1" x14ac:dyDescent="0.2">
      <c r="A151" s="32" t="s">
        <v>33</v>
      </c>
      <c r="B151" s="301" t="s">
        <v>132</v>
      </c>
      <c r="C151" s="301"/>
      <c r="D151" s="301"/>
      <c r="E151" s="198">
        <f>E130</f>
        <v>495.94</v>
      </c>
    </row>
    <row r="152" spans="1:15" ht="15" customHeight="1" x14ac:dyDescent="0.25">
      <c r="A152" s="291" t="s">
        <v>59</v>
      </c>
      <c r="B152" s="291"/>
      <c r="C152" s="291"/>
      <c r="D152" s="291"/>
      <c r="E152" s="198">
        <f>SUM(E148:E151)</f>
        <v>2102.52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32" t="s">
        <v>35</v>
      </c>
      <c r="B153" s="244" t="s">
        <v>133</v>
      </c>
      <c r="C153" s="244"/>
      <c r="D153" s="244"/>
      <c r="E153" s="199">
        <f>E140</f>
        <v>506.11</v>
      </c>
      <c r="J153" s="94"/>
    </row>
    <row r="154" spans="1:15" ht="15" customHeight="1" x14ac:dyDescent="0.2">
      <c r="A154" s="291" t="s">
        <v>134</v>
      </c>
      <c r="B154" s="291"/>
      <c r="C154" s="291"/>
      <c r="D154" s="291"/>
      <c r="E154" s="219">
        <f>E152+E153</f>
        <v>2608.63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7"/>
      <c r="K165" s="237"/>
      <c r="L165" s="237"/>
      <c r="M165" s="237"/>
      <c r="N165" s="237"/>
      <c r="O165" s="237"/>
      <c r="P165" s="237"/>
    </row>
    <row r="166" spans="10:16" ht="15" customHeight="1" x14ac:dyDescent="0.2">
      <c r="J166" s="237"/>
      <c r="K166" s="237"/>
      <c r="L166" s="237"/>
      <c r="M166" s="237"/>
      <c r="N166" s="237"/>
      <c r="O166" s="237"/>
      <c r="P166" s="237"/>
    </row>
    <row r="167" spans="10:16" ht="15" customHeight="1" x14ac:dyDescent="0.2">
      <c r="J167" s="237"/>
      <c r="K167" s="237"/>
      <c r="L167" s="237"/>
      <c r="M167" s="237"/>
      <c r="N167" s="237"/>
      <c r="O167" s="237"/>
      <c r="P167" s="237"/>
    </row>
  </sheetData>
  <sheetProtection selectLockedCells="1" selectUnlockedCells="1"/>
  <mergeCells count="152">
    <mergeCell ref="J141:S142"/>
    <mergeCell ref="I117:R119"/>
    <mergeCell ref="A1:E1"/>
    <mergeCell ref="B16:D16"/>
    <mergeCell ref="B17:D17"/>
    <mergeCell ref="A12:E12"/>
    <mergeCell ref="A13:E13"/>
    <mergeCell ref="B14:D14"/>
    <mergeCell ref="B15:D15"/>
    <mergeCell ref="B101:C101"/>
    <mergeCell ref="A108:C108"/>
    <mergeCell ref="A92:E92"/>
    <mergeCell ref="A93:E93"/>
    <mergeCell ref="B94:C94"/>
    <mergeCell ref="B95:C95"/>
    <mergeCell ref="B96:C96"/>
    <mergeCell ref="A97:C97"/>
    <mergeCell ref="A99:E99"/>
    <mergeCell ref="B79:C79"/>
    <mergeCell ref="A84:E84"/>
    <mergeCell ref="A85:E85"/>
    <mergeCell ref="A86:E86"/>
    <mergeCell ref="B87:C87"/>
    <mergeCell ref="B88:C88"/>
    <mergeCell ref="B75:C75"/>
    <mergeCell ref="A67:E67"/>
    <mergeCell ref="B134:C134"/>
    <mergeCell ref="B135:C135"/>
    <mergeCell ref="B138:C138"/>
    <mergeCell ref="B127:C127"/>
    <mergeCell ref="B129:C129"/>
    <mergeCell ref="A130:C130"/>
    <mergeCell ref="A131:E131"/>
    <mergeCell ref="A132:E132"/>
    <mergeCell ref="B100:C100"/>
    <mergeCell ref="A109:E109"/>
    <mergeCell ref="A154:D154"/>
    <mergeCell ref="A147:D147"/>
    <mergeCell ref="B148:D148"/>
    <mergeCell ref="B149:D149"/>
    <mergeCell ref="B150:D150"/>
    <mergeCell ref="B151:D151"/>
    <mergeCell ref="A145:E145"/>
    <mergeCell ref="A144:E144"/>
    <mergeCell ref="A142:E142"/>
    <mergeCell ref="B102:C102"/>
    <mergeCell ref="B103:C103"/>
    <mergeCell ref="B104:C104"/>
    <mergeCell ref="B105:C105"/>
    <mergeCell ref="B106:C106"/>
    <mergeCell ref="A110:E110"/>
    <mergeCell ref="B107:C107"/>
    <mergeCell ref="A152:D152"/>
    <mergeCell ref="B153:D153"/>
    <mergeCell ref="A141:E141"/>
    <mergeCell ref="B139:C139"/>
    <mergeCell ref="A140:C140"/>
    <mergeCell ref="B136:C136"/>
    <mergeCell ref="B137:C137"/>
    <mergeCell ref="B128:C128"/>
    <mergeCell ref="B111:C111"/>
    <mergeCell ref="B112:C112"/>
    <mergeCell ref="B113:C113"/>
    <mergeCell ref="B114:C114"/>
    <mergeCell ref="B115:C115"/>
    <mergeCell ref="B116:C116"/>
    <mergeCell ref="B117:C117"/>
    <mergeCell ref="A120:C120"/>
    <mergeCell ref="B119:C119"/>
    <mergeCell ref="A118:C118"/>
    <mergeCell ref="B133:C133"/>
    <mergeCell ref="A122:E122"/>
    <mergeCell ref="B123:C123"/>
    <mergeCell ref="B124:C124"/>
    <mergeCell ref="B125:C125"/>
    <mergeCell ref="B126:C126"/>
    <mergeCell ref="B55:D55"/>
    <mergeCell ref="A60:E60"/>
    <mergeCell ref="B61:D61"/>
    <mergeCell ref="B62:D62"/>
    <mergeCell ref="A58:E58"/>
    <mergeCell ref="B90:C90"/>
    <mergeCell ref="A89:D89"/>
    <mergeCell ref="A91:C91"/>
    <mergeCell ref="B65:D65"/>
    <mergeCell ref="A66:D66"/>
    <mergeCell ref="B63:D63"/>
    <mergeCell ref="B64:D64"/>
    <mergeCell ref="B76:C76"/>
    <mergeCell ref="A72:E72"/>
    <mergeCell ref="B73:C73"/>
    <mergeCell ref="B74:C74"/>
    <mergeCell ref="A69:E71"/>
    <mergeCell ref="A83:E83"/>
    <mergeCell ref="A59:E59"/>
    <mergeCell ref="B81:C81"/>
    <mergeCell ref="B77:C77"/>
    <mergeCell ref="A82:C82"/>
    <mergeCell ref="B80:C80"/>
    <mergeCell ref="B78:C78"/>
    <mergeCell ref="A24:B24"/>
    <mergeCell ref="D24:E24"/>
    <mergeCell ref="A20:E20"/>
    <mergeCell ref="A19:E19"/>
    <mergeCell ref="C10:E10"/>
    <mergeCell ref="C9:E9"/>
    <mergeCell ref="A9:B9"/>
    <mergeCell ref="A10:B10"/>
    <mergeCell ref="A23:B23"/>
    <mergeCell ref="A3:E3"/>
    <mergeCell ref="A5:E5"/>
    <mergeCell ref="A8:B8"/>
    <mergeCell ref="C8:E8"/>
    <mergeCell ref="A6:E6"/>
    <mergeCell ref="A21:B22"/>
    <mergeCell ref="C21:C22"/>
    <mergeCell ref="D21:E22"/>
    <mergeCell ref="D23:E23"/>
    <mergeCell ref="A31:E31"/>
    <mergeCell ref="A26:E26"/>
    <mergeCell ref="A27:E27"/>
    <mergeCell ref="A29:B29"/>
    <mergeCell ref="A30:E30"/>
    <mergeCell ref="B32:D32"/>
    <mergeCell ref="B33:D33"/>
    <mergeCell ref="A48:E48"/>
    <mergeCell ref="B34:D34"/>
    <mergeCell ref="B35:D35"/>
    <mergeCell ref="J143:O143"/>
    <mergeCell ref="J146:O146"/>
    <mergeCell ref="J149:O149"/>
    <mergeCell ref="I112:R116"/>
    <mergeCell ref="J165:P167"/>
    <mergeCell ref="A49:E49"/>
    <mergeCell ref="B50:D50"/>
    <mergeCell ref="B51:D51"/>
    <mergeCell ref="A36:E36"/>
    <mergeCell ref="A38:E38"/>
    <mergeCell ref="B39:D39"/>
    <mergeCell ref="B40:D40"/>
    <mergeCell ref="B46:D46"/>
    <mergeCell ref="A47:D47"/>
    <mergeCell ref="B41:D41"/>
    <mergeCell ref="B42:D42"/>
    <mergeCell ref="B43:D43"/>
    <mergeCell ref="B44:D44"/>
    <mergeCell ref="B45:D45"/>
    <mergeCell ref="B56:D56"/>
    <mergeCell ref="A57:D57"/>
    <mergeCell ref="B52:D52"/>
    <mergeCell ref="B53:D53"/>
    <mergeCell ref="B54:D54"/>
  </mergeCells>
  <phoneticPr fontId="29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86" firstPageNumber="0" fitToHeight="4" orientation="portrait" r:id="rId1"/>
  <headerFooter alignWithMargins="0"/>
  <rowBreaks count="2" manualBreakCount="2">
    <brk id="47" max="4" man="1"/>
    <brk id="9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view="pageBreakPreview" topLeftCell="A130" zoomScaleNormal="90" zoomScaleSheetLayoutView="100" workbookViewId="0">
      <selection activeCell="E4" sqref="E4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10" t="s">
        <v>73</v>
      </c>
      <c r="B1" s="310"/>
      <c r="C1" s="310"/>
      <c r="D1" s="310"/>
      <c r="E1" s="310"/>
    </row>
    <row r="3" spans="1:5" ht="15" customHeight="1" x14ac:dyDescent="0.2">
      <c r="A3" s="253" t="s">
        <v>277</v>
      </c>
      <c r="B3" s="253"/>
      <c r="C3" s="253"/>
      <c r="D3" s="253"/>
      <c r="E3" s="253"/>
    </row>
    <row r="4" spans="1:5" ht="15" customHeight="1" x14ac:dyDescent="0.2">
      <c r="A4" s="82"/>
      <c r="B4" s="82"/>
      <c r="C4" s="82"/>
      <c r="D4" s="82"/>
      <c r="E4" s="82"/>
    </row>
    <row r="5" spans="1:5" ht="15" customHeight="1" x14ac:dyDescent="0.2">
      <c r="A5" s="253" t="s">
        <v>272</v>
      </c>
      <c r="B5" s="253"/>
      <c r="C5" s="253"/>
      <c r="D5" s="253"/>
      <c r="E5" s="253"/>
    </row>
    <row r="6" spans="1:5" ht="15" customHeight="1" x14ac:dyDescent="0.2">
      <c r="A6" s="253" t="s">
        <v>146</v>
      </c>
      <c r="B6" s="253"/>
      <c r="C6" s="253"/>
      <c r="D6" s="253"/>
      <c r="E6" s="253"/>
    </row>
    <row r="8" spans="1:5" ht="15" customHeight="1" x14ac:dyDescent="0.2">
      <c r="A8" s="270" t="s">
        <v>5</v>
      </c>
      <c r="B8" s="270"/>
      <c r="C8" s="271"/>
      <c r="D8" s="272"/>
      <c r="E8" s="273"/>
    </row>
    <row r="9" spans="1:5" ht="15" customHeight="1" x14ac:dyDescent="0.2">
      <c r="A9" s="270" t="s">
        <v>6</v>
      </c>
      <c r="B9" s="270"/>
      <c r="C9" s="271" t="s">
        <v>7</v>
      </c>
      <c r="D9" s="272"/>
      <c r="E9" s="273"/>
    </row>
    <row r="10" spans="1:5" ht="15" customHeight="1" x14ac:dyDescent="0.2">
      <c r="A10" s="270" t="s">
        <v>8</v>
      </c>
      <c r="B10" s="270"/>
      <c r="C10" s="271" t="s">
        <v>9</v>
      </c>
      <c r="D10" s="272"/>
      <c r="E10" s="273"/>
    </row>
    <row r="11" spans="1:5" ht="15" customHeight="1" x14ac:dyDescent="0.2">
      <c r="A11" s="11"/>
      <c r="B11" s="11"/>
      <c r="C11" s="81"/>
      <c r="D11" s="81"/>
      <c r="E11" s="81"/>
    </row>
    <row r="12" spans="1:5" ht="15" customHeight="1" x14ac:dyDescent="0.2">
      <c r="A12" s="311"/>
      <c r="B12" s="311"/>
      <c r="C12" s="311"/>
      <c r="D12" s="311"/>
      <c r="E12" s="311"/>
    </row>
    <row r="13" spans="1:5" ht="15" customHeight="1" x14ac:dyDescent="0.2">
      <c r="A13" s="238" t="s">
        <v>10</v>
      </c>
      <c r="B13" s="238"/>
      <c r="C13" s="238"/>
      <c r="D13" s="238"/>
      <c r="E13" s="238"/>
    </row>
    <row r="14" spans="1:5" ht="15" customHeight="1" x14ac:dyDescent="0.2">
      <c r="A14" s="18" t="s">
        <v>11</v>
      </c>
      <c r="B14" s="312" t="s">
        <v>12</v>
      </c>
      <c r="C14" s="312"/>
      <c r="D14" s="312"/>
      <c r="E14" s="178"/>
    </row>
    <row r="15" spans="1:5" ht="15" customHeight="1" x14ac:dyDescent="0.2">
      <c r="A15" s="18" t="s">
        <v>13</v>
      </c>
      <c r="B15" s="312" t="s">
        <v>14</v>
      </c>
      <c r="C15" s="312"/>
      <c r="D15" s="312"/>
      <c r="E15" s="179" t="s">
        <v>139</v>
      </c>
    </row>
    <row r="16" spans="1:5" ht="15" customHeight="1" x14ac:dyDescent="0.2">
      <c r="A16" s="18" t="s">
        <v>15</v>
      </c>
      <c r="B16" s="244" t="s">
        <v>16</v>
      </c>
      <c r="C16" s="244"/>
      <c r="D16" s="244"/>
      <c r="E16" s="5" t="s">
        <v>140</v>
      </c>
    </row>
    <row r="17" spans="1:5" ht="15" customHeight="1" x14ac:dyDescent="0.2">
      <c r="A17" s="18" t="s">
        <v>17</v>
      </c>
      <c r="B17" s="244" t="s">
        <v>18</v>
      </c>
      <c r="C17" s="244"/>
      <c r="D17" s="244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3"/>
      <c r="B19" s="253"/>
      <c r="C19" s="253"/>
      <c r="D19" s="253"/>
      <c r="E19" s="253"/>
    </row>
    <row r="20" spans="1:5" ht="15" customHeight="1" x14ac:dyDescent="0.2">
      <c r="A20" s="238" t="s">
        <v>20</v>
      </c>
      <c r="B20" s="238"/>
      <c r="C20" s="238"/>
      <c r="D20" s="238"/>
      <c r="E20" s="238"/>
    </row>
    <row r="21" spans="1:5" ht="15" customHeight="1" x14ac:dyDescent="0.2">
      <c r="A21" s="274" t="s">
        <v>21</v>
      </c>
      <c r="B21" s="274"/>
      <c r="C21" s="275" t="s">
        <v>22</v>
      </c>
      <c r="D21" s="276" t="s">
        <v>60</v>
      </c>
      <c r="E21" s="277"/>
    </row>
    <row r="22" spans="1:5" ht="15" customHeight="1" x14ac:dyDescent="0.2">
      <c r="A22" s="274"/>
      <c r="B22" s="274"/>
      <c r="C22" s="275"/>
      <c r="D22" s="278"/>
      <c r="E22" s="279"/>
    </row>
    <row r="23" spans="1:5" ht="15" customHeight="1" x14ac:dyDescent="0.2">
      <c r="A23" s="286" t="s">
        <v>161</v>
      </c>
      <c r="B23" s="287"/>
      <c r="C23" s="37" t="s">
        <v>75</v>
      </c>
      <c r="D23" s="280">
        <v>1</v>
      </c>
      <c r="E23" s="281"/>
    </row>
    <row r="24" spans="1:5" ht="15" customHeight="1" x14ac:dyDescent="0.2">
      <c r="A24" s="282"/>
      <c r="B24" s="283"/>
      <c r="C24" s="37"/>
      <c r="D24" s="284"/>
      <c r="E24" s="285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3" t="s">
        <v>147</v>
      </c>
      <c r="B26" s="253"/>
      <c r="C26" s="253"/>
      <c r="D26" s="253"/>
      <c r="E26" s="253"/>
    </row>
    <row r="27" spans="1:5" s="21" customFormat="1" ht="15" customHeight="1" x14ac:dyDescent="0.2">
      <c r="A27" s="254" t="s">
        <v>71</v>
      </c>
      <c r="B27" s="254"/>
      <c r="C27" s="254"/>
      <c r="D27" s="254"/>
      <c r="E27" s="254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5" t="s">
        <v>23</v>
      </c>
      <c r="B29" s="255"/>
      <c r="C29" s="23"/>
      <c r="D29" s="23"/>
      <c r="E29" s="24"/>
    </row>
    <row r="30" spans="1:5" s="25" customFormat="1" ht="39" customHeight="1" x14ac:dyDescent="0.2">
      <c r="A30" s="256" t="s">
        <v>151</v>
      </c>
      <c r="B30" s="257"/>
      <c r="C30" s="257"/>
      <c r="D30" s="257"/>
      <c r="E30" s="258"/>
    </row>
    <row r="31" spans="1:5" ht="15" customHeight="1" x14ac:dyDescent="0.2">
      <c r="A31" s="250" t="s">
        <v>24</v>
      </c>
      <c r="B31" s="251"/>
      <c r="C31" s="251"/>
      <c r="D31" s="251"/>
      <c r="E31" s="252"/>
    </row>
    <row r="32" spans="1:5" ht="47.25" customHeight="1" x14ac:dyDescent="0.2">
      <c r="A32" s="26">
        <v>1</v>
      </c>
      <c r="B32" s="259" t="s">
        <v>152</v>
      </c>
      <c r="C32" s="241"/>
      <c r="D32" s="248" t="s">
        <v>61</v>
      </c>
      <c r="E32" s="180" t="s">
        <v>92</v>
      </c>
    </row>
    <row r="33" spans="1:5" ht="70.5" customHeight="1" x14ac:dyDescent="0.2">
      <c r="A33" s="26">
        <v>2</v>
      </c>
      <c r="B33" s="260" t="s">
        <v>150</v>
      </c>
      <c r="C33" s="261"/>
      <c r="D33" s="262">
        <v>2012</v>
      </c>
      <c r="E33" s="181">
        <v>1100</v>
      </c>
    </row>
    <row r="34" spans="1:5" ht="30.75" customHeight="1" x14ac:dyDescent="0.2">
      <c r="A34" s="39">
        <v>3</v>
      </c>
      <c r="B34" s="264" t="s">
        <v>149</v>
      </c>
      <c r="C34" s="265"/>
      <c r="D34" s="266"/>
      <c r="E34" s="182" t="s">
        <v>161</v>
      </c>
    </row>
    <row r="35" spans="1:5" ht="15" customHeight="1" x14ac:dyDescent="0.2">
      <c r="A35" s="38">
        <v>4</v>
      </c>
      <c r="B35" s="267" t="s">
        <v>62</v>
      </c>
      <c r="C35" s="268"/>
      <c r="D35" s="269"/>
      <c r="E35" s="183">
        <v>41883</v>
      </c>
    </row>
    <row r="36" spans="1:5" ht="30" customHeight="1" x14ac:dyDescent="0.2">
      <c r="A36" s="243" t="s">
        <v>25</v>
      </c>
      <c r="B36" s="243"/>
      <c r="C36" s="243"/>
      <c r="D36" s="243"/>
      <c r="E36" s="243"/>
    </row>
    <row r="37" spans="1:5" ht="15" customHeight="1" x14ac:dyDescent="0.2">
      <c r="A37" s="86"/>
      <c r="B37" s="86"/>
      <c r="C37" s="86"/>
      <c r="D37" s="86"/>
      <c r="E37" s="86"/>
    </row>
    <row r="38" spans="1:5" ht="15" customHeight="1" x14ac:dyDescent="0.2">
      <c r="A38" s="238" t="s">
        <v>26</v>
      </c>
      <c r="B38" s="238"/>
      <c r="C38" s="238"/>
      <c r="D38" s="238"/>
      <c r="E38" s="238"/>
    </row>
    <row r="39" spans="1:5" ht="15" customHeight="1" x14ac:dyDescent="0.2">
      <c r="A39" s="88">
        <v>1</v>
      </c>
      <c r="B39" s="239" t="s">
        <v>27</v>
      </c>
      <c r="C39" s="239"/>
      <c r="D39" s="239"/>
      <c r="E39" s="89" t="s">
        <v>1</v>
      </c>
    </row>
    <row r="40" spans="1:5" ht="15" customHeight="1" x14ac:dyDescent="0.2">
      <c r="A40" s="47" t="s">
        <v>11</v>
      </c>
      <c r="B40" s="244" t="s">
        <v>28</v>
      </c>
      <c r="C40" s="244"/>
      <c r="D40" s="244"/>
      <c r="E40" s="181">
        <f>E33</f>
        <v>1100</v>
      </c>
    </row>
    <row r="41" spans="1:5" ht="15" customHeight="1" x14ac:dyDescent="0.2">
      <c r="A41" s="40" t="s">
        <v>13</v>
      </c>
      <c r="B41" s="240" t="s">
        <v>76</v>
      </c>
      <c r="C41" s="241"/>
      <c r="D41" s="248"/>
      <c r="E41" s="184">
        <v>0</v>
      </c>
    </row>
    <row r="42" spans="1:5" ht="15" customHeight="1" x14ac:dyDescent="0.2">
      <c r="A42" s="40" t="s">
        <v>15</v>
      </c>
      <c r="B42" s="240" t="s">
        <v>77</v>
      </c>
      <c r="C42" s="241"/>
      <c r="D42" s="248"/>
      <c r="E42" s="184">
        <v>0</v>
      </c>
    </row>
    <row r="43" spans="1:5" ht="15" customHeight="1" x14ac:dyDescent="0.2">
      <c r="A43" s="40" t="s">
        <v>33</v>
      </c>
      <c r="B43" s="240" t="s">
        <v>78</v>
      </c>
      <c r="C43" s="241"/>
      <c r="D43" s="248"/>
      <c r="E43" s="184">
        <v>0</v>
      </c>
    </row>
    <row r="44" spans="1:5" ht="15" customHeight="1" x14ac:dyDescent="0.2">
      <c r="A44" s="40" t="s">
        <v>35</v>
      </c>
      <c r="B44" s="240" t="s">
        <v>79</v>
      </c>
      <c r="C44" s="241"/>
      <c r="D44" s="248"/>
      <c r="E44" s="184">
        <v>0</v>
      </c>
    </row>
    <row r="45" spans="1:5" ht="15" customHeight="1" x14ac:dyDescent="0.2">
      <c r="A45" s="40" t="s">
        <v>37</v>
      </c>
      <c r="B45" s="240" t="s">
        <v>80</v>
      </c>
      <c r="C45" s="241"/>
      <c r="D45" s="248"/>
      <c r="E45" s="184">
        <v>0</v>
      </c>
    </row>
    <row r="46" spans="1:5" ht="15" customHeight="1" x14ac:dyDescent="0.2">
      <c r="A46" s="40" t="s">
        <v>47</v>
      </c>
      <c r="B46" s="244" t="s">
        <v>29</v>
      </c>
      <c r="C46" s="244"/>
      <c r="D46" s="244"/>
      <c r="E46" s="184">
        <v>0</v>
      </c>
    </row>
    <row r="47" spans="1:5" ht="15" customHeight="1" x14ac:dyDescent="0.2">
      <c r="A47" s="245" t="s">
        <v>30</v>
      </c>
      <c r="B47" s="246"/>
      <c r="C47" s="246"/>
      <c r="D47" s="247"/>
      <c r="E47" s="192">
        <f>SUM(E40:E46)</f>
        <v>1100</v>
      </c>
    </row>
    <row r="48" spans="1:5" ht="15" customHeight="1" x14ac:dyDescent="0.2">
      <c r="A48" s="263"/>
      <c r="B48" s="263"/>
      <c r="C48" s="263"/>
      <c r="D48" s="263"/>
      <c r="E48" s="263"/>
    </row>
    <row r="49" spans="1:5" ht="15" customHeight="1" x14ac:dyDescent="0.2">
      <c r="A49" s="238" t="s">
        <v>31</v>
      </c>
      <c r="B49" s="238"/>
      <c r="C49" s="238"/>
      <c r="D49" s="238"/>
      <c r="E49" s="238"/>
    </row>
    <row r="50" spans="1:5" ht="15" customHeight="1" x14ac:dyDescent="0.2">
      <c r="A50" s="88">
        <v>2</v>
      </c>
      <c r="B50" s="239" t="s">
        <v>32</v>
      </c>
      <c r="C50" s="239"/>
      <c r="D50" s="239"/>
      <c r="E50" s="89" t="s">
        <v>1</v>
      </c>
    </row>
    <row r="51" spans="1:5" ht="30" customHeight="1" x14ac:dyDescent="0.2">
      <c r="A51" s="47" t="s">
        <v>11</v>
      </c>
      <c r="B51" s="240" t="s">
        <v>177</v>
      </c>
      <c r="C51" s="241"/>
      <c r="D51" s="242"/>
      <c r="E51" s="216">
        <v>41.8</v>
      </c>
    </row>
    <row r="52" spans="1:5" ht="32.25" customHeight="1" x14ac:dyDescent="0.2">
      <c r="A52" s="47" t="s">
        <v>13</v>
      </c>
      <c r="B52" s="249" t="s">
        <v>153</v>
      </c>
      <c r="C52" s="244"/>
      <c r="D52" s="244"/>
      <c r="E52" s="165">
        <f>17.5*22</f>
        <v>385</v>
      </c>
    </row>
    <row r="53" spans="1:5" ht="15" customHeight="1" x14ac:dyDescent="0.2">
      <c r="A53" s="47" t="s">
        <v>15</v>
      </c>
      <c r="B53" s="249" t="s">
        <v>94</v>
      </c>
      <c r="C53" s="244"/>
      <c r="D53" s="244"/>
      <c r="E53" s="190">
        <v>130</v>
      </c>
    </row>
    <row r="54" spans="1:5" ht="15" customHeight="1" x14ac:dyDescent="0.2">
      <c r="A54" s="47" t="s">
        <v>33</v>
      </c>
      <c r="B54" s="244" t="s">
        <v>34</v>
      </c>
      <c r="C54" s="244"/>
      <c r="D54" s="244"/>
      <c r="E54" s="186">
        <v>0</v>
      </c>
    </row>
    <row r="55" spans="1:5" ht="15" customHeight="1" x14ac:dyDescent="0.2">
      <c r="A55" s="47" t="s">
        <v>35</v>
      </c>
      <c r="B55" s="244" t="s">
        <v>36</v>
      </c>
      <c r="C55" s="244"/>
      <c r="D55" s="244"/>
      <c r="E55" s="186" t="s">
        <v>70</v>
      </c>
    </row>
    <row r="56" spans="1:5" ht="15" customHeight="1" x14ac:dyDescent="0.2">
      <c r="A56" s="47" t="s">
        <v>37</v>
      </c>
      <c r="B56" s="244" t="s">
        <v>29</v>
      </c>
      <c r="C56" s="244"/>
      <c r="D56" s="244"/>
      <c r="E56" s="186" t="s">
        <v>70</v>
      </c>
    </row>
    <row r="57" spans="1:5" ht="15" customHeight="1" x14ac:dyDescent="0.2">
      <c r="A57" s="245" t="s">
        <v>38</v>
      </c>
      <c r="B57" s="246"/>
      <c r="C57" s="246"/>
      <c r="D57" s="247"/>
      <c r="E57" s="192">
        <f>SUM(E51:E56)</f>
        <v>556.79999999999995</v>
      </c>
    </row>
    <row r="58" spans="1:5" ht="28.5" customHeight="1" x14ac:dyDescent="0.2">
      <c r="A58" s="288" t="s">
        <v>39</v>
      </c>
      <c r="B58" s="288"/>
      <c r="C58" s="288"/>
      <c r="D58" s="288"/>
      <c r="E58" s="288"/>
    </row>
    <row r="59" spans="1:5" ht="15" customHeight="1" x14ac:dyDescent="0.2">
      <c r="A59" s="304"/>
      <c r="B59" s="304"/>
      <c r="C59" s="304"/>
      <c r="D59" s="304"/>
      <c r="E59" s="304"/>
    </row>
    <row r="60" spans="1:5" ht="15" customHeight="1" x14ac:dyDescent="0.2">
      <c r="A60" s="238" t="s">
        <v>40</v>
      </c>
      <c r="B60" s="238"/>
      <c r="C60" s="238"/>
      <c r="D60" s="238"/>
      <c r="E60" s="238"/>
    </row>
    <row r="61" spans="1:5" ht="15" customHeight="1" x14ac:dyDescent="0.2">
      <c r="A61" s="88">
        <v>3</v>
      </c>
      <c r="B61" s="239" t="s">
        <v>41</v>
      </c>
      <c r="C61" s="239"/>
      <c r="D61" s="239"/>
      <c r="E61" s="89" t="s">
        <v>1</v>
      </c>
    </row>
    <row r="62" spans="1:5" ht="15" customHeight="1" x14ac:dyDescent="0.2">
      <c r="A62" s="47" t="s">
        <v>11</v>
      </c>
      <c r="B62" s="244" t="s">
        <v>42</v>
      </c>
      <c r="C62" s="244"/>
      <c r="D62" s="244"/>
      <c r="E62" s="190">
        <v>4.17</v>
      </c>
    </row>
    <row r="63" spans="1:5" ht="15" customHeight="1" x14ac:dyDescent="0.2">
      <c r="A63" s="40" t="s">
        <v>13</v>
      </c>
      <c r="B63" s="240" t="s">
        <v>159</v>
      </c>
      <c r="C63" s="241"/>
      <c r="D63" s="248"/>
      <c r="E63" s="190">
        <v>9</v>
      </c>
    </row>
    <row r="64" spans="1:5" ht="15" customHeight="1" x14ac:dyDescent="0.2">
      <c r="A64" s="40" t="s">
        <v>15</v>
      </c>
      <c r="B64" s="240" t="s">
        <v>160</v>
      </c>
      <c r="C64" s="292"/>
      <c r="D64" s="293"/>
      <c r="E64" s="190">
        <f>'Insumos Diversos'!K20/12/3</f>
        <v>11.81</v>
      </c>
    </row>
    <row r="65" spans="1:5" ht="15" customHeight="1" x14ac:dyDescent="0.2">
      <c r="A65" s="40" t="s">
        <v>33</v>
      </c>
      <c r="B65" s="244" t="s">
        <v>29</v>
      </c>
      <c r="C65" s="244"/>
      <c r="D65" s="244"/>
      <c r="E65" s="185">
        <v>0</v>
      </c>
    </row>
    <row r="66" spans="1:5" ht="15" customHeight="1" x14ac:dyDescent="0.2">
      <c r="A66" s="291" t="s">
        <v>43</v>
      </c>
      <c r="B66" s="291"/>
      <c r="C66" s="291"/>
      <c r="D66" s="291"/>
      <c r="E66" s="192">
        <f>SUM(E62:E65)</f>
        <v>24.98</v>
      </c>
    </row>
    <row r="67" spans="1:5" ht="15" customHeight="1" x14ac:dyDescent="0.2">
      <c r="A67" s="288" t="s">
        <v>44</v>
      </c>
      <c r="B67" s="288"/>
      <c r="C67" s="288"/>
      <c r="D67" s="288"/>
      <c r="E67" s="288"/>
    </row>
    <row r="68" spans="1:5" ht="15" customHeight="1" x14ac:dyDescent="0.2">
      <c r="A68" s="233"/>
      <c r="B68" s="233"/>
      <c r="C68" s="233"/>
      <c r="D68" s="233"/>
      <c r="E68" s="233"/>
    </row>
    <row r="69" spans="1:5" ht="15" customHeight="1" x14ac:dyDescent="0.2">
      <c r="A69" s="254" t="s">
        <v>271</v>
      </c>
      <c r="B69" s="254"/>
      <c r="C69" s="254"/>
      <c r="D69" s="254"/>
      <c r="E69" s="254"/>
    </row>
    <row r="70" spans="1:5" ht="15" customHeight="1" x14ac:dyDescent="0.2">
      <c r="A70" s="254"/>
      <c r="B70" s="254"/>
      <c r="C70" s="254"/>
      <c r="D70" s="254"/>
      <c r="E70" s="254"/>
    </row>
    <row r="71" spans="1:5" ht="15" customHeight="1" x14ac:dyDescent="0.2">
      <c r="A71" s="254"/>
      <c r="B71" s="254"/>
      <c r="C71" s="254"/>
      <c r="D71" s="254"/>
      <c r="E71" s="254"/>
    </row>
    <row r="72" spans="1:5" ht="15" customHeight="1" x14ac:dyDescent="0.2">
      <c r="A72" s="294" t="s">
        <v>100</v>
      </c>
      <c r="B72" s="294"/>
      <c r="C72" s="294"/>
      <c r="D72" s="294"/>
      <c r="E72" s="294"/>
    </row>
    <row r="73" spans="1:5" ht="15" customHeight="1" x14ac:dyDescent="0.2">
      <c r="A73" s="88" t="s">
        <v>45</v>
      </c>
      <c r="B73" s="239" t="s">
        <v>98</v>
      </c>
      <c r="C73" s="239"/>
      <c r="D73" s="89" t="s">
        <v>46</v>
      </c>
      <c r="E73" s="89" t="s">
        <v>1</v>
      </c>
    </row>
    <row r="74" spans="1:5" ht="15" customHeight="1" x14ac:dyDescent="0.2">
      <c r="A74" s="47" t="s">
        <v>11</v>
      </c>
      <c r="B74" s="259" t="s">
        <v>63</v>
      </c>
      <c r="C74" s="242"/>
      <c r="D74" s="187">
        <v>0</v>
      </c>
      <c r="E74" s="185">
        <f>D74*E47</f>
        <v>0</v>
      </c>
    </row>
    <row r="75" spans="1:5" ht="15" customHeight="1" x14ac:dyDescent="0.2">
      <c r="A75" s="47" t="s">
        <v>13</v>
      </c>
      <c r="B75" s="259" t="s">
        <v>66</v>
      </c>
      <c r="C75" s="242"/>
      <c r="D75" s="188">
        <v>1.4999999999999999E-2</v>
      </c>
      <c r="E75" s="190">
        <f>D75*E47</f>
        <v>16.5</v>
      </c>
    </row>
    <row r="76" spans="1:5" ht="15" customHeight="1" x14ac:dyDescent="0.2">
      <c r="A76" s="47" t="s">
        <v>15</v>
      </c>
      <c r="B76" s="259" t="s">
        <v>67</v>
      </c>
      <c r="C76" s="242"/>
      <c r="D76" s="188">
        <v>0.01</v>
      </c>
      <c r="E76" s="190">
        <f>D76*E47</f>
        <v>11</v>
      </c>
    </row>
    <row r="77" spans="1:5" ht="15" customHeight="1" x14ac:dyDescent="0.2">
      <c r="A77" s="47" t="s">
        <v>33</v>
      </c>
      <c r="B77" s="259" t="s">
        <v>253</v>
      </c>
      <c r="C77" s="242"/>
      <c r="D77" s="188">
        <v>2E-3</v>
      </c>
      <c r="E77" s="190">
        <f>D77*E47</f>
        <v>2.2000000000000002</v>
      </c>
    </row>
    <row r="78" spans="1:5" ht="15" customHeight="1" x14ac:dyDescent="0.2">
      <c r="A78" s="47" t="s">
        <v>35</v>
      </c>
      <c r="B78" s="259" t="s">
        <v>65</v>
      </c>
      <c r="C78" s="242"/>
      <c r="D78" s="188">
        <v>2.5000000000000001E-2</v>
      </c>
      <c r="E78" s="190">
        <f>D78*E47</f>
        <v>27.5</v>
      </c>
    </row>
    <row r="79" spans="1:5" ht="30" customHeight="1" x14ac:dyDescent="0.2">
      <c r="A79" s="47" t="s">
        <v>37</v>
      </c>
      <c r="B79" s="259" t="s">
        <v>64</v>
      </c>
      <c r="C79" s="242"/>
      <c r="D79" s="189">
        <v>0.08</v>
      </c>
      <c r="E79" s="190">
        <f>D79*E47</f>
        <v>88</v>
      </c>
    </row>
    <row r="80" spans="1:5" ht="25.5" customHeight="1" x14ac:dyDescent="0.2">
      <c r="A80" s="47" t="s">
        <v>47</v>
      </c>
      <c r="B80" s="259" t="s">
        <v>155</v>
      </c>
      <c r="C80" s="242"/>
      <c r="D80" s="189">
        <v>0.01</v>
      </c>
      <c r="E80" s="190">
        <f>D80*E47</f>
        <v>11</v>
      </c>
    </row>
    <row r="81" spans="1:11" ht="15" customHeight="1" x14ac:dyDescent="0.2">
      <c r="A81" s="47" t="s">
        <v>48</v>
      </c>
      <c r="B81" s="259" t="s">
        <v>68</v>
      </c>
      <c r="C81" s="242"/>
      <c r="D81" s="188">
        <v>6.0000000000000001E-3</v>
      </c>
      <c r="E81" s="190">
        <f>D81*E47</f>
        <v>6.6</v>
      </c>
    </row>
    <row r="82" spans="1:11" ht="15" customHeight="1" x14ac:dyDescent="0.2">
      <c r="A82" s="291" t="s">
        <v>49</v>
      </c>
      <c r="B82" s="291"/>
      <c r="C82" s="291"/>
      <c r="D82" s="191">
        <f>SUM(D74:D81)</f>
        <v>0.14799999999999999</v>
      </c>
      <c r="E82" s="192">
        <f>SUM(E74:E81)</f>
        <v>162.80000000000001</v>
      </c>
    </row>
    <row r="83" spans="1:11" ht="30" customHeight="1" x14ac:dyDescent="0.2">
      <c r="A83" s="288" t="s">
        <v>232</v>
      </c>
      <c r="B83" s="288"/>
      <c r="C83" s="288"/>
      <c r="D83" s="288"/>
      <c r="E83" s="288"/>
      <c r="K83" s="75"/>
    </row>
    <row r="84" spans="1:11" ht="15" customHeight="1" x14ac:dyDescent="0.2">
      <c r="A84" s="302" t="s">
        <v>50</v>
      </c>
      <c r="B84" s="302"/>
      <c r="C84" s="302"/>
      <c r="D84" s="302"/>
      <c r="E84" s="302"/>
      <c r="K84" s="75"/>
    </row>
    <row r="85" spans="1:11" ht="15" customHeight="1" x14ac:dyDescent="0.2">
      <c r="A85" s="314"/>
      <c r="B85" s="314"/>
      <c r="C85" s="314"/>
      <c r="D85" s="314"/>
      <c r="E85" s="314"/>
      <c r="K85" s="75"/>
    </row>
    <row r="86" spans="1:11" ht="15" customHeight="1" x14ac:dyDescent="0.2">
      <c r="A86" s="294" t="s">
        <v>101</v>
      </c>
      <c r="B86" s="294"/>
      <c r="C86" s="294"/>
      <c r="D86" s="294"/>
      <c r="E86" s="294"/>
    </row>
    <row r="87" spans="1:11" ht="15" customHeight="1" x14ac:dyDescent="0.2">
      <c r="A87" s="88" t="s">
        <v>51</v>
      </c>
      <c r="B87" s="239" t="s">
        <v>95</v>
      </c>
      <c r="C87" s="239"/>
      <c r="D87" s="89" t="s">
        <v>46</v>
      </c>
      <c r="E87" s="89" t="s">
        <v>1</v>
      </c>
    </row>
    <row r="88" spans="1:11" ht="15" customHeight="1" x14ac:dyDescent="0.2">
      <c r="A88" s="212" t="s">
        <v>11</v>
      </c>
      <c r="B88" s="315" t="s">
        <v>99</v>
      </c>
      <c r="C88" s="316"/>
      <c r="D88" s="213">
        <v>8.3299999999999999E-2</v>
      </c>
      <c r="E88" s="190">
        <f>D88*E47</f>
        <v>91.63</v>
      </c>
    </row>
    <row r="89" spans="1:11" ht="15" customHeight="1" x14ac:dyDescent="0.2">
      <c r="A89" s="317" t="s">
        <v>96</v>
      </c>
      <c r="B89" s="318"/>
      <c r="C89" s="318"/>
      <c r="D89" s="318"/>
      <c r="E89" s="215">
        <f>SUM(E88)</f>
        <v>91.63</v>
      </c>
    </row>
    <row r="90" spans="1:11" ht="29.25" customHeight="1" x14ac:dyDescent="0.2">
      <c r="A90" s="212" t="s">
        <v>13</v>
      </c>
      <c r="B90" s="315" t="s">
        <v>97</v>
      </c>
      <c r="C90" s="316"/>
      <c r="D90" s="214">
        <f>D82*D88</f>
        <v>1.23E-2</v>
      </c>
      <c r="E90" s="190">
        <f>D90*E47</f>
        <v>13.53</v>
      </c>
    </row>
    <row r="91" spans="1:11" ht="15" customHeight="1" x14ac:dyDescent="0.2">
      <c r="A91" s="291" t="s">
        <v>49</v>
      </c>
      <c r="B91" s="291"/>
      <c r="C91" s="291"/>
      <c r="D91" s="193">
        <f>SUM(D88:D90)</f>
        <v>9.5600000000000004E-2</v>
      </c>
      <c r="E91" s="194">
        <f>SUM(E89:E90)</f>
        <v>105.16</v>
      </c>
    </row>
    <row r="92" spans="1:11" ht="15" customHeight="1" x14ac:dyDescent="0.2">
      <c r="A92" s="313"/>
      <c r="B92" s="313"/>
      <c r="C92" s="313"/>
      <c r="D92" s="313"/>
      <c r="E92" s="313"/>
    </row>
    <row r="93" spans="1:11" ht="15" customHeight="1" x14ac:dyDescent="0.2">
      <c r="A93" s="294" t="s">
        <v>102</v>
      </c>
      <c r="B93" s="294"/>
      <c r="C93" s="294"/>
      <c r="D93" s="294"/>
      <c r="E93" s="294"/>
    </row>
    <row r="94" spans="1:11" ht="15" customHeight="1" x14ac:dyDescent="0.2">
      <c r="A94" s="88" t="s">
        <v>52</v>
      </c>
      <c r="B94" s="296" t="s">
        <v>103</v>
      </c>
      <c r="C94" s="296"/>
      <c r="D94" s="89" t="s">
        <v>46</v>
      </c>
      <c r="E94" s="89" t="s">
        <v>1</v>
      </c>
    </row>
    <row r="95" spans="1:11" ht="15" customHeight="1" x14ac:dyDescent="0.2">
      <c r="A95" s="47" t="s">
        <v>11</v>
      </c>
      <c r="B95" s="259" t="s">
        <v>109</v>
      </c>
      <c r="C95" s="259"/>
      <c r="D95" s="203">
        <v>2.0000000000000001E-4</v>
      </c>
      <c r="E95" s="211">
        <f>D95*E47</f>
        <v>0.22</v>
      </c>
    </row>
    <row r="96" spans="1:11" ht="28.5" customHeight="1" x14ac:dyDescent="0.2">
      <c r="A96" s="47" t="s">
        <v>13</v>
      </c>
      <c r="B96" s="259" t="s">
        <v>110</v>
      </c>
      <c r="C96" s="242"/>
      <c r="D96" s="48">
        <f>D82*D95</f>
        <v>0</v>
      </c>
      <c r="E96" s="211">
        <f>D96*$E$47</f>
        <v>0</v>
      </c>
    </row>
    <row r="97" spans="1:18" ht="15" customHeight="1" x14ac:dyDescent="0.2">
      <c r="A97" s="291" t="s">
        <v>49</v>
      </c>
      <c r="B97" s="291"/>
      <c r="C97" s="291"/>
      <c r="D97" s="193">
        <f>SUM(D95:D96)</f>
        <v>2.0000000000000001E-4</v>
      </c>
      <c r="E97" s="195">
        <f>SUM(E95:E96)</f>
        <v>0.22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4" t="s">
        <v>104</v>
      </c>
      <c r="B99" s="294"/>
      <c r="C99" s="294"/>
      <c r="D99" s="294"/>
      <c r="E99" s="294"/>
    </row>
    <row r="100" spans="1:18" ht="15" customHeight="1" x14ac:dyDescent="0.2">
      <c r="A100" s="88" t="s">
        <v>53</v>
      </c>
      <c r="B100" s="296" t="s">
        <v>105</v>
      </c>
      <c r="C100" s="296"/>
      <c r="D100" s="89" t="s">
        <v>46</v>
      </c>
      <c r="E100" s="89" t="s">
        <v>1</v>
      </c>
    </row>
    <row r="101" spans="1:18" ht="15" customHeight="1" x14ac:dyDescent="0.2">
      <c r="A101" s="47" t="s">
        <v>11</v>
      </c>
      <c r="B101" s="259" t="s">
        <v>106</v>
      </c>
      <c r="C101" s="248"/>
      <c r="D101" s="203">
        <v>5.2999999999999999E-2</v>
      </c>
      <c r="E101" s="190">
        <f>D101*E47</f>
        <v>58.3</v>
      </c>
    </row>
    <row r="102" spans="1:18" ht="17.25" customHeight="1" x14ac:dyDescent="0.2">
      <c r="A102" s="47" t="s">
        <v>13</v>
      </c>
      <c r="B102" s="259" t="s">
        <v>107</v>
      </c>
      <c r="C102" s="248"/>
      <c r="D102" s="203">
        <f>D79*D101</f>
        <v>4.1999999999999997E-3</v>
      </c>
      <c r="E102" s="190">
        <f>D102*E47</f>
        <v>4.62</v>
      </c>
    </row>
    <row r="103" spans="1:18" ht="41.25" customHeight="1" x14ac:dyDescent="0.2">
      <c r="A103" s="47" t="s">
        <v>15</v>
      </c>
      <c r="B103" s="259" t="s">
        <v>144</v>
      </c>
      <c r="C103" s="248"/>
      <c r="D103" s="209">
        <f>(4.05%+0.45%)/2</f>
        <v>2.2499999999999999E-2</v>
      </c>
      <c r="E103" s="190">
        <f>D103*E47</f>
        <v>24.75</v>
      </c>
    </row>
    <row r="104" spans="1:18" ht="15" customHeight="1" x14ac:dyDescent="0.2">
      <c r="A104" s="47" t="s">
        <v>33</v>
      </c>
      <c r="B104" s="259" t="s">
        <v>69</v>
      </c>
      <c r="C104" s="248"/>
      <c r="D104" s="203">
        <v>2.8E-3</v>
      </c>
      <c r="E104" s="190">
        <f>D104*E47</f>
        <v>3.08</v>
      </c>
    </row>
    <row r="105" spans="1:18" ht="27" customHeight="1" x14ac:dyDescent="0.2">
      <c r="A105" s="47" t="s">
        <v>35</v>
      </c>
      <c r="B105" s="259" t="s">
        <v>108</v>
      </c>
      <c r="C105" s="242"/>
      <c r="D105" s="203">
        <f>D82*D104</f>
        <v>4.0000000000000002E-4</v>
      </c>
      <c r="E105" s="190">
        <f>D105*E47</f>
        <v>0.44</v>
      </c>
    </row>
    <row r="106" spans="1:18" ht="39.75" customHeight="1" x14ac:dyDescent="0.2">
      <c r="A106" s="47" t="s">
        <v>37</v>
      </c>
      <c r="B106" s="259" t="s">
        <v>143</v>
      </c>
      <c r="C106" s="248"/>
      <c r="D106" s="210">
        <f>D103</f>
        <v>2.2499999999999999E-2</v>
      </c>
      <c r="E106" s="190">
        <f>D106*E47</f>
        <v>24.75</v>
      </c>
      <c r="K106" s="77"/>
    </row>
    <row r="107" spans="1:18" ht="21" customHeight="1" x14ac:dyDescent="0.2">
      <c r="A107" s="47" t="s">
        <v>47</v>
      </c>
      <c r="B107" s="259" t="s">
        <v>142</v>
      </c>
      <c r="C107" s="248"/>
      <c r="D107" s="210">
        <v>2.98E-2</v>
      </c>
      <c r="E107" s="190">
        <f>D107*E47</f>
        <v>32.78</v>
      </c>
    </row>
    <row r="108" spans="1:18" ht="15" customHeight="1" x14ac:dyDescent="0.2">
      <c r="A108" s="291" t="s">
        <v>49</v>
      </c>
      <c r="B108" s="291"/>
      <c r="C108" s="291"/>
      <c r="D108" s="193">
        <f>SUM(D101:D107)</f>
        <v>0.13519999999999999</v>
      </c>
      <c r="E108" s="194">
        <f>SUM(E101:E107)</f>
        <v>148.72</v>
      </c>
    </row>
    <row r="109" spans="1:18" ht="15" customHeight="1" x14ac:dyDescent="0.2">
      <c r="A109" s="307"/>
      <c r="B109" s="307"/>
      <c r="C109" s="307"/>
      <c r="D109" s="307"/>
      <c r="E109" s="307"/>
    </row>
    <row r="110" spans="1:18" ht="15" customHeight="1" x14ac:dyDescent="0.2">
      <c r="A110" s="300" t="s">
        <v>111</v>
      </c>
      <c r="B110" s="300"/>
      <c r="C110" s="300"/>
      <c r="D110" s="300"/>
      <c r="E110" s="300"/>
    </row>
    <row r="111" spans="1:18" ht="15" customHeight="1" x14ac:dyDescent="0.2">
      <c r="A111" s="88" t="s">
        <v>112</v>
      </c>
      <c r="B111" s="296" t="s">
        <v>118</v>
      </c>
      <c r="C111" s="296"/>
      <c r="D111" s="89" t="s">
        <v>46</v>
      </c>
      <c r="E111" s="89" t="s">
        <v>1</v>
      </c>
    </row>
    <row r="112" spans="1:18" ht="15" customHeight="1" x14ac:dyDescent="0.2">
      <c r="A112" s="47" t="s">
        <v>11</v>
      </c>
      <c r="B112" s="259" t="s">
        <v>113</v>
      </c>
      <c r="C112" s="248"/>
      <c r="D112" s="203">
        <v>7.9399999999999998E-2</v>
      </c>
      <c r="E112" s="190">
        <f>D112*$E$47</f>
        <v>87.34</v>
      </c>
      <c r="I112" s="236"/>
      <c r="J112" s="236"/>
      <c r="K112" s="236"/>
      <c r="L112" s="236"/>
      <c r="M112" s="236"/>
      <c r="N112" s="236"/>
      <c r="O112" s="236"/>
      <c r="P112" s="236"/>
      <c r="Q112" s="236"/>
      <c r="R112" s="236"/>
    </row>
    <row r="113" spans="1:18" ht="15" customHeight="1" x14ac:dyDescent="0.2">
      <c r="A113" s="47" t="s">
        <v>13</v>
      </c>
      <c r="B113" s="259" t="s">
        <v>114</v>
      </c>
      <c r="C113" s="248"/>
      <c r="D113" s="203">
        <v>6.8999999999999999E-3</v>
      </c>
      <c r="E113" s="190">
        <f>D113*$E$47</f>
        <v>7.59</v>
      </c>
      <c r="I113" s="236"/>
      <c r="J113" s="236"/>
      <c r="K113" s="236"/>
      <c r="L113" s="236"/>
      <c r="M113" s="236"/>
      <c r="N113" s="236"/>
      <c r="O113" s="236"/>
      <c r="P113" s="236"/>
      <c r="Q113" s="236"/>
      <c r="R113" s="236"/>
    </row>
    <row r="114" spans="1:18" ht="15" customHeight="1" x14ac:dyDescent="0.2">
      <c r="A114" s="47" t="s">
        <v>15</v>
      </c>
      <c r="B114" s="259" t="s">
        <v>54</v>
      </c>
      <c r="C114" s="248"/>
      <c r="D114" s="203">
        <v>5.9999999999999995E-4</v>
      </c>
      <c r="E114" s="190">
        <f t="shared" ref="E114:E119" si="0">D114*$E$47</f>
        <v>0.66</v>
      </c>
      <c r="I114" s="236"/>
      <c r="J114" s="236"/>
      <c r="K114" s="236"/>
      <c r="L114" s="236"/>
      <c r="M114" s="236"/>
      <c r="N114" s="236"/>
      <c r="O114" s="236"/>
      <c r="P114" s="236"/>
      <c r="Q114" s="236"/>
      <c r="R114" s="236"/>
    </row>
    <row r="115" spans="1:18" ht="15" customHeight="1" x14ac:dyDescent="0.2">
      <c r="A115" s="47" t="s">
        <v>33</v>
      </c>
      <c r="B115" s="259" t="s">
        <v>115</v>
      </c>
      <c r="C115" s="248"/>
      <c r="D115" s="203">
        <v>5.5999999999999999E-3</v>
      </c>
      <c r="E115" s="190">
        <f t="shared" si="0"/>
        <v>6.16</v>
      </c>
      <c r="I115" s="236"/>
      <c r="J115" s="236"/>
      <c r="K115" s="236"/>
      <c r="L115" s="236"/>
      <c r="M115" s="236"/>
      <c r="N115" s="236"/>
      <c r="O115" s="236"/>
      <c r="P115" s="236"/>
      <c r="Q115" s="236"/>
      <c r="R115" s="236"/>
    </row>
    <row r="116" spans="1:18" ht="15" customHeight="1" x14ac:dyDescent="0.2">
      <c r="A116" s="47" t="s">
        <v>35</v>
      </c>
      <c r="B116" s="259" t="s">
        <v>116</v>
      </c>
      <c r="C116" s="242"/>
      <c r="D116" s="203">
        <v>8.9999999999999998E-4</v>
      </c>
      <c r="E116" s="190">
        <f t="shared" si="0"/>
        <v>0.99</v>
      </c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</row>
    <row r="117" spans="1:18" ht="15" customHeight="1" x14ac:dyDescent="0.2">
      <c r="A117" s="47" t="s">
        <v>37</v>
      </c>
      <c r="B117" s="259" t="s">
        <v>29</v>
      </c>
      <c r="C117" s="248"/>
      <c r="D117" s="185" t="s">
        <v>70</v>
      </c>
      <c r="E117" s="207" t="s">
        <v>70</v>
      </c>
      <c r="I117" s="309"/>
      <c r="J117" s="309"/>
      <c r="K117" s="309"/>
      <c r="L117" s="309"/>
      <c r="M117" s="309"/>
      <c r="N117" s="309"/>
      <c r="O117" s="309"/>
      <c r="P117" s="309"/>
      <c r="Q117" s="309"/>
      <c r="R117" s="309"/>
    </row>
    <row r="118" spans="1:18" ht="15" customHeight="1" x14ac:dyDescent="0.2">
      <c r="A118" s="297" t="s">
        <v>96</v>
      </c>
      <c r="B118" s="298"/>
      <c r="C118" s="298"/>
      <c r="D118" s="208">
        <f>SUM(D112:D117)</f>
        <v>9.3399999999999997E-2</v>
      </c>
      <c r="E118" s="190">
        <f>SUM(E112:E117)</f>
        <v>102.74</v>
      </c>
      <c r="I118" s="309"/>
      <c r="J118" s="309"/>
      <c r="K118" s="309"/>
      <c r="L118" s="309"/>
      <c r="M118" s="309"/>
      <c r="N118" s="309"/>
      <c r="O118" s="309"/>
      <c r="P118" s="309"/>
      <c r="Q118" s="309"/>
      <c r="R118" s="309"/>
    </row>
    <row r="119" spans="1:18" ht="24.75" customHeight="1" x14ac:dyDescent="0.2">
      <c r="A119" s="47" t="s">
        <v>47</v>
      </c>
      <c r="B119" s="259" t="s">
        <v>117</v>
      </c>
      <c r="C119" s="242"/>
      <c r="D119" s="203">
        <f>D82*D118</f>
        <v>1.38E-2</v>
      </c>
      <c r="E119" s="190">
        <f t="shared" si="0"/>
        <v>15.18</v>
      </c>
      <c r="I119" s="309"/>
      <c r="J119" s="309"/>
      <c r="K119" s="309"/>
      <c r="L119" s="309"/>
      <c r="M119" s="309"/>
      <c r="N119" s="309"/>
      <c r="O119" s="309"/>
      <c r="P119" s="309"/>
      <c r="Q119" s="309"/>
      <c r="R119" s="309"/>
    </row>
    <row r="120" spans="1:18" ht="15" customHeight="1" x14ac:dyDescent="0.2">
      <c r="A120" s="291" t="s">
        <v>49</v>
      </c>
      <c r="B120" s="291"/>
      <c r="C120" s="291"/>
      <c r="D120" s="193">
        <f>SUM(D118:D119)</f>
        <v>0.1072</v>
      </c>
      <c r="E120" s="194">
        <f>SUM(E118:E119)</f>
        <v>117.92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8" t="s">
        <v>120</v>
      </c>
      <c r="B122" s="238"/>
      <c r="C122" s="238"/>
      <c r="D122" s="238"/>
      <c r="E122" s="238"/>
    </row>
    <row r="123" spans="1:18" ht="15" customHeight="1" x14ac:dyDescent="0.2">
      <c r="A123" s="88">
        <v>4</v>
      </c>
      <c r="B123" s="299" t="s">
        <v>122</v>
      </c>
      <c r="C123" s="299"/>
      <c r="D123" s="89" t="s">
        <v>46</v>
      </c>
      <c r="E123" s="89" t="s">
        <v>1</v>
      </c>
    </row>
    <row r="124" spans="1:18" ht="15" customHeight="1" x14ac:dyDescent="0.2">
      <c r="A124" s="47" t="s">
        <v>45</v>
      </c>
      <c r="B124" s="259" t="s">
        <v>98</v>
      </c>
      <c r="C124" s="248"/>
      <c r="D124" s="203">
        <f>D82</f>
        <v>0.14799999999999999</v>
      </c>
      <c r="E124" s="190">
        <f>E82</f>
        <v>162.80000000000001</v>
      </c>
    </row>
    <row r="125" spans="1:18" ht="15" customHeight="1" x14ac:dyDescent="0.2">
      <c r="A125" s="47" t="s">
        <v>51</v>
      </c>
      <c r="B125" s="259" t="s">
        <v>95</v>
      </c>
      <c r="C125" s="248"/>
      <c r="D125" s="203">
        <f>D91</f>
        <v>9.5600000000000004E-2</v>
      </c>
      <c r="E125" s="190">
        <f>E91</f>
        <v>105.16</v>
      </c>
    </row>
    <row r="126" spans="1:18" ht="15" customHeight="1" x14ac:dyDescent="0.2">
      <c r="A126" s="47" t="s">
        <v>52</v>
      </c>
      <c r="B126" s="259" t="s">
        <v>109</v>
      </c>
      <c r="C126" s="248"/>
      <c r="D126" s="203">
        <f>D97</f>
        <v>2.0000000000000001E-4</v>
      </c>
      <c r="E126" s="190">
        <f>E97</f>
        <v>0.22</v>
      </c>
    </row>
    <row r="127" spans="1:18" ht="15" customHeight="1" x14ac:dyDescent="0.2">
      <c r="A127" s="47" t="s">
        <v>53</v>
      </c>
      <c r="B127" s="244" t="s">
        <v>123</v>
      </c>
      <c r="C127" s="244"/>
      <c r="D127" s="203">
        <f>D108</f>
        <v>0.13519999999999999</v>
      </c>
      <c r="E127" s="190">
        <f>E108</f>
        <v>148.72</v>
      </c>
    </row>
    <row r="128" spans="1:18" ht="15" customHeight="1" x14ac:dyDescent="0.2">
      <c r="A128" s="47" t="s">
        <v>112</v>
      </c>
      <c r="B128" s="259" t="s">
        <v>124</v>
      </c>
      <c r="C128" s="248"/>
      <c r="D128" s="203">
        <f>D120</f>
        <v>0.1072</v>
      </c>
      <c r="E128" s="190">
        <f>E120</f>
        <v>117.92</v>
      </c>
    </row>
    <row r="129" spans="1:19" ht="15" customHeight="1" x14ac:dyDescent="0.2">
      <c r="A129" s="47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91" t="s">
        <v>49</v>
      </c>
      <c r="B130" s="291"/>
      <c r="C130" s="291"/>
      <c r="D130" s="193">
        <f>SUM(D124:D129)</f>
        <v>0.48620000000000002</v>
      </c>
      <c r="E130" s="194">
        <f>SUM(E124:E129)</f>
        <v>534.82000000000005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8" t="s">
        <v>119</v>
      </c>
      <c r="B132" s="238"/>
      <c r="C132" s="238"/>
      <c r="D132" s="238"/>
      <c r="E132" s="238"/>
    </row>
    <row r="133" spans="1:19" ht="15" customHeight="1" x14ac:dyDescent="0.2">
      <c r="A133" s="30">
        <v>5</v>
      </c>
      <c r="B133" s="239" t="s">
        <v>121</v>
      </c>
      <c r="C133" s="239"/>
      <c r="D133" s="87" t="s">
        <v>46</v>
      </c>
      <c r="E133" s="89" t="s">
        <v>1</v>
      </c>
    </row>
    <row r="134" spans="1:19" ht="15" customHeight="1" x14ac:dyDescent="0.2">
      <c r="A134" s="49" t="s">
        <v>11</v>
      </c>
      <c r="B134" s="295" t="s">
        <v>145</v>
      </c>
      <c r="C134" s="295"/>
      <c r="D134" s="50">
        <v>0.05</v>
      </c>
      <c r="E134" s="202">
        <f>D134*(E47+E57+E66+E130)</f>
        <v>110.83</v>
      </c>
      <c r="I134" s="78"/>
    </row>
    <row r="135" spans="1:19" ht="15" customHeight="1" x14ac:dyDescent="0.2">
      <c r="A135" s="49" t="s">
        <v>13</v>
      </c>
      <c r="B135" s="295" t="s">
        <v>56</v>
      </c>
      <c r="C135" s="295"/>
      <c r="D135" s="50">
        <v>6.7900000000000002E-2</v>
      </c>
      <c r="E135" s="202">
        <f>D135*(E47+E57+E66+E130+E134)</f>
        <v>158.03</v>
      </c>
      <c r="I135" s="78"/>
    </row>
    <row r="136" spans="1:19" ht="15" customHeight="1" x14ac:dyDescent="0.2">
      <c r="A136" s="49" t="s">
        <v>15</v>
      </c>
      <c r="B136" s="295" t="s">
        <v>125</v>
      </c>
      <c r="C136" s="295"/>
      <c r="D136" s="50">
        <f>SUM(D137:D139)</f>
        <v>0.1065</v>
      </c>
      <c r="E136" s="202">
        <f>D136*(E47+E57+E66+E130+E134+E135)</f>
        <v>264.7</v>
      </c>
      <c r="I136" s="76"/>
    </row>
    <row r="137" spans="1:19" ht="15" customHeight="1" x14ac:dyDescent="0.2">
      <c r="A137" s="49"/>
      <c r="B137" s="244" t="s">
        <v>141</v>
      </c>
      <c r="C137" s="244"/>
      <c r="D137" s="200">
        <v>5.6500000000000002E-2</v>
      </c>
      <c r="E137" s="199">
        <f>D137*(E47+E57+E66+E130+E134+E135)</f>
        <v>140.43</v>
      </c>
      <c r="F137" s="13"/>
      <c r="G137" s="33"/>
      <c r="I137" s="76"/>
    </row>
    <row r="138" spans="1:19" ht="15" customHeight="1" x14ac:dyDescent="0.2">
      <c r="A138" s="49"/>
      <c r="B138" s="244" t="s">
        <v>126</v>
      </c>
      <c r="C138" s="244"/>
      <c r="D138" s="205" t="s">
        <v>70</v>
      </c>
      <c r="E138" s="206" t="s">
        <v>70</v>
      </c>
      <c r="F138" s="13"/>
      <c r="G138" s="33"/>
    </row>
    <row r="139" spans="1:19" ht="15" customHeight="1" x14ac:dyDescent="0.2">
      <c r="A139" s="49"/>
      <c r="B139" s="244" t="s">
        <v>127</v>
      </c>
      <c r="C139" s="244"/>
      <c r="D139" s="200">
        <v>0.05</v>
      </c>
      <c r="E139" s="199">
        <f>D139*(E47+E57+E66+E130+E134+E135)</f>
        <v>124.27</v>
      </c>
    </row>
    <row r="140" spans="1:19" ht="15" customHeight="1" x14ac:dyDescent="0.2">
      <c r="A140" s="291" t="s">
        <v>49</v>
      </c>
      <c r="B140" s="291"/>
      <c r="C140" s="291"/>
      <c r="D140" s="193">
        <f>SUM(D134:D136)</f>
        <v>0.22439999999999999</v>
      </c>
      <c r="E140" s="196">
        <f>SUM(E134:E136)</f>
        <v>533.55999999999995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3" t="s">
        <v>128</v>
      </c>
      <c r="B141" s="303"/>
      <c r="C141" s="303"/>
      <c r="D141" s="303"/>
      <c r="E141" s="303"/>
      <c r="F141" s="13"/>
      <c r="G141" s="33"/>
      <c r="J141" s="308"/>
      <c r="K141" s="308"/>
      <c r="L141" s="308"/>
      <c r="M141" s="308"/>
      <c r="N141" s="308"/>
      <c r="O141" s="308"/>
      <c r="P141" s="308"/>
      <c r="Q141" s="308"/>
      <c r="R141" s="308"/>
      <c r="S141" s="308"/>
    </row>
    <row r="142" spans="1:19" ht="15" customHeight="1" x14ac:dyDescent="0.2">
      <c r="A142" s="302" t="s">
        <v>57</v>
      </c>
      <c r="B142" s="302"/>
      <c r="C142" s="302"/>
      <c r="D142" s="302"/>
      <c r="E142" s="302"/>
      <c r="F142" s="13"/>
      <c r="G142" s="33"/>
      <c r="J142" s="308"/>
      <c r="K142" s="308"/>
      <c r="L142" s="308"/>
      <c r="M142" s="308"/>
      <c r="N142" s="308"/>
      <c r="O142" s="308"/>
      <c r="P142" s="308"/>
      <c r="Q142" s="308"/>
      <c r="R142" s="308"/>
      <c r="S142" s="308"/>
    </row>
    <row r="143" spans="1:19" ht="15" customHeight="1" x14ac:dyDescent="0.25">
      <c r="A143" s="83"/>
      <c r="B143" s="83"/>
      <c r="C143" s="83"/>
      <c r="D143" s="83"/>
      <c r="E143" s="83"/>
      <c r="F143" s="13"/>
      <c r="G143" s="33"/>
      <c r="J143" s="234"/>
      <c r="K143" s="234"/>
      <c r="L143" s="234"/>
      <c r="M143" s="234"/>
      <c r="N143" s="234"/>
      <c r="O143" s="234"/>
    </row>
    <row r="144" spans="1:19" ht="15" customHeight="1" x14ac:dyDescent="0.25">
      <c r="A144" s="253" t="s">
        <v>148</v>
      </c>
      <c r="B144" s="253"/>
      <c r="C144" s="253"/>
      <c r="D144" s="253"/>
      <c r="E144" s="253"/>
      <c r="F144" s="13"/>
      <c r="G144" s="33"/>
      <c r="J144" s="93"/>
    </row>
    <row r="145" spans="1:15" ht="15" customHeight="1" x14ac:dyDescent="0.2">
      <c r="A145" s="254" t="s">
        <v>72</v>
      </c>
      <c r="B145" s="254"/>
      <c r="C145" s="254"/>
      <c r="D145" s="254"/>
      <c r="E145" s="254"/>
      <c r="F145" s="13"/>
      <c r="G145" s="33"/>
    </row>
    <row r="146" spans="1:15" ht="15" customHeight="1" x14ac:dyDescent="0.25">
      <c r="A146" s="84"/>
      <c r="B146" s="84"/>
      <c r="C146" s="84"/>
      <c r="D146" s="84"/>
      <c r="E146" s="84"/>
      <c r="F146" s="13"/>
      <c r="G146" s="33"/>
      <c r="J146" s="235"/>
      <c r="K146" s="235"/>
      <c r="L146" s="235"/>
      <c r="M146" s="235"/>
      <c r="N146" s="235"/>
      <c r="O146" s="235"/>
    </row>
    <row r="147" spans="1:15" ht="15" customHeight="1" x14ac:dyDescent="0.2">
      <c r="A147" s="299" t="s">
        <v>58</v>
      </c>
      <c r="B147" s="299"/>
      <c r="C147" s="299"/>
      <c r="D147" s="299"/>
      <c r="E147" s="89" t="s">
        <v>1</v>
      </c>
      <c r="J147" s="94"/>
    </row>
    <row r="148" spans="1:15" ht="15" customHeight="1" x14ac:dyDescent="0.2">
      <c r="A148" s="85" t="s">
        <v>11</v>
      </c>
      <c r="B148" s="301" t="s">
        <v>129</v>
      </c>
      <c r="C148" s="301"/>
      <c r="D148" s="301"/>
      <c r="E148" s="198">
        <f>E47</f>
        <v>1100</v>
      </c>
    </row>
    <row r="149" spans="1:15" ht="15" customHeight="1" x14ac:dyDescent="0.25">
      <c r="A149" s="85" t="s">
        <v>13</v>
      </c>
      <c r="B149" s="301" t="s">
        <v>130</v>
      </c>
      <c r="C149" s="301"/>
      <c r="D149" s="301"/>
      <c r="E149" s="198">
        <f>E57</f>
        <v>556.79999999999995</v>
      </c>
      <c r="J149" s="235"/>
      <c r="K149" s="235"/>
      <c r="L149" s="235"/>
      <c r="M149" s="235"/>
      <c r="N149" s="235"/>
      <c r="O149" s="235"/>
    </row>
    <row r="150" spans="1:15" ht="15" customHeight="1" x14ac:dyDescent="0.2">
      <c r="A150" s="85" t="s">
        <v>15</v>
      </c>
      <c r="B150" s="244" t="s">
        <v>131</v>
      </c>
      <c r="C150" s="244"/>
      <c r="D150" s="244"/>
      <c r="E150" s="198">
        <f>E66</f>
        <v>24.98</v>
      </c>
      <c r="J150" s="94"/>
    </row>
    <row r="151" spans="1:15" ht="15" customHeight="1" x14ac:dyDescent="0.2">
      <c r="A151" s="85" t="s">
        <v>33</v>
      </c>
      <c r="B151" s="301" t="s">
        <v>132</v>
      </c>
      <c r="C151" s="301"/>
      <c r="D151" s="301"/>
      <c r="E151" s="198">
        <f>E130</f>
        <v>534.82000000000005</v>
      </c>
    </row>
    <row r="152" spans="1:15" ht="15" customHeight="1" x14ac:dyDescent="0.25">
      <c r="A152" s="291" t="s">
        <v>59</v>
      </c>
      <c r="B152" s="291"/>
      <c r="C152" s="291"/>
      <c r="D152" s="291"/>
      <c r="E152" s="198">
        <f>SUM(E148:E151)</f>
        <v>2216.6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85" t="s">
        <v>35</v>
      </c>
      <c r="B153" s="244" t="s">
        <v>133</v>
      </c>
      <c r="C153" s="244"/>
      <c r="D153" s="244"/>
      <c r="E153" s="199">
        <f>E140</f>
        <v>533.55999999999995</v>
      </c>
      <c r="J153" s="94"/>
    </row>
    <row r="154" spans="1:15" ht="15" customHeight="1" x14ac:dyDescent="0.2">
      <c r="A154" s="291" t="s">
        <v>134</v>
      </c>
      <c r="B154" s="291"/>
      <c r="C154" s="291"/>
      <c r="D154" s="291"/>
      <c r="E154" s="197">
        <f>E152+E153</f>
        <v>2750.16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7"/>
      <c r="K165" s="237"/>
      <c r="L165" s="237"/>
      <c r="M165" s="237"/>
      <c r="N165" s="237"/>
      <c r="O165" s="237"/>
      <c r="P165" s="237"/>
    </row>
    <row r="166" spans="10:16" ht="15" customHeight="1" x14ac:dyDescent="0.2">
      <c r="J166" s="237"/>
      <c r="K166" s="237"/>
      <c r="L166" s="237"/>
      <c r="M166" s="237"/>
      <c r="N166" s="237"/>
      <c r="O166" s="237"/>
      <c r="P166" s="237"/>
    </row>
    <row r="167" spans="10:16" ht="15" customHeight="1" x14ac:dyDescent="0.2">
      <c r="J167" s="237"/>
      <c r="K167" s="237"/>
      <c r="L167" s="237"/>
      <c r="M167" s="237"/>
      <c r="N167" s="237"/>
      <c r="O167" s="237"/>
      <c r="P167" s="237"/>
    </row>
  </sheetData>
  <sheetProtection selectLockedCells="1" selectUnlockedCells="1"/>
  <mergeCells count="152">
    <mergeCell ref="B151:D151"/>
    <mergeCell ref="A152:D152"/>
    <mergeCell ref="B153:D153"/>
    <mergeCell ref="A154:D154"/>
    <mergeCell ref="J165:P167"/>
    <mergeCell ref="J146:O146"/>
    <mergeCell ref="A147:D147"/>
    <mergeCell ref="B148:D148"/>
    <mergeCell ref="B149:D149"/>
    <mergeCell ref="J149:O149"/>
    <mergeCell ref="B150:D150"/>
    <mergeCell ref="A141:E141"/>
    <mergeCell ref="J141:S142"/>
    <mergeCell ref="A142:E142"/>
    <mergeCell ref="J143:O143"/>
    <mergeCell ref="A144:E144"/>
    <mergeCell ref="A145:E145"/>
    <mergeCell ref="B135:C135"/>
    <mergeCell ref="B136:C136"/>
    <mergeCell ref="B137:C137"/>
    <mergeCell ref="B138:C138"/>
    <mergeCell ref="B139:C139"/>
    <mergeCell ref="A140:C140"/>
    <mergeCell ref="B129:C129"/>
    <mergeCell ref="A130:C130"/>
    <mergeCell ref="A131:E131"/>
    <mergeCell ref="A132:E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I117:R119"/>
    <mergeCell ref="A118:C118"/>
    <mergeCell ref="B119:C119"/>
    <mergeCell ref="A120:C120"/>
    <mergeCell ref="A122:E122"/>
    <mergeCell ref="A109:E109"/>
    <mergeCell ref="A110:E110"/>
    <mergeCell ref="B111:C111"/>
    <mergeCell ref="B112:C112"/>
    <mergeCell ref="I112:R116"/>
    <mergeCell ref="B113:C113"/>
    <mergeCell ref="B114:C114"/>
    <mergeCell ref="B115:C115"/>
    <mergeCell ref="B116:C116"/>
    <mergeCell ref="B103:C103"/>
    <mergeCell ref="B104:C104"/>
    <mergeCell ref="B105:C105"/>
    <mergeCell ref="B106:C106"/>
    <mergeCell ref="B107:C107"/>
    <mergeCell ref="A108:C108"/>
    <mergeCell ref="B96:C96"/>
    <mergeCell ref="A97:C97"/>
    <mergeCell ref="A99:E99"/>
    <mergeCell ref="B100:C100"/>
    <mergeCell ref="B101:C101"/>
    <mergeCell ref="B102:C102"/>
    <mergeCell ref="B90:C90"/>
    <mergeCell ref="A91:C91"/>
    <mergeCell ref="A92:E92"/>
    <mergeCell ref="A93:E93"/>
    <mergeCell ref="B94:C94"/>
    <mergeCell ref="B95:C95"/>
    <mergeCell ref="A84:E84"/>
    <mergeCell ref="A85:E85"/>
    <mergeCell ref="A86:E86"/>
    <mergeCell ref="B87:C87"/>
    <mergeCell ref="B88:C88"/>
    <mergeCell ref="A89:D89"/>
    <mergeCell ref="B78:C78"/>
    <mergeCell ref="B79:C79"/>
    <mergeCell ref="B80:C80"/>
    <mergeCell ref="B81:C81"/>
    <mergeCell ref="A82:C82"/>
    <mergeCell ref="A83:E83"/>
    <mergeCell ref="A72:E72"/>
    <mergeCell ref="B73:C73"/>
    <mergeCell ref="B74:C74"/>
    <mergeCell ref="B75:C75"/>
    <mergeCell ref="B76:C76"/>
    <mergeCell ref="B77:C77"/>
    <mergeCell ref="A69:E71"/>
    <mergeCell ref="B64:D64"/>
    <mergeCell ref="B65:D65"/>
    <mergeCell ref="A66:D66"/>
    <mergeCell ref="A67:E67"/>
    <mergeCell ref="A58:E58"/>
    <mergeCell ref="A59:E59"/>
    <mergeCell ref="A60:E60"/>
    <mergeCell ref="B61:D61"/>
    <mergeCell ref="B62:D62"/>
    <mergeCell ref="B63:D63"/>
    <mergeCell ref="B52:D52"/>
    <mergeCell ref="B53:D53"/>
    <mergeCell ref="B54:D54"/>
    <mergeCell ref="B55:D55"/>
    <mergeCell ref="B56:D56"/>
    <mergeCell ref="A57:D57"/>
    <mergeCell ref="B46:D46"/>
    <mergeCell ref="A47:D47"/>
    <mergeCell ref="A48:E48"/>
    <mergeCell ref="A49:E49"/>
    <mergeCell ref="B50:D50"/>
    <mergeCell ref="B51:D51"/>
    <mergeCell ref="B40:D40"/>
    <mergeCell ref="B41:D41"/>
    <mergeCell ref="B42:D42"/>
    <mergeCell ref="B43:D43"/>
    <mergeCell ref="B44:D44"/>
    <mergeCell ref="B45:D45"/>
    <mergeCell ref="B33:D33"/>
    <mergeCell ref="B34:D34"/>
    <mergeCell ref="B35:D35"/>
    <mergeCell ref="A36:E36"/>
    <mergeCell ref="A38:E38"/>
    <mergeCell ref="B39:D39"/>
    <mergeCell ref="A26:E26"/>
    <mergeCell ref="A27:E27"/>
    <mergeCell ref="A29:B29"/>
    <mergeCell ref="A30:E30"/>
    <mergeCell ref="A31:E31"/>
    <mergeCell ref="B32:D32"/>
    <mergeCell ref="A21:B22"/>
    <mergeCell ref="C21:C22"/>
    <mergeCell ref="D21:E22"/>
    <mergeCell ref="A23:B23"/>
    <mergeCell ref="D23:E23"/>
    <mergeCell ref="A24:B24"/>
    <mergeCell ref="D24:E24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A3:E3"/>
    <mergeCell ref="A5:E5"/>
    <mergeCell ref="A6:E6"/>
    <mergeCell ref="A8:B8"/>
    <mergeCell ref="C8:E8"/>
    <mergeCell ref="B14:D14"/>
    <mergeCell ref="B15:D15"/>
    <mergeCell ref="B16:D16"/>
  </mergeCells>
  <printOptions horizontalCentered="1"/>
  <pageMargins left="0.59055118110236227" right="0.39370078740157483" top="0.39370078740157483" bottom="0.39370078740157483" header="0.51181102362204722" footer="0.51181102362204722"/>
  <pageSetup paperSize="9" scale="80" firstPageNumber="0" orientation="portrait" r:id="rId1"/>
  <headerFooter alignWithMargins="0"/>
  <rowBreaks count="2" manualBreakCount="2">
    <brk id="47" max="4" man="1"/>
    <brk id="9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topLeftCell="A10" zoomScale="90" zoomScaleNormal="90" workbookViewId="0">
      <selection activeCell="G6" sqref="G6"/>
    </sheetView>
  </sheetViews>
  <sheetFormatPr defaultRowHeight="15" x14ac:dyDescent="0.25"/>
  <cols>
    <col min="1" max="1" width="38.5703125" style="79" customWidth="1"/>
    <col min="2" max="2" width="18" style="79" customWidth="1"/>
    <col min="3" max="3" width="20.5703125" style="79" customWidth="1"/>
    <col min="4" max="4" width="17.7109375" style="79" customWidth="1"/>
    <col min="5" max="5" width="14.42578125" style="79" customWidth="1"/>
    <col min="6" max="6" width="13.7109375" style="79" customWidth="1"/>
    <col min="7" max="7" width="9.140625" style="79"/>
    <col min="8" max="8" width="7.28515625" style="79" customWidth="1"/>
    <col min="9" max="9" width="16.85546875" style="79" customWidth="1"/>
    <col min="10" max="10" width="12.5703125" style="79" customWidth="1"/>
    <col min="11" max="11" width="12.42578125" style="79" customWidth="1"/>
    <col min="12" max="13" width="16.140625" style="79" customWidth="1"/>
    <col min="14" max="16384" width="9.140625" style="79"/>
  </cols>
  <sheetData>
    <row r="1" spans="1:13" ht="18.75" x14ac:dyDescent="0.3">
      <c r="A1" s="310" t="s">
        <v>73</v>
      </c>
      <c r="B1" s="310"/>
      <c r="C1" s="310"/>
      <c r="D1" s="310"/>
      <c r="E1" s="310"/>
    </row>
    <row r="2" spans="1:13" x14ac:dyDescent="0.25">
      <c r="A2" s="15"/>
      <c r="B2" s="15"/>
      <c r="C2" s="15"/>
      <c r="D2" s="15"/>
      <c r="E2" s="16"/>
    </row>
    <row r="3" spans="1:13" x14ac:dyDescent="0.25">
      <c r="A3" s="253" t="s">
        <v>277</v>
      </c>
      <c r="B3" s="253"/>
      <c r="C3" s="253"/>
      <c r="D3" s="253"/>
      <c r="E3" s="253"/>
    </row>
    <row r="4" spans="1:13" x14ac:dyDescent="0.25">
      <c r="A4" s="221"/>
      <c r="B4" s="221"/>
      <c r="C4" s="221"/>
      <c r="D4" s="221"/>
      <c r="E4" s="221"/>
    </row>
    <row r="5" spans="1:13" x14ac:dyDescent="0.25">
      <c r="A5" s="253" t="s">
        <v>272</v>
      </c>
      <c r="B5" s="253"/>
      <c r="C5" s="253"/>
      <c r="D5" s="253"/>
      <c r="E5" s="253"/>
    </row>
    <row r="7" spans="1:13" ht="18.75" x14ac:dyDescent="0.3">
      <c r="A7" s="222" t="s">
        <v>269</v>
      </c>
    </row>
    <row r="9" spans="1:13" ht="23.25" customHeight="1" x14ac:dyDescent="0.25">
      <c r="A9" s="330" t="s">
        <v>154</v>
      </c>
      <c r="B9" s="330" t="s">
        <v>198</v>
      </c>
      <c r="C9" s="330" t="s">
        <v>254</v>
      </c>
      <c r="D9" s="330" t="s">
        <v>175</v>
      </c>
      <c r="E9" s="330" t="s">
        <v>191</v>
      </c>
      <c r="F9" s="330" t="s">
        <v>192</v>
      </c>
      <c r="G9" s="338" t="s">
        <v>193</v>
      </c>
      <c r="H9" s="339"/>
      <c r="I9" s="330" t="s">
        <v>194</v>
      </c>
      <c r="J9" s="336" t="s">
        <v>195</v>
      </c>
      <c r="K9" s="336" t="s">
        <v>196</v>
      </c>
      <c r="L9" s="335" t="s">
        <v>258</v>
      </c>
      <c r="M9" s="335" t="s">
        <v>259</v>
      </c>
    </row>
    <row r="10" spans="1:13" ht="42" customHeight="1" x14ac:dyDescent="0.25">
      <c r="A10" s="331"/>
      <c r="B10" s="331"/>
      <c r="C10" s="331"/>
      <c r="D10" s="331"/>
      <c r="E10" s="331"/>
      <c r="F10" s="331"/>
      <c r="G10" s="340"/>
      <c r="H10" s="341"/>
      <c r="I10" s="331"/>
      <c r="J10" s="337"/>
      <c r="K10" s="337"/>
      <c r="L10" s="335"/>
      <c r="M10" s="335"/>
    </row>
    <row r="11" spans="1:13" ht="18" customHeight="1" x14ac:dyDescent="0.25">
      <c r="A11" s="143" t="str">
        <f>[4]Plan1!$C$7</f>
        <v>Tipo 1 - Help Desk usuário</v>
      </c>
      <c r="B11" s="144" t="s">
        <v>163</v>
      </c>
      <c r="C11" s="144">
        <v>12</v>
      </c>
      <c r="D11" s="135">
        <f t="shared" ref="D11:D16" si="0">D35</f>
        <v>23.42</v>
      </c>
      <c r="E11" s="145">
        <v>2305</v>
      </c>
      <c r="F11" s="146">
        <f t="shared" ref="F11:F17" si="1">E11/12</f>
        <v>192.08</v>
      </c>
      <c r="G11" s="333">
        <f t="shared" ref="G11:G17" si="2">E11/3</f>
        <v>768.33</v>
      </c>
      <c r="H11" s="334"/>
      <c r="I11" s="133">
        <f>G11/12</f>
        <v>64.03</v>
      </c>
      <c r="J11" s="147">
        <v>200</v>
      </c>
      <c r="K11" s="147">
        <f>J11*12</f>
        <v>2400</v>
      </c>
      <c r="L11" s="131">
        <f t="shared" ref="L11:L16" si="3">J11*D11</f>
        <v>4684</v>
      </c>
      <c r="M11" s="131">
        <f>L11*12</f>
        <v>56208</v>
      </c>
    </row>
    <row r="12" spans="1:13" ht="18" customHeight="1" x14ac:dyDescent="0.25">
      <c r="A12" s="136" t="str">
        <f>[4]Plan1!$C$8</f>
        <v>Tipo 2 - Montagem e Instalação</v>
      </c>
      <c r="B12" s="137" t="s">
        <v>164</v>
      </c>
      <c r="C12" s="137">
        <v>14</v>
      </c>
      <c r="D12" s="138">
        <f t="shared" si="0"/>
        <v>27.32</v>
      </c>
      <c r="E12" s="137">
        <v>252</v>
      </c>
      <c r="F12" s="139">
        <f t="shared" si="1"/>
        <v>21</v>
      </c>
      <c r="G12" s="342">
        <f t="shared" si="2"/>
        <v>84</v>
      </c>
      <c r="H12" s="343"/>
      <c r="I12" s="140">
        <f t="shared" ref="I12:I16" si="4">G12/12</f>
        <v>7</v>
      </c>
      <c r="J12" s="141">
        <v>22</v>
      </c>
      <c r="K12" s="141">
        <f t="shared" ref="K12:K16" si="5">J12*12</f>
        <v>264</v>
      </c>
      <c r="L12" s="142">
        <f t="shared" si="3"/>
        <v>601.04</v>
      </c>
      <c r="M12" s="142">
        <f t="shared" ref="M12:M16" si="6">L12*12</f>
        <v>7212.48</v>
      </c>
    </row>
    <row r="13" spans="1:13" ht="18" customHeight="1" x14ac:dyDescent="0.25">
      <c r="A13" s="80" t="str">
        <f>[4]Plan1!$C$9</f>
        <v>Tipo 3 - Suporte de Rede</v>
      </c>
      <c r="B13" s="100" t="s">
        <v>165</v>
      </c>
      <c r="C13" s="100">
        <v>13</v>
      </c>
      <c r="D13" s="135">
        <f t="shared" si="0"/>
        <v>25.37</v>
      </c>
      <c r="E13" s="100">
        <v>34</v>
      </c>
      <c r="F13" s="112">
        <f t="shared" si="1"/>
        <v>2.83</v>
      </c>
      <c r="G13" s="333">
        <f t="shared" si="2"/>
        <v>11.33</v>
      </c>
      <c r="H13" s="334"/>
      <c r="I13" s="133">
        <f t="shared" si="4"/>
        <v>0.94</v>
      </c>
      <c r="J13" s="111">
        <v>14</v>
      </c>
      <c r="K13" s="111">
        <f t="shared" si="5"/>
        <v>168</v>
      </c>
      <c r="L13" s="131">
        <f t="shared" si="3"/>
        <v>355.18</v>
      </c>
      <c r="M13" s="131">
        <f t="shared" si="6"/>
        <v>4262.16</v>
      </c>
    </row>
    <row r="14" spans="1:13" ht="18" customHeight="1" x14ac:dyDescent="0.25">
      <c r="A14" s="136" t="str">
        <f>[4]Plan1!$C$10</f>
        <v>Tipo 4 - Apoio Exclusivo e Continuado</v>
      </c>
      <c r="B14" s="137" t="s">
        <v>166</v>
      </c>
      <c r="C14" s="137">
        <v>23</v>
      </c>
      <c r="D14" s="138">
        <f t="shared" si="0"/>
        <v>44.88</v>
      </c>
      <c r="E14" s="137">
        <v>9</v>
      </c>
      <c r="F14" s="139">
        <f t="shared" si="1"/>
        <v>0.75</v>
      </c>
      <c r="G14" s="342">
        <f t="shared" si="2"/>
        <v>3</v>
      </c>
      <c r="H14" s="343"/>
      <c r="I14" s="140">
        <f t="shared" si="4"/>
        <v>0.25</v>
      </c>
      <c r="J14" s="141">
        <v>4</v>
      </c>
      <c r="K14" s="141">
        <f t="shared" si="5"/>
        <v>48</v>
      </c>
      <c r="L14" s="142">
        <f t="shared" si="3"/>
        <v>179.52</v>
      </c>
      <c r="M14" s="142">
        <f t="shared" si="6"/>
        <v>2154.2399999999998</v>
      </c>
    </row>
    <row r="15" spans="1:13" ht="18" customHeight="1" x14ac:dyDescent="0.25">
      <c r="A15" s="80" t="str">
        <f>[4]Plan1!$C$11</f>
        <v>Tipo 5 - Manutenção Corretiva</v>
      </c>
      <c r="B15" s="100" t="s">
        <v>167</v>
      </c>
      <c r="C15" s="100">
        <v>17</v>
      </c>
      <c r="D15" s="135">
        <f t="shared" si="0"/>
        <v>33.17</v>
      </c>
      <c r="E15" s="100">
        <v>147</v>
      </c>
      <c r="F15" s="112">
        <f t="shared" si="1"/>
        <v>12.25</v>
      </c>
      <c r="G15" s="344">
        <f t="shared" si="2"/>
        <v>49</v>
      </c>
      <c r="H15" s="345"/>
      <c r="I15" s="133">
        <f t="shared" si="4"/>
        <v>4.08</v>
      </c>
      <c r="J15" s="111">
        <v>15</v>
      </c>
      <c r="K15" s="111">
        <f t="shared" si="5"/>
        <v>180</v>
      </c>
      <c r="L15" s="131">
        <f t="shared" si="3"/>
        <v>497.55</v>
      </c>
      <c r="M15" s="131">
        <f t="shared" si="6"/>
        <v>5970.6</v>
      </c>
    </row>
    <row r="16" spans="1:13" ht="18" customHeight="1" x14ac:dyDescent="0.25">
      <c r="A16" s="136" t="str">
        <f>[4]Plan1!$C$12</f>
        <v>Tipo 6 - Manutenção Preventiva Completa</v>
      </c>
      <c r="B16" s="137" t="s">
        <v>168</v>
      </c>
      <c r="C16" s="137">
        <v>21</v>
      </c>
      <c r="D16" s="138">
        <f t="shared" si="0"/>
        <v>40.98</v>
      </c>
      <c r="E16" s="137">
        <v>192</v>
      </c>
      <c r="F16" s="139">
        <f t="shared" si="1"/>
        <v>16</v>
      </c>
      <c r="G16" s="342">
        <f t="shared" si="2"/>
        <v>64</v>
      </c>
      <c r="H16" s="343"/>
      <c r="I16" s="148">
        <f t="shared" si="4"/>
        <v>5.33</v>
      </c>
      <c r="J16" s="141">
        <v>66</v>
      </c>
      <c r="K16" s="141">
        <f t="shared" si="5"/>
        <v>792</v>
      </c>
      <c r="L16" s="142">
        <f t="shared" si="3"/>
        <v>2704.68</v>
      </c>
      <c r="M16" s="142">
        <f t="shared" si="6"/>
        <v>32456.16</v>
      </c>
    </row>
    <row r="17" spans="1:13" ht="18.75" x14ac:dyDescent="0.25">
      <c r="A17" s="110" t="s">
        <v>176</v>
      </c>
      <c r="B17" s="96"/>
      <c r="C17" s="102">
        <f>SUM(C11:C16)/100</f>
        <v>1</v>
      </c>
      <c r="D17" s="103">
        <f>SUM(D11:D16)</f>
        <v>195.14</v>
      </c>
      <c r="E17" s="108">
        <v>2939</v>
      </c>
      <c r="F17" s="112">
        <f t="shared" si="1"/>
        <v>244.92</v>
      </c>
      <c r="G17" s="333">
        <f t="shared" si="2"/>
        <v>979.67</v>
      </c>
      <c r="H17" s="334"/>
      <c r="I17" s="134">
        <f>G17/12</f>
        <v>81.64</v>
      </c>
      <c r="J17" s="108">
        <f>SUM(J11:J16)</f>
        <v>321</v>
      </c>
      <c r="K17" s="108">
        <f>SUM(K11:K16)</f>
        <v>3852</v>
      </c>
      <c r="L17" s="132">
        <f>SUM(L11:L16)</f>
        <v>9021.9699999999993</v>
      </c>
      <c r="M17" s="132">
        <f>SUM(M11:M16)</f>
        <v>108263.64</v>
      </c>
    </row>
    <row r="18" spans="1:13" ht="15.75" x14ac:dyDescent="0.25">
      <c r="A18" s="321" t="s">
        <v>197</v>
      </c>
      <c r="B18" s="321"/>
      <c r="C18" s="321"/>
      <c r="D18" s="321"/>
      <c r="E18" s="321"/>
      <c r="F18" s="321"/>
      <c r="G18" s="321"/>
      <c r="H18" s="321"/>
      <c r="I18" s="321"/>
      <c r="J18" s="115"/>
      <c r="K18" s="115"/>
      <c r="L18" s="117"/>
      <c r="M18" s="117"/>
    </row>
    <row r="19" spans="1:13" ht="21" x14ac:dyDescent="0.25">
      <c r="A19" s="113"/>
      <c r="B19" s="99"/>
      <c r="C19" s="114"/>
      <c r="D19" s="118"/>
      <c r="E19" s="115"/>
      <c r="F19" s="116"/>
      <c r="G19" s="109"/>
      <c r="H19" s="109"/>
      <c r="I19" s="109"/>
      <c r="J19" s="115"/>
      <c r="K19" s="115"/>
      <c r="L19" s="117"/>
      <c r="M19" s="117"/>
    </row>
    <row r="20" spans="1:13" ht="15.75" customHeight="1" x14ac:dyDescent="0.25">
      <c r="A20" s="322" t="s">
        <v>260</v>
      </c>
      <c r="B20" s="322"/>
      <c r="C20" s="322"/>
      <c r="D20" s="323">
        <f>'Técnico Informática'!E154/'Memória de Cálculo'!I17</f>
        <v>31.95</v>
      </c>
      <c r="F20" s="119"/>
    </row>
    <row r="21" spans="1:13" ht="15.75" x14ac:dyDescent="0.25">
      <c r="A21" s="322"/>
      <c r="B21" s="322"/>
      <c r="C21" s="322"/>
      <c r="D21" s="323"/>
      <c r="E21" s="129"/>
      <c r="F21" s="119"/>
    </row>
    <row r="22" spans="1:13" ht="15.75" x14ac:dyDescent="0.25">
      <c r="A22" s="149"/>
      <c r="B22" s="149"/>
      <c r="C22" s="149"/>
      <c r="D22" s="149"/>
      <c r="E22" s="129"/>
      <c r="F22" s="119"/>
    </row>
    <row r="23" spans="1:13" ht="15.75" customHeight="1" x14ac:dyDescent="0.25">
      <c r="A23" s="322" t="s">
        <v>209</v>
      </c>
      <c r="B23" s="322"/>
      <c r="C23" s="322"/>
      <c r="D23" s="323">
        <f>'Supervisor Téc. Inf.'!E154/'Memória de Cálculo'!I17</f>
        <v>33.69</v>
      </c>
      <c r="F23" s="119"/>
    </row>
    <row r="24" spans="1:13" ht="15.75" x14ac:dyDescent="0.25">
      <c r="A24" s="322"/>
      <c r="B24" s="322"/>
      <c r="C24" s="322"/>
      <c r="D24" s="323"/>
      <c r="E24" s="129"/>
      <c r="F24" s="119"/>
    </row>
    <row r="25" spans="1:13" ht="15.75" x14ac:dyDescent="0.25">
      <c r="A25" s="322"/>
      <c r="B25" s="322"/>
      <c r="C25" s="322"/>
      <c r="D25" s="323"/>
      <c r="E25" s="129"/>
      <c r="F25" s="119"/>
    </row>
    <row r="26" spans="1:13" ht="15.75" x14ac:dyDescent="0.25">
      <c r="A26" s="92"/>
      <c r="B26" s="92"/>
      <c r="C26" s="92"/>
      <c r="D26" s="120"/>
      <c r="E26" s="130"/>
      <c r="F26" s="119"/>
    </row>
    <row r="27" spans="1:13" ht="15.75" x14ac:dyDescent="0.25">
      <c r="A27" s="324" t="s">
        <v>256</v>
      </c>
      <c r="B27" s="325"/>
      <c r="C27" s="325"/>
      <c r="D27" s="326">
        <f>(D20+D20+D23)/3</f>
        <v>32.53</v>
      </c>
      <c r="F27" s="119"/>
    </row>
    <row r="28" spans="1:13" ht="15.75" x14ac:dyDescent="0.25">
      <c r="A28" s="325"/>
      <c r="B28" s="325"/>
      <c r="C28" s="325"/>
      <c r="D28" s="326"/>
      <c r="E28" s="119"/>
      <c r="F28" s="119"/>
    </row>
    <row r="29" spans="1:13" ht="15.75" x14ac:dyDescent="0.25">
      <c r="A29" s="151"/>
      <c r="B29" s="151"/>
      <c r="C29" s="151"/>
      <c r="D29" s="150"/>
      <c r="E29" s="119"/>
      <c r="F29" s="119"/>
    </row>
    <row r="30" spans="1:13" x14ac:dyDescent="0.25">
      <c r="A30" s="332" t="s">
        <v>255</v>
      </c>
      <c r="B30" s="332"/>
      <c r="C30" s="332"/>
      <c r="D30" s="332"/>
      <c r="E30" s="332"/>
      <c r="F30" s="332"/>
    </row>
    <row r="31" spans="1:13" x14ac:dyDescent="0.25">
      <c r="A31" s="332"/>
      <c r="B31" s="332"/>
      <c r="C31" s="332"/>
      <c r="D31" s="332"/>
      <c r="E31" s="332"/>
      <c r="F31" s="332"/>
    </row>
    <row r="32" spans="1:13" x14ac:dyDescent="0.25">
      <c r="A32" s="220"/>
      <c r="B32" s="327" t="s">
        <v>257</v>
      </c>
      <c r="C32" s="328"/>
      <c r="D32" s="329"/>
      <c r="E32" s="220"/>
      <c r="F32" s="220"/>
    </row>
    <row r="33" spans="1:9" x14ac:dyDescent="0.25">
      <c r="B33" s="319" t="s">
        <v>154</v>
      </c>
      <c r="C33" s="127" t="s">
        <v>178</v>
      </c>
      <c r="D33" s="162" t="s">
        <v>208</v>
      </c>
      <c r="E33" s="104"/>
      <c r="F33" s="104"/>
    </row>
    <row r="34" spans="1:9" x14ac:dyDescent="0.25">
      <c r="B34" s="320"/>
      <c r="C34" s="128">
        <v>0.16669999999999999</v>
      </c>
      <c r="D34" s="126">
        <f>D27</f>
        <v>32.53</v>
      </c>
      <c r="E34" s="107"/>
      <c r="F34" s="123"/>
    </row>
    <row r="35" spans="1:9" x14ac:dyDescent="0.25">
      <c r="B35" s="124" t="s">
        <v>169</v>
      </c>
      <c r="C35" s="125">
        <f t="shared" ref="C35:C40" si="7">C11/100</f>
        <v>0.12</v>
      </c>
      <c r="D35" s="126">
        <f>(C35*D34)/C34</f>
        <v>23.42</v>
      </c>
      <c r="E35" s="107"/>
      <c r="F35" s="104"/>
    </row>
    <row r="36" spans="1:9" x14ac:dyDescent="0.25">
      <c r="B36" s="124" t="s">
        <v>170</v>
      </c>
      <c r="C36" s="125">
        <f t="shared" si="7"/>
        <v>0.14000000000000001</v>
      </c>
      <c r="D36" s="126">
        <f>(C36*D34)/C34</f>
        <v>27.32</v>
      </c>
      <c r="E36" s="107"/>
      <c r="F36" s="104"/>
    </row>
    <row r="37" spans="1:9" x14ac:dyDescent="0.25">
      <c r="B37" s="124" t="s">
        <v>171</v>
      </c>
      <c r="C37" s="125">
        <f t="shared" si="7"/>
        <v>0.13</v>
      </c>
      <c r="D37" s="126">
        <f>(C37*D34)/C34</f>
        <v>25.37</v>
      </c>
      <c r="E37" s="107"/>
      <c r="F37" s="104"/>
    </row>
    <row r="38" spans="1:9" x14ac:dyDescent="0.25">
      <c r="B38" s="124" t="s">
        <v>172</v>
      </c>
      <c r="C38" s="125">
        <f t="shared" si="7"/>
        <v>0.23</v>
      </c>
      <c r="D38" s="126">
        <f>(C38*D34)/C34</f>
        <v>44.88</v>
      </c>
      <c r="E38" s="107"/>
      <c r="F38" s="104"/>
    </row>
    <row r="39" spans="1:9" x14ac:dyDescent="0.25">
      <c r="B39" s="124" t="s">
        <v>173</v>
      </c>
      <c r="C39" s="125">
        <f t="shared" si="7"/>
        <v>0.17</v>
      </c>
      <c r="D39" s="126">
        <f>(C39*D34)/C34</f>
        <v>33.17</v>
      </c>
      <c r="E39" s="107"/>
      <c r="F39" s="104"/>
      <c r="I39" s="95"/>
    </row>
    <row r="40" spans="1:9" x14ac:dyDescent="0.25">
      <c r="B40" s="124" t="s">
        <v>174</v>
      </c>
      <c r="C40" s="125">
        <f t="shared" si="7"/>
        <v>0.21</v>
      </c>
      <c r="D40" s="126">
        <f>(C40*D34)/C34</f>
        <v>40.98</v>
      </c>
    </row>
    <row r="41" spans="1:9" x14ac:dyDescent="0.25">
      <c r="A41" s="122"/>
      <c r="B41" s="104"/>
      <c r="C41" s="106"/>
      <c r="D41" s="107"/>
    </row>
    <row r="42" spans="1:9" x14ac:dyDescent="0.25">
      <c r="B42" s="104"/>
      <c r="C42" s="107"/>
      <c r="D42" s="123"/>
    </row>
    <row r="43" spans="1:9" x14ac:dyDescent="0.25">
      <c r="B43" s="104"/>
      <c r="C43" s="104"/>
      <c r="D43" s="104"/>
    </row>
    <row r="44" spans="1:9" x14ac:dyDescent="0.25">
      <c r="B44" s="107"/>
      <c r="C44" s="105"/>
      <c r="D44" s="121"/>
    </row>
    <row r="45" spans="1:9" x14ac:dyDescent="0.25">
      <c r="B45" s="104"/>
      <c r="C45" s="106"/>
      <c r="D45" s="107"/>
    </row>
    <row r="46" spans="1:9" x14ac:dyDescent="0.25">
      <c r="B46" s="104"/>
      <c r="C46" s="107"/>
      <c r="D46" s="123"/>
    </row>
    <row r="47" spans="1:9" x14ac:dyDescent="0.25">
      <c r="B47" s="104"/>
      <c r="C47" s="104"/>
      <c r="D47" s="104"/>
    </row>
    <row r="48" spans="1:9" x14ac:dyDescent="0.25">
      <c r="B48" s="107"/>
      <c r="C48" s="105"/>
      <c r="D48" s="121"/>
    </row>
    <row r="49" spans="2:4" x14ac:dyDescent="0.25">
      <c r="B49" s="104"/>
      <c r="C49" s="106"/>
      <c r="D49" s="107"/>
    </row>
    <row r="50" spans="2:4" x14ac:dyDescent="0.25">
      <c r="B50" s="104"/>
      <c r="C50" s="107"/>
      <c r="D50" s="123"/>
    </row>
    <row r="51" spans="2:4" x14ac:dyDescent="0.25">
      <c r="B51" s="104"/>
      <c r="C51" s="104"/>
      <c r="D51" s="104"/>
    </row>
    <row r="52" spans="2:4" x14ac:dyDescent="0.25">
      <c r="B52" s="107"/>
      <c r="C52" s="105"/>
      <c r="D52" s="121"/>
    </row>
    <row r="53" spans="2:4" x14ac:dyDescent="0.25">
      <c r="B53" s="104"/>
      <c r="C53" s="106"/>
      <c r="D53" s="107"/>
    </row>
    <row r="54" spans="2:4" x14ac:dyDescent="0.25">
      <c r="B54" s="104"/>
      <c r="C54" s="107"/>
      <c r="D54" s="123"/>
    </row>
    <row r="55" spans="2:4" x14ac:dyDescent="0.25">
      <c r="B55" s="104"/>
      <c r="C55" s="104"/>
      <c r="D55" s="104"/>
    </row>
    <row r="56" spans="2:4" x14ac:dyDescent="0.25">
      <c r="B56" s="107"/>
      <c r="C56" s="105"/>
      <c r="D56" s="121"/>
    </row>
    <row r="57" spans="2:4" x14ac:dyDescent="0.25">
      <c r="B57" s="104"/>
      <c r="C57" s="106"/>
      <c r="D57" s="107"/>
    </row>
    <row r="58" spans="2:4" x14ac:dyDescent="0.25">
      <c r="B58" s="104"/>
      <c r="C58" s="107"/>
      <c r="D58" s="123"/>
    </row>
    <row r="59" spans="2:4" x14ac:dyDescent="0.25">
      <c r="B59" s="104"/>
    </row>
    <row r="60" spans="2:4" x14ac:dyDescent="0.25">
      <c r="B60" s="104"/>
      <c r="D60" s="104"/>
    </row>
    <row r="61" spans="2:4" x14ac:dyDescent="0.25">
      <c r="B61" s="104"/>
      <c r="D61" s="104"/>
    </row>
    <row r="62" spans="2:4" x14ac:dyDescent="0.25">
      <c r="B62" s="104"/>
      <c r="D62" s="104"/>
    </row>
    <row r="63" spans="2:4" x14ac:dyDescent="0.25">
      <c r="B63" s="104"/>
      <c r="D63" s="104"/>
    </row>
    <row r="64" spans="2:4" x14ac:dyDescent="0.25">
      <c r="B64" s="104"/>
      <c r="D64" s="104"/>
    </row>
    <row r="65" spans="2:4" x14ac:dyDescent="0.25">
      <c r="B65" s="104"/>
      <c r="D65" s="104"/>
    </row>
    <row r="66" spans="2:4" x14ac:dyDescent="0.25">
      <c r="B66" s="104"/>
      <c r="D66" s="104"/>
    </row>
    <row r="67" spans="2:4" x14ac:dyDescent="0.25">
      <c r="B67" s="104"/>
      <c r="D67" s="104"/>
    </row>
    <row r="68" spans="2:4" x14ac:dyDescent="0.25">
      <c r="B68" s="104"/>
      <c r="D68" s="104"/>
    </row>
    <row r="69" spans="2:4" x14ac:dyDescent="0.25">
      <c r="B69" s="104"/>
      <c r="D69" s="104"/>
    </row>
    <row r="70" spans="2:4" x14ac:dyDescent="0.25">
      <c r="B70" s="104"/>
      <c r="D70" s="104"/>
    </row>
    <row r="71" spans="2:4" x14ac:dyDescent="0.25">
      <c r="B71" s="104"/>
      <c r="D71" s="104"/>
    </row>
    <row r="72" spans="2:4" x14ac:dyDescent="0.25">
      <c r="D72" s="104"/>
    </row>
    <row r="73" spans="2:4" x14ac:dyDescent="0.25">
      <c r="D73" s="104"/>
    </row>
    <row r="74" spans="2:4" x14ac:dyDescent="0.25">
      <c r="D74" s="104"/>
    </row>
    <row r="75" spans="2:4" x14ac:dyDescent="0.25">
      <c r="D75" s="104"/>
    </row>
    <row r="76" spans="2:4" x14ac:dyDescent="0.25">
      <c r="D76" s="104"/>
    </row>
    <row r="77" spans="2:4" x14ac:dyDescent="0.25">
      <c r="D77" s="104"/>
    </row>
    <row r="78" spans="2:4" x14ac:dyDescent="0.25">
      <c r="D78" s="104"/>
    </row>
    <row r="79" spans="2:4" x14ac:dyDescent="0.25">
      <c r="D79" s="104"/>
    </row>
    <row r="80" spans="2:4" x14ac:dyDescent="0.25">
      <c r="D80" s="104"/>
    </row>
    <row r="81" spans="4:4" x14ac:dyDescent="0.25">
      <c r="D81" s="104"/>
    </row>
    <row r="82" spans="4:4" x14ac:dyDescent="0.25">
      <c r="D82" s="104"/>
    </row>
    <row r="83" spans="4:4" x14ac:dyDescent="0.25">
      <c r="D83" s="104"/>
    </row>
    <row r="84" spans="4:4" x14ac:dyDescent="0.25">
      <c r="D84" s="104"/>
    </row>
    <row r="85" spans="4:4" x14ac:dyDescent="0.25">
      <c r="D85" s="104"/>
    </row>
  </sheetData>
  <mergeCells count="32">
    <mergeCell ref="A9:A10"/>
    <mergeCell ref="G16:H16"/>
    <mergeCell ref="G11:H11"/>
    <mergeCell ref="G12:H12"/>
    <mergeCell ref="G13:H13"/>
    <mergeCell ref="G14:H14"/>
    <mergeCell ref="G15:H15"/>
    <mergeCell ref="L9:L10"/>
    <mergeCell ref="M9:M10"/>
    <mergeCell ref="D9:D10"/>
    <mergeCell ref="K9:K10"/>
    <mergeCell ref="I9:I10"/>
    <mergeCell ref="G9:H10"/>
    <mergeCell ref="E9:E10"/>
    <mergeCell ref="F9:F10"/>
    <mergeCell ref="J9:J10"/>
    <mergeCell ref="A1:E1"/>
    <mergeCell ref="A3:E3"/>
    <mergeCell ref="A5:E5"/>
    <mergeCell ref="B33:B34"/>
    <mergeCell ref="A18:I18"/>
    <mergeCell ref="A20:C21"/>
    <mergeCell ref="A23:C25"/>
    <mergeCell ref="D20:D21"/>
    <mergeCell ref="D23:D25"/>
    <mergeCell ref="A27:C28"/>
    <mergeCell ref="D27:D28"/>
    <mergeCell ref="B32:D32"/>
    <mergeCell ref="B9:B10"/>
    <mergeCell ref="C9:C10"/>
    <mergeCell ref="A30:F31"/>
    <mergeCell ref="G17:H17"/>
  </mergeCells>
  <pageMargins left="0.51181102362204722" right="0.11811023622047245" top="0.19685039370078741" bottom="0.59055118110236227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1"/>
  <sheetViews>
    <sheetView topLeftCell="A25" workbookViewId="0">
      <selection activeCell="Q10" sqref="Q10"/>
    </sheetView>
  </sheetViews>
  <sheetFormatPr defaultRowHeight="12.75" x14ac:dyDescent="0.2"/>
  <cols>
    <col min="4" max="4" width="13.5703125" customWidth="1"/>
    <col min="5" max="5" width="9.5703125" bestFit="1" customWidth="1"/>
  </cols>
  <sheetData>
    <row r="1" spans="2:12" ht="18.75" x14ac:dyDescent="0.3">
      <c r="B1" s="310" t="s">
        <v>73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2:12" x14ac:dyDescent="0.2"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</row>
    <row r="3" spans="2:12" x14ac:dyDescent="0.2">
      <c r="B3" s="253" t="s">
        <v>277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2:12" x14ac:dyDescent="0.2"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</row>
    <row r="5" spans="2:12" x14ac:dyDescent="0.2">
      <c r="B5" s="253" t="s">
        <v>272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</row>
    <row r="6" spans="2:12" x14ac:dyDescent="0.2"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</row>
    <row r="7" spans="2:12" ht="15" x14ac:dyDescent="0.25">
      <c r="B7" s="350" t="s">
        <v>156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</row>
    <row r="8" spans="2:12" ht="15" customHeight="1" x14ac:dyDescent="0.2">
      <c r="B8" s="351" t="s">
        <v>81</v>
      </c>
      <c r="C8" s="352"/>
      <c r="D8" s="353"/>
      <c r="E8" s="357" t="s">
        <v>179</v>
      </c>
      <c r="F8" s="357"/>
      <c r="G8" s="357" t="s">
        <v>180</v>
      </c>
      <c r="H8" s="357"/>
      <c r="I8" s="357" t="s">
        <v>181</v>
      </c>
      <c r="J8" s="357"/>
      <c r="K8" s="357" t="s">
        <v>157</v>
      </c>
      <c r="L8" s="357"/>
    </row>
    <row r="9" spans="2:12" ht="15" customHeight="1" x14ac:dyDescent="0.2">
      <c r="B9" s="354"/>
      <c r="C9" s="355"/>
      <c r="D9" s="356"/>
      <c r="E9" s="357"/>
      <c r="F9" s="357"/>
      <c r="G9" s="357"/>
      <c r="H9" s="357"/>
      <c r="I9" s="357"/>
      <c r="J9" s="357"/>
      <c r="K9" s="357"/>
      <c r="L9" s="357"/>
    </row>
    <row r="10" spans="2:12" ht="15" customHeight="1" x14ac:dyDescent="0.2">
      <c r="B10" s="359" t="s">
        <v>182</v>
      </c>
      <c r="C10" s="359"/>
      <c r="D10" s="359"/>
      <c r="E10" s="358">
        <v>249.9</v>
      </c>
      <c r="F10" s="358"/>
      <c r="G10" s="358">
        <v>215.5</v>
      </c>
      <c r="H10" s="358"/>
      <c r="I10" s="358">
        <v>322.05</v>
      </c>
      <c r="J10" s="358"/>
      <c r="K10" s="348">
        <f>MEDIAN(E10:J10)</f>
        <v>249.9</v>
      </c>
      <c r="L10" s="349"/>
    </row>
    <row r="11" spans="2:12" ht="15" customHeight="1" x14ac:dyDescent="0.2">
      <c r="B11" s="359" t="s">
        <v>158</v>
      </c>
      <c r="C11" s="359"/>
      <c r="D11" s="359"/>
      <c r="E11" s="358">
        <v>14.9</v>
      </c>
      <c r="F11" s="358"/>
      <c r="G11" s="358">
        <v>13.99</v>
      </c>
      <c r="H11" s="358"/>
      <c r="I11" s="358">
        <v>14.9</v>
      </c>
      <c r="J11" s="358"/>
      <c r="K11" s="348">
        <f t="shared" ref="K11:K16" si="0">MEDIAN(E11:J11)</f>
        <v>14.9</v>
      </c>
      <c r="L11" s="349"/>
    </row>
    <row r="12" spans="2:12" ht="15" customHeight="1" x14ac:dyDescent="0.2">
      <c r="B12" s="359" t="s">
        <v>183</v>
      </c>
      <c r="C12" s="359"/>
      <c r="D12" s="359"/>
      <c r="E12" s="358">
        <v>5.0199999999999996</v>
      </c>
      <c r="F12" s="358"/>
      <c r="G12" s="358">
        <v>4.1900000000000004</v>
      </c>
      <c r="H12" s="358"/>
      <c r="I12" s="358">
        <v>4.8</v>
      </c>
      <c r="J12" s="358"/>
      <c r="K12" s="348">
        <f t="shared" si="0"/>
        <v>4.8</v>
      </c>
      <c r="L12" s="349"/>
    </row>
    <row r="13" spans="2:12" ht="15" customHeight="1" x14ac:dyDescent="0.2">
      <c r="B13" s="359" t="s">
        <v>184</v>
      </c>
      <c r="C13" s="359"/>
      <c r="D13" s="359"/>
      <c r="E13" s="358">
        <v>21.98</v>
      </c>
      <c r="F13" s="358"/>
      <c r="G13" s="358">
        <v>24.89</v>
      </c>
      <c r="H13" s="358"/>
      <c r="I13" s="358">
        <v>27.31</v>
      </c>
      <c r="J13" s="358"/>
      <c r="K13" s="348">
        <f t="shared" si="0"/>
        <v>24.89</v>
      </c>
      <c r="L13" s="349"/>
    </row>
    <row r="14" spans="2:12" ht="15" customHeight="1" x14ac:dyDescent="0.2">
      <c r="B14" s="359" t="s">
        <v>185</v>
      </c>
      <c r="C14" s="359"/>
      <c r="D14" s="359"/>
      <c r="E14" s="358">
        <v>7</v>
      </c>
      <c r="F14" s="358"/>
      <c r="G14" s="358">
        <v>12.99</v>
      </c>
      <c r="H14" s="358"/>
      <c r="I14" s="358">
        <v>18.899999999999999</v>
      </c>
      <c r="J14" s="358"/>
      <c r="K14" s="348">
        <f t="shared" si="0"/>
        <v>12.99</v>
      </c>
      <c r="L14" s="349"/>
    </row>
    <row r="15" spans="2:12" ht="15" customHeight="1" x14ac:dyDescent="0.2">
      <c r="B15" s="359" t="s">
        <v>186</v>
      </c>
      <c r="C15" s="359"/>
      <c r="D15" s="359"/>
      <c r="E15" s="358">
        <v>49.5</v>
      </c>
      <c r="F15" s="358"/>
      <c r="G15" s="358">
        <v>39.89</v>
      </c>
      <c r="H15" s="358"/>
      <c r="I15" s="358">
        <v>39.99</v>
      </c>
      <c r="J15" s="358"/>
      <c r="K15" s="348">
        <f t="shared" si="0"/>
        <v>39.99</v>
      </c>
      <c r="L15" s="349"/>
    </row>
    <row r="16" spans="2:12" ht="15" customHeight="1" x14ac:dyDescent="0.2">
      <c r="B16" s="359" t="s">
        <v>187</v>
      </c>
      <c r="C16" s="359"/>
      <c r="D16" s="359"/>
      <c r="E16" s="358">
        <v>18.989999999999998</v>
      </c>
      <c r="F16" s="358"/>
      <c r="G16" s="358">
        <v>16.98</v>
      </c>
      <c r="H16" s="358"/>
      <c r="I16" s="358">
        <v>14.99</v>
      </c>
      <c r="J16" s="358"/>
      <c r="K16" s="348">
        <f t="shared" si="0"/>
        <v>16.98</v>
      </c>
      <c r="L16" s="349"/>
    </row>
    <row r="17" spans="2:12" ht="15" customHeight="1" x14ac:dyDescent="0.2">
      <c r="B17" s="359" t="s">
        <v>188</v>
      </c>
      <c r="C17" s="359"/>
      <c r="D17" s="359"/>
      <c r="E17" s="358">
        <v>42.9</v>
      </c>
      <c r="F17" s="358"/>
      <c r="G17" s="358">
        <v>39.99</v>
      </c>
      <c r="H17" s="358"/>
      <c r="I17" s="358">
        <v>34.9</v>
      </c>
      <c r="J17" s="358"/>
      <c r="K17" s="348">
        <f>MEDIAN(E17:J17)</f>
        <v>39.99</v>
      </c>
      <c r="L17" s="349"/>
    </row>
    <row r="18" spans="2:12" ht="15" customHeight="1" x14ac:dyDescent="0.2">
      <c r="B18" s="359" t="s">
        <v>189</v>
      </c>
      <c r="C18" s="359"/>
      <c r="D18" s="359"/>
      <c r="E18" s="358">
        <v>10.99</v>
      </c>
      <c r="F18" s="358"/>
      <c r="G18" s="358">
        <v>14.9</v>
      </c>
      <c r="H18" s="358"/>
      <c r="I18" s="358">
        <v>9.9</v>
      </c>
      <c r="J18" s="358"/>
      <c r="K18" s="348">
        <f>MEDIAN(E18:J18)</f>
        <v>10.99</v>
      </c>
      <c r="L18" s="348"/>
    </row>
    <row r="19" spans="2:12" ht="15" customHeight="1" x14ac:dyDescent="0.2">
      <c r="B19" s="368" t="s">
        <v>190</v>
      </c>
      <c r="C19" s="368"/>
      <c r="D19" s="368"/>
      <c r="E19" s="366">
        <v>9.91</v>
      </c>
      <c r="F19" s="366"/>
      <c r="G19" s="366">
        <v>8.07</v>
      </c>
      <c r="H19" s="366"/>
      <c r="I19" s="366">
        <v>9.9</v>
      </c>
      <c r="J19" s="366"/>
      <c r="K19" s="348">
        <f t="shared" ref="K19" si="1">MEDIAN(E19:J19)</f>
        <v>9.9</v>
      </c>
      <c r="L19" s="348"/>
    </row>
    <row r="20" spans="2:12" ht="15" x14ac:dyDescent="0.25">
      <c r="B20" s="367" t="s">
        <v>162</v>
      </c>
      <c r="C20" s="367"/>
      <c r="D20" s="367"/>
      <c r="E20" s="367"/>
      <c r="F20" s="367"/>
      <c r="G20" s="367"/>
      <c r="H20" s="367"/>
      <c r="I20" s="367"/>
      <c r="J20" s="367"/>
      <c r="K20" s="360">
        <f>SUM(K10:L19)</f>
        <v>425.33</v>
      </c>
      <c r="L20" s="361"/>
    </row>
    <row r="21" spans="2:12" ht="18" x14ac:dyDescent="0.25">
      <c r="B21" s="363"/>
      <c r="C21" s="363"/>
      <c r="D21" s="363"/>
      <c r="E21" s="364"/>
      <c r="F21" s="364"/>
      <c r="G21" s="364"/>
      <c r="H21" s="364"/>
      <c r="I21" s="364"/>
      <c r="J21" s="365"/>
      <c r="K21" s="362"/>
      <c r="L21" s="362"/>
    </row>
  </sheetData>
  <mergeCells count="69">
    <mergeCell ref="B21:D21"/>
    <mergeCell ref="E21:F21"/>
    <mergeCell ref="G21:H21"/>
    <mergeCell ref="I21:J21"/>
    <mergeCell ref="E19:F19"/>
    <mergeCell ref="I19:J19"/>
    <mergeCell ref="G19:H19"/>
    <mergeCell ref="B20:J20"/>
    <mergeCell ref="B19:D19"/>
    <mergeCell ref="K20:L20"/>
    <mergeCell ref="K21:L21"/>
    <mergeCell ref="K17:L17"/>
    <mergeCell ref="K18:L18"/>
    <mergeCell ref="K19:L19"/>
    <mergeCell ref="K14:L14"/>
    <mergeCell ref="K15:L15"/>
    <mergeCell ref="K16:L16"/>
    <mergeCell ref="I17:J17"/>
    <mergeCell ref="K11:L11"/>
    <mergeCell ref="K12:L12"/>
    <mergeCell ref="K13:L13"/>
    <mergeCell ref="I16:J16"/>
    <mergeCell ref="I11:J11"/>
    <mergeCell ref="I12:J12"/>
    <mergeCell ref="I13:J13"/>
    <mergeCell ref="I14:J14"/>
    <mergeCell ref="I15:J15"/>
    <mergeCell ref="B12:D12"/>
    <mergeCell ref="B13:D13"/>
    <mergeCell ref="B14:D14"/>
    <mergeCell ref="B15:D15"/>
    <mergeCell ref="B16:D16"/>
    <mergeCell ref="B17:D17"/>
    <mergeCell ref="I18:J18"/>
    <mergeCell ref="B10:D10"/>
    <mergeCell ref="B11:D11"/>
    <mergeCell ref="E18:F18"/>
    <mergeCell ref="G18:H18"/>
    <mergeCell ref="E16:F16"/>
    <mergeCell ref="E17:F17"/>
    <mergeCell ref="G11:H11"/>
    <mergeCell ref="G12:H12"/>
    <mergeCell ref="G13:H13"/>
    <mergeCell ref="G14:H14"/>
    <mergeCell ref="G15:H15"/>
    <mergeCell ref="G17:H17"/>
    <mergeCell ref="G16:H16"/>
    <mergeCell ref="B18:D18"/>
    <mergeCell ref="E11:F11"/>
    <mergeCell ref="E12:F12"/>
    <mergeCell ref="E13:F13"/>
    <mergeCell ref="E14:F14"/>
    <mergeCell ref="E15:F15"/>
    <mergeCell ref="K10:L10"/>
    <mergeCell ref="B7:L7"/>
    <mergeCell ref="B8:D9"/>
    <mergeCell ref="E8:F9"/>
    <mergeCell ref="G8:H9"/>
    <mergeCell ref="I8:J9"/>
    <mergeCell ref="K8:L9"/>
    <mergeCell ref="E10:F10"/>
    <mergeCell ref="G10:H10"/>
    <mergeCell ref="I10:J10"/>
    <mergeCell ref="B6:L6"/>
    <mergeCell ref="B5:L5"/>
    <mergeCell ref="B3:L3"/>
    <mergeCell ref="B1:L1"/>
    <mergeCell ref="B2:L2"/>
    <mergeCell ref="B4:L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9"/>
  <sheetViews>
    <sheetView zoomScale="90" zoomScaleNormal="90" workbookViewId="0">
      <selection activeCell="I10" sqref="I10"/>
    </sheetView>
  </sheetViews>
  <sheetFormatPr defaultRowHeight="12.75" x14ac:dyDescent="0.2"/>
  <cols>
    <col min="2" max="2" width="28.28515625" customWidth="1"/>
    <col min="3" max="3" width="12.28515625" customWidth="1"/>
    <col min="4" max="4" width="13.5703125" customWidth="1"/>
    <col min="5" max="5" width="20.140625" customWidth="1"/>
  </cols>
  <sheetData>
    <row r="2" spans="2:8" ht="18.75" x14ac:dyDescent="0.3">
      <c r="B2" s="310" t="s">
        <v>73</v>
      </c>
      <c r="C2" s="310"/>
      <c r="D2" s="310"/>
      <c r="E2" s="310"/>
      <c r="F2" s="160"/>
      <c r="G2" s="160"/>
      <c r="H2" s="160"/>
    </row>
    <row r="4" spans="2:8" x14ac:dyDescent="0.2">
      <c r="B4" s="253" t="s">
        <v>272</v>
      </c>
      <c r="C4" s="253"/>
      <c r="D4" s="253"/>
      <c r="E4" s="253"/>
      <c r="F4" s="161"/>
      <c r="G4" s="161"/>
      <c r="H4" s="161"/>
    </row>
    <row r="6" spans="2:8" ht="12.75" customHeight="1" x14ac:dyDescent="0.2">
      <c r="B6" s="254" t="s">
        <v>278</v>
      </c>
      <c r="C6" s="254"/>
      <c r="D6" s="254"/>
      <c r="E6" s="254"/>
      <c r="F6" s="14"/>
      <c r="G6" s="14"/>
    </row>
    <row r="7" spans="2:8" ht="13.5" thickBot="1" x14ac:dyDescent="0.25"/>
    <row r="8" spans="2:8" ht="18" customHeight="1" x14ac:dyDescent="0.2">
      <c r="B8" s="375" t="s">
        <v>2</v>
      </c>
      <c r="C8" s="375" t="s">
        <v>199</v>
      </c>
      <c r="D8" s="375" t="s">
        <v>200</v>
      </c>
      <c r="E8" s="152" t="s">
        <v>201</v>
      </c>
    </row>
    <row r="9" spans="2:8" ht="47.25" customHeight="1" thickBot="1" x14ac:dyDescent="0.25">
      <c r="B9" s="376"/>
      <c r="C9" s="376"/>
      <c r="D9" s="376"/>
      <c r="E9" s="153" t="s">
        <v>261</v>
      </c>
    </row>
    <row r="10" spans="2:8" ht="118.5" customHeight="1" thickBot="1" x14ac:dyDescent="0.25">
      <c r="B10" s="154" t="s">
        <v>202</v>
      </c>
      <c r="C10" s="155">
        <v>200</v>
      </c>
      <c r="D10" s="156">
        <f>'Memória de Cálculo'!D11</f>
        <v>23.42</v>
      </c>
      <c r="E10" s="157">
        <f>C10*D10</f>
        <v>4684</v>
      </c>
    </row>
    <row r="11" spans="2:8" ht="196.5" customHeight="1" thickBot="1" x14ac:dyDescent="0.25">
      <c r="B11" s="154" t="s">
        <v>203</v>
      </c>
      <c r="C11" s="155">
        <v>22</v>
      </c>
      <c r="D11" s="156">
        <f>'Memória de Cálculo'!D12</f>
        <v>27.32</v>
      </c>
      <c r="E11" s="157">
        <f>C11*D11</f>
        <v>601.04</v>
      </c>
    </row>
    <row r="12" spans="2:8" ht="120.75" customHeight="1" thickBot="1" x14ac:dyDescent="0.25">
      <c r="B12" s="154" t="s">
        <v>204</v>
      </c>
      <c r="C12" s="155">
        <v>14</v>
      </c>
      <c r="D12" s="156">
        <f>'Memória de Cálculo'!D13</f>
        <v>25.37</v>
      </c>
      <c r="E12" s="157">
        <f t="shared" ref="E12:E15" si="0">C12*D12</f>
        <v>355.18</v>
      </c>
    </row>
    <row r="13" spans="2:8" ht="102.75" customHeight="1" thickBot="1" x14ac:dyDescent="0.25">
      <c r="B13" s="154" t="s">
        <v>205</v>
      </c>
      <c r="C13" s="155">
        <v>4</v>
      </c>
      <c r="D13" s="156">
        <f>'Memória de Cálculo'!D14</f>
        <v>44.88</v>
      </c>
      <c r="E13" s="157">
        <f t="shared" si="0"/>
        <v>179.52</v>
      </c>
    </row>
    <row r="14" spans="2:8" ht="134.25" customHeight="1" thickBot="1" x14ac:dyDescent="0.25">
      <c r="B14" s="154" t="s">
        <v>206</v>
      </c>
      <c r="C14" s="155">
        <v>15</v>
      </c>
      <c r="D14" s="156">
        <f>'Memória de Cálculo'!D15</f>
        <v>33.17</v>
      </c>
      <c r="E14" s="157">
        <f t="shared" si="0"/>
        <v>497.55</v>
      </c>
    </row>
    <row r="15" spans="2:8" ht="85.5" customHeight="1" thickBot="1" x14ac:dyDescent="0.25">
      <c r="B15" s="154" t="s">
        <v>207</v>
      </c>
      <c r="C15" s="155">
        <v>66</v>
      </c>
      <c r="D15" s="156">
        <f>'Memória de Cálculo'!D16</f>
        <v>40.98</v>
      </c>
      <c r="E15" s="157">
        <f t="shared" si="0"/>
        <v>2704.68</v>
      </c>
    </row>
    <row r="16" spans="2:8" ht="45" customHeight="1" thickBot="1" x14ac:dyDescent="0.25">
      <c r="B16" s="369" t="s">
        <v>267</v>
      </c>
      <c r="C16" s="370"/>
      <c r="D16" s="371"/>
      <c r="E16" s="158">
        <f>SUM(E10:E15)</f>
        <v>9021.9699999999993</v>
      </c>
    </row>
    <row r="17" spans="2:5" ht="39.75" customHeight="1" thickBot="1" x14ac:dyDescent="0.25">
      <c r="B17" s="372" t="s">
        <v>268</v>
      </c>
      <c r="C17" s="373"/>
      <c r="D17" s="374"/>
      <c r="E17" s="159">
        <f>E16*12</f>
        <v>108263.64</v>
      </c>
    </row>
    <row r="18" spans="2:5" ht="18" customHeight="1" x14ac:dyDescent="0.2"/>
    <row r="19" spans="2:5" ht="18" customHeight="1" x14ac:dyDescent="0.2"/>
    <row r="20" spans="2:5" ht="18" customHeight="1" x14ac:dyDescent="0.2"/>
    <row r="21" spans="2:5" ht="18" customHeight="1" x14ac:dyDescent="0.2"/>
    <row r="22" spans="2:5" ht="18" customHeight="1" x14ac:dyDescent="0.2"/>
    <row r="23" spans="2:5" ht="18" customHeight="1" x14ac:dyDescent="0.2"/>
    <row r="24" spans="2:5" ht="18" customHeight="1" x14ac:dyDescent="0.2"/>
    <row r="25" spans="2:5" ht="18" customHeight="1" x14ac:dyDescent="0.2"/>
    <row r="26" spans="2:5" ht="18" customHeight="1" x14ac:dyDescent="0.2"/>
    <row r="27" spans="2:5" ht="18" customHeight="1" x14ac:dyDescent="0.2"/>
    <row r="28" spans="2:5" ht="18" customHeight="1" x14ac:dyDescent="0.2"/>
    <row r="29" spans="2:5" ht="18" customHeight="1" x14ac:dyDescent="0.2"/>
  </sheetData>
  <mergeCells count="8">
    <mergeCell ref="B16:D16"/>
    <mergeCell ref="B17:D17"/>
    <mergeCell ref="B6:E6"/>
    <mergeCell ref="B2:E2"/>
    <mergeCell ref="B4:E4"/>
    <mergeCell ref="B8:B9"/>
    <mergeCell ref="C8:C9"/>
    <mergeCell ref="D8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showGridLines="0" zoomScaleNormal="75" zoomScaleSheetLayoutView="100" workbookViewId="0">
      <selection activeCell="L7" sqref="L7"/>
    </sheetView>
  </sheetViews>
  <sheetFormatPr defaultRowHeight="12.75" x14ac:dyDescent="0.2"/>
  <cols>
    <col min="1" max="1" width="5.42578125" customWidth="1"/>
    <col min="2" max="2" width="39.7109375" customWidth="1"/>
    <col min="3" max="3" width="15.42578125" customWidth="1"/>
    <col min="4" max="4" width="12.42578125" customWidth="1"/>
    <col min="5" max="5" width="15.42578125" customWidth="1"/>
    <col min="6" max="6" width="11.7109375" customWidth="1"/>
    <col min="7" max="7" width="13.28515625" customWidth="1"/>
    <col min="8" max="8" width="12.85546875" customWidth="1"/>
    <col min="9" max="9" width="12.140625" customWidth="1"/>
    <col min="10" max="10" width="16.7109375" customWidth="1"/>
    <col min="11" max="11" width="13.28515625" bestFit="1" customWidth="1"/>
  </cols>
  <sheetData>
    <row r="1" spans="1:11" ht="15" customHeight="1" x14ac:dyDescent="0.3">
      <c r="A1" s="310" t="s">
        <v>74</v>
      </c>
      <c r="B1" s="310"/>
      <c r="C1" s="310"/>
      <c r="D1" s="310"/>
      <c r="E1" s="310"/>
      <c r="F1" s="310"/>
      <c r="G1" s="310"/>
      <c r="H1" s="310"/>
      <c r="I1" s="310"/>
      <c r="J1" s="310"/>
    </row>
    <row r="2" spans="1:11" ht="15" customHeight="1" x14ac:dyDescent="0.2"/>
    <row r="3" spans="1:11" ht="15" customHeight="1" x14ac:dyDescent="0.2">
      <c r="A3" s="253" t="s">
        <v>272</v>
      </c>
      <c r="B3" s="253"/>
      <c r="C3" s="253"/>
      <c r="D3" s="253"/>
      <c r="E3" s="253"/>
      <c r="F3" s="253"/>
      <c r="G3" s="253"/>
      <c r="H3" s="253"/>
      <c r="I3" s="253"/>
      <c r="J3" s="253"/>
    </row>
    <row r="4" spans="1:11" ht="15" customHeight="1" x14ac:dyDescent="0.2">
      <c r="A4" s="254"/>
      <c r="B4" s="254"/>
      <c r="C4" s="254"/>
      <c r="D4" s="254"/>
      <c r="E4" s="254"/>
      <c r="F4" s="254"/>
      <c r="G4" s="254"/>
      <c r="H4" s="254"/>
      <c r="I4" s="254"/>
      <c r="J4" s="254"/>
    </row>
    <row r="5" spans="1:11" ht="15" customHeight="1" x14ac:dyDescent="0.2">
      <c r="A5" s="253" t="s">
        <v>135</v>
      </c>
      <c r="B5" s="253"/>
      <c r="C5" s="253"/>
      <c r="D5" s="253"/>
      <c r="E5" s="253"/>
      <c r="F5" s="253"/>
      <c r="G5" s="253"/>
      <c r="H5" s="253"/>
      <c r="I5" s="253"/>
      <c r="J5" s="253"/>
    </row>
    <row r="6" spans="1:11" ht="15" customHeight="1" x14ac:dyDescent="0.2">
      <c r="A6" s="254" t="s">
        <v>279</v>
      </c>
      <c r="B6" s="254"/>
      <c r="C6" s="254"/>
      <c r="D6" s="254"/>
      <c r="E6" s="254"/>
      <c r="F6" s="254"/>
      <c r="G6" s="254"/>
      <c r="H6" s="254"/>
      <c r="I6" s="254"/>
      <c r="J6" s="254"/>
    </row>
    <row r="7" spans="1:11" ht="15" customHeight="1" x14ac:dyDescent="0.2">
      <c r="A7" s="377"/>
      <c r="B7" s="377"/>
      <c r="C7" s="377"/>
      <c r="D7" s="377"/>
      <c r="E7" s="377"/>
      <c r="F7" s="377"/>
      <c r="G7" s="98"/>
      <c r="H7" s="6"/>
      <c r="I7" s="7"/>
      <c r="J7" s="7"/>
    </row>
    <row r="8" spans="1:11" ht="63.75" customHeight="1" x14ac:dyDescent="0.2">
      <c r="A8" s="380" t="s">
        <v>82</v>
      </c>
      <c r="B8" s="55" t="s">
        <v>2</v>
      </c>
      <c r="C8" s="43" t="s">
        <v>218</v>
      </c>
      <c r="D8" s="43" t="s">
        <v>136</v>
      </c>
      <c r="E8" s="43" t="s">
        <v>219</v>
      </c>
      <c r="F8" s="43" t="s">
        <v>136</v>
      </c>
      <c r="G8" s="43" t="s">
        <v>217</v>
      </c>
      <c r="H8" s="43" t="s">
        <v>220</v>
      </c>
      <c r="I8" s="43" t="s">
        <v>221</v>
      </c>
      <c r="J8" s="44" t="s">
        <v>3</v>
      </c>
    </row>
    <row r="9" spans="1:11" ht="28.5" customHeight="1" x14ac:dyDescent="0.2">
      <c r="A9" s="381"/>
      <c r="B9" s="61" t="s">
        <v>89</v>
      </c>
      <c r="C9" s="9" t="s">
        <v>222</v>
      </c>
      <c r="D9" s="9" t="s">
        <v>225</v>
      </c>
      <c r="E9" s="9" t="s">
        <v>223</v>
      </c>
      <c r="F9" s="9" t="s">
        <v>226</v>
      </c>
      <c r="G9" s="9" t="s">
        <v>224</v>
      </c>
      <c r="H9" s="9" t="s">
        <v>4</v>
      </c>
      <c r="I9" s="9" t="s">
        <v>90</v>
      </c>
      <c r="J9" s="64" t="s">
        <v>91</v>
      </c>
    </row>
    <row r="10" spans="1:11" x14ac:dyDescent="0.2">
      <c r="A10" s="45">
        <v>1</v>
      </c>
      <c r="B10" s="97" t="s">
        <v>215</v>
      </c>
      <c r="C10" s="10">
        <f>'Técnico Informática'!E$154</f>
        <v>2608.63</v>
      </c>
      <c r="D10" s="164">
        <v>2</v>
      </c>
      <c r="E10" s="10">
        <f>'Supervisor Téc. Inf.'!E$154</f>
        <v>2750.16</v>
      </c>
      <c r="F10" s="163">
        <v>1</v>
      </c>
      <c r="G10" s="166">
        <f>(C10*2+E10)/3</f>
        <v>2655.81</v>
      </c>
      <c r="H10" s="62">
        <f>'Memória de Cálculo'!D11</f>
        <v>23.42</v>
      </c>
      <c r="I10" s="167">
        <f>'Memória de Cálculo'!J11</f>
        <v>200</v>
      </c>
      <c r="J10" s="65">
        <f>I10*H10</f>
        <v>4684</v>
      </c>
      <c r="K10" s="63"/>
    </row>
    <row r="11" spans="1:11" x14ac:dyDescent="0.2">
      <c r="A11" s="45">
        <v>2</v>
      </c>
      <c r="B11" s="97" t="s">
        <v>210</v>
      </c>
      <c r="C11" s="10">
        <f>'Técnico Informática'!E$154</f>
        <v>2608.63</v>
      </c>
      <c r="D11" s="164">
        <v>2</v>
      </c>
      <c r="E11" s="10">
        <f>'Supervisor Téc. Inf.'!E$154</f>
        <v>2750.16</v>
      </c>
      <c r="F11" s="163">
        <v>1</v>
      </c>
      <c r="G11" s="166">
        <f>(C11*2+E11)/3</f>
        <v>2655.81</v>
      </c>
      <c r="H11" s="62">
        <f>'Memória de Cálculo'!D12</f>
        <v>27.32</v>
      </c>
      <c r="I11" s="167">
        <f>'Memória de Cálculo'!J12</f>
        <v>22</v>
      </c>
      <c r="J11" s="65">
        <f t="shared" ref="J11:J15" si="0">I11*H11</f>
        <v>601.04</v>
      </c>
      <c r="K11" s="63"/>
    </row>
    <row r="12" spans="1:11" x14ac:dyDescent="0.2">
      <c r="A12" s="45">
        <v>3</v>
      </c>
      <c r="B12" s="97" t="s">
        <v>211</v>
      </c>
      <c r="C12" s="10">
        <f>'Técnico Informática'!E$154</f>
        <v>2608.63</v>
      </c>
      <c r="D12" s="164">
        <v>2</v>
      </c>
      <c r="E12" s="10">
        <f>'Supervisor Téc. Inf.'!E$154</f>
        <v>2750.16</v>
      </c>
      <c r="F12" s="163">
        <v>1</v>
      </c>
      <c r="G12" s="166">
        <f t="shared" ref="G12:G15" si="1">(C12*2+E12)/3</f>
        <v>2655.81</v>
      </c>
      <c r="H12" s="62">
        <f>'Memória de Cálculo'!D13</f>
        <v>25.37</v>
      </c>
      <c r="I12" s="167">
        <f>'Memória de Cálculo'!J13</f>
        <v>14</v>
      </c>
      <c r="J12" s="65">
        <f t="shared" si="0"/>
        <v>355.18</v>
      </c>
      <c r="K12" s="63"/>
    </row>
    <row r="13" spans="1:11" x14ac:dyDescent="0.2">
      <c r="A13" s="46">
        <v>4</v>
      </c>
      <c r="B13" s="97" t="s">
        <v>212</v>
      </c>
      <c r="C13" s="10">
        <f>'Técnico Informática'!E$154</f>
        <v>2608.63</v>
      </c>
      <c r="D13" s="164">
        <v>2</v>
      </c>
      <c r="E13" s="10">
        <f>'Supervisor Téc. Inf.'!E$154</f>
        <v>2750.16</v>
      </c>
      <c r="F13" s="163">
        <v>1</v>
      </c>
      <c r="G13" s="166">
        <f t="shared" si="1"/>
        <v>2655.81</v>
      </c>
      <c r="H13" s="62">
        <f>'Memória de Cálculo'!D14</f>
        <v>44.88</v>
      </c>
      <c r="I13" s="167">
        <f>'Memória de Cálculo'!J14</f>
        <v>4</v>
      </c>
      <c r="J13" s="65">
        <f t="shared" si="0"/>
        <v>179.52</v>
      </c>
      <c r="K13" s="63"/>
    </row>
    <row r="14" spans="1:11" x14ac:dyDescent="0.2">
      <c r="A14" s="46">
        <v>5</v>
      </c>
      <c r="B14" s="97" t="s">
        <v>213</v>
      </c>
      <c r="C14" s="10">
        <f>'Técnico Informática'!E$154</f>
        <v>2608.63</v>
      </c>
      <c r="D14" s="164">
        <v>2</v>
      </c>
      <c r="E14" s="10">
        <f>'Supervisor Téc. Inf.'!E$154</f>
        <v>2750.16</v>
      </c>
      <c r="F14" s="163">
        <v>1</v>
      </c>
      <c r="G14" s="166">
        <f t="shared" si="1"/>
        <v>2655.81</v>
      </c>
      <c r="H14" s="62">
        <f>'Memória de Cálculo'!D15</f>
        <v>33.17</v>
      </c>
      <c r="I14" s="167">
        <f>'Memória de Cálculo'!J15</f>
        <v>15</v>
      </c>
      <c r="J14" s="65">
        <f t="shared" si="0"/>
        <v>497.55</v>
      </c>
      <c r="K14" s="63"/>
    </row>
    <row r="15" spans="1:11" x14ac:dyDescent="0.2">
      <c r="A15" s="46">
        <v>6</v>
      </c>
      <c r="B15" s="97" t="s">
        <v>214</v>
      </c>
      <c r="C15" s="10">
        <f>'Técnico Informática'!E$154</f>
        <v>2608.63</v>
      </c>
      <c r="D15" s="164">
        <v>2</v>
      </c>
      <c r="E15" s="10">
        <f>'Supervisor Téc. Inf.'!E$154</f>
        <v>2750.16</v>
      </c>
      <c r="F15" s="163">
        <v>1</v>
      </c>
      <c r="G15" s="166">
        <f t="shared" si="1"/>
        <v>2655.81</v>
      </c>
      <c r="H15" s="62">
        <f>'Memória de Cálculo'!D16</f>
        <v>40.98</v>
      </c>
      <c r="I15" s="167">
        <f>'Memória de Cálculo'!J16</f>
        <v>66</v>
      </c>
      <c r="J15" s="65">
        <f t="shared" si="0"/>
        <v>2704.68</v>
      </c>
    </row>
    <row r="16" spans="1:11" ht="30" customHeight="1" x14ac:dyDescent="0.2">
      <c r="A16" s="378" t="s">
        <v>216</v>
      </c>
      <c r="B16" s="379"/>
      <c r="C16" s="379"/>
      <c r="D16" s="379"/>
      <c r="E16" s="379"/>
      <c r="F16" s="379"/>
      <c r="G16" s="379"/>
      <c r="H16" s="379"/>
      <c r="I16" s="379"/>
      <c r="J16" s="70">
        <f>SUM(J10:J15)</f>
        <v>9021.9699999999993</v>
      </c>
      <c r="K16" s="63"/>
    </row>
    <row r="17" spans="1:10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sheetProtection selectLockedCells="1" selectUnlockedCells="1"/>
  <mergeCells count="8">
    <mergeCell ref="A1:J1"/>
    <mergeCell ref="A5:J5"/>
    <mergeCell ref="A7:F7"/>
    <mergeCell ref="A16:I16"/>
    <mergeCell ref="A6:J6"/>
    <mergeCell ref="A3:J3"/>
    <mergeCell ref="A4:J4"/>
    <mergeCell ref="A8:A9"/>
  </mergeCells>
  <phoneticPr fontId="29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>
      <selection activeCell="J7" sqref="J7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10" t="s">
        <v>74</v>
      </c>
      <c r="B1" s="310"/>
      <c r="C1" s="310"/>
      <c r="D1" s="310"/>
      <c r="E1" s="310"/>
      <c r="F1" s="310"/>
    </row>
    <row r="2" spans="1:7" ht="20.100000000000001" customHeight="1" x14ac:dyDescent="0.3">
      <c r="A2" s="42"/>
      <c r="B2" s="42"/>
      <c r="C2" s="53"/>
      <c r="D2" s="53"/>
      <c r="E2" s="53"/>
      <c r="F2" s="42"/>
    </row>
    <row r="3" spans="1:7" ht="20.100000000000001" customHeight="1" x14ac:dyDescent="0.2">
      <c r="A3" s="253"/>
      <c r="B3" s="253"/>
      <c r="C3" s="253"/>
      <c r="D3" s="253"/>
      <c r="E3" s="253"/>
      <c r="F3" s="253"/>
    </row>
    <row r="4" spans="1:7" ht="20.100000000000001" customHeight="1" x14ac:dyDescent="0.2">
      <c r="A4" s="253" t="s">
        <v>272</v>
      </c>
      <c r="B4" s="253"/>
      <c r="C4" s="253"/>
      <c r="D4" s="253"/>
      <c r="E4" s="253"/>
      <c r="F4" s="253"/>
      <c r="G4" s="253"/>
    </row>
    <row r="5" spans="1:7" ht="20.100000000000001" customHeight="1" x14ac:dyDescent="0.2">
      <c r="A5" s="253" t="s">
        <v>137</v>
      </c>
      <c r="B5" s="253"/>
      <c r="C5" s="253"/>
      <c r="D5" s="253"/>
      <c r="E5" s="253"/>
      <c r="F5" s="253"/>
    </row>
    <row r="6" spans="1:7" ht="20.100000000000001" customHeight="1" x14ac:dyDescent="0.2">
      <c r="A6" s="254" t="s">
        <v>278</v>
      </c>
      <c r="B6" s="254"/>
      <c r="C6" s="254"/>
      <c r="D6" s="254"/>
      <c r="E6" s="254"/>
      <c r="F6" s="254"/>
    </row>
    <row r="7" spans="1:7" ht="20.100000000000001" customHeight="1" x14ac:dyDescent="0.2">
      <c r="A7" s="2"/>
      <c r="B7" s="2"/>
      <c r="C7" s="52"/>
      <c r="D7" s="52"/>
      <c r="E7" s="52"/>
      <c r="F7" s="2"/>
    </row>
    <row r="8" spans="1:7" ht="32.25" customHeight="1" x14ac:dyDescent="0.2">
      <c r="A8" s="276" t="s">
        <v>138</v>
      </c>
      <c r="B8" s="391"/>
      <c r="C8" s="391"/>
      <c r="D8" s="391"/>
      <c r="E8" s="391"/>
      <c r="F8" s="247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54" t="s">
        <v>1</v>
      </c>
    </row>
    <row r="10" spans="1:7" x14ac:dyDescent="0.2">
      <c r="A10" s="57">
        <v>1</v>
      </c>
      <c r="B10" s="385" t="s">
        <v>231</v>
      </c>
      <c r="C10" s="386"/>
      <c r="D10" s="386"/>
      <c r="E10" s="386"/>
      <c r="F10" s="387"/>
    </row>
    <row r="11" spans="1:7" x14ac:dyDescent="0.2">
      <c r="A11" s="58" t="s">
        <v>86</v>
      </c>
      <c r="B11" s="97" t="s">
        <v>215</v>
      </c>
      <c r="C11" s="60" t="s">
        <v>230</v>
      </c>
      <c r="D11" s="168">
        <f>'Memória de Cálculo'!J11</f>
        <v>200</v>
      </c>
      <c r="E11" s="66">
        <f>'Memória de Cálculo'!D11</f>
        <v>23.42</v>
      </c>
      <c r="F11" s="68">
        <f>D11*E11</f>
        <v>4684</v>
      </c>
    </row>
    <row r="12" spans="1:7" x14ac:dyDescent="0.2">
      <c r="A12" s="58" t="s">
        <v>87</v>
      </c>
      <c r="B12" s="97" t="s">
        <v>210</v>
      </c>
      <c r="C12" s="60" t="s">
        <v>230</v>
      </c>
      <c r="D12" s="168">
        <f>'Memória de Cálculo'!J12</f>
        <v>22</v>
      </c>
      <c r="E12" s="66">
        <f>'Memória de Cálculo'!D12</f>
        <v>27.32</v>
      </c>
      <c r="F12" s="68">
        <f t="shared" ref="F12:F16" si="0">D12*E12</f>
        <v>601.04</v>
      </c>
    </row>
    <row r="13" spans="1:7" x14ac:dyDescent="0.2">
      <c r="A13" s="58" t="s">
        <v>88</v>
      </c>
      <c r="B13" s="97" t="s">
        <v>211</v>
      </c>
      <c r="C13" s="60" t="s">
        <v>230</v>
      </c>
      <c r="D13" s="168">
        <f>'Memória de Cálculo'!J13</f>
        <v>14</v>
      </c>
      <c r="E13" s="66">
        <f>'Memória de Cálculo'!D13</f>
        <v>25.37</v>
      </c>
      <c r="F13" s="68">
        <f t="shared" si="0"/>
        <v>355.18</v>
      </c>
    </row>
    <row r="14" spans="1:7" ht="25.5" x14ac:dyDescent="0.2">
      <c r="A14" s="58" t="s">
        <v>227</v>
      </c>
      <c r="B14" s="97" t="s">
        <v>212</v>
      </c>
      <c r="C14" s="60" t="s">
        <v>230</v>
      </c>
      <c r="D14" s="168">
        <f>'Memória de Cálculo'!J14</f>
        <v>4</v>
      </c>
      <c r="E14" s="66">
        <f>'Memória de Cálculo'!D14</f>
        <v>44.88</v>
      </c>
      <c r="F14" s="68">
        <f t="shared" si="0"/>
        <v>179.52</v>
      </c>
    </row>
    <row r="15" spans="1:7" x14ac:dyDescent="0.2">
      <c r="A15" s="58" t="s">
        <v>228</v>
      </c>
      <c r="B15" s="97" t="s">
        <v>213</v>
      </c>
      <c r="C15" s="60" t="s">
        <v>230</v>
      </c>
      <c r="D15" s="168">
        <f>'Memória de Cálculo'!J15</f>
        <v>15</v>
      </c>
      <c r="E15" s="66">
        <f>'Memória de Cálculo'!D15</f>
        <v>33.17</v>
      </c>
      <c r="F15" s="68">
        <f t="shared" si="0"/>
        <v>497.55</v>
      </c>
    </row>
    <row r="16" spans="1:7" ht="25.5" x14ac:dyDescent="0.2">
      <c r="A16" s="59" t="s">
        <v>229</v>
      </c>
      <c r="B16" s="97" t="s">
        <v>214</v>
      </c>
      <c r="C16" s="60" t="s">
        <v>230</v>
      </c>
      <c r="D16" s="168">
        <f>'Memória de Cálculo'!J16</f>
        <v>66</v>
      </c>
      <c r="E16" s="66">
        <f>'Memória de Cálculo'!D16</f>
        <v>40.98</v>
      </c>
      <c r="F16" s="68">
        <f t="shared" si="0"/>
        <v>2704.68</v>
      </c>
    </row>
    <row r="17" spans="1:6" ht="12.75" customHeight="1" x14ac:dyDescent="0.2">
      <c r="A17" s="388" t="s">
        <v>265</v>
      </c>
      <c r="B17" s="389"/>
      <c r="C17" s="389"/>
      <c r="D17" s="389"/>
      <c r="E17" s="390"/>
      <c r="F17" s="69">
        <f>SUM(F11:F16)</f>
        <v>9021.9699999999993</v>
      </c>
    </row>
    <row r="18" spans="1:6" ht="15.75" x14ac:dyDescent="0.2">
      <c r="A18" s="382" t="s">
        <v>266</v>
      </c>
      <c r="B18" s="383"/>
      <c r="C18" s="383"/>
      <c r="D18" s="383"/>
      <c r="E18" s="384"/>
      <c r="F18" s="67">
        <f>F17*12</f>
        <v>108263.64</v>
      </c>
    </row>
  </sheetData>
  <sheetProtection selectLockedCells="1" selectUnlockedCells="1"/>
  <mergeCells count="9">
    <mergeCell ref="A18:E18"/>
    <mergeCell ref="B10:F10"/>
    <mergeCell ref="A17:E17"/>
    <mergeCell ref="A1:F1"/>
    <mergeCell ref="A8:F8"/>
    <mergeCell ref="A3:F3"/>
    <mergeCell ref="A5:F5"/>
    <mergeCell ref="A6:F6"/>
    <mergeCell ref="A4:G4"/>
  </mergeCells>
  <phoneticPr fontId="29" type="noConversion"/>
  <printOptions horizontalCentered="1"/>
  <pageMargins left="0.7" right="0.7" top="0.75" bottom="0.75" header="0.3" footer="0.3"/>
  <pageSetup paperSize="9" scale="9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8"/>
  <sheetViews>
    <sheetView zoomScale="70" zoomScaleNormal="70" workbookViewId="0">
      <selection activeCell="H7" sqref="H7"/>
    </sheetView>
  </sheetViews>
  <sheetFormatPr defaultRowHeight="12.75" x14ac:dyDescent="0.2"/>
  <cols>
    <col min="1" max="1" width="7.7109375" customWidth="1"/>
    <col min="2" max="2" width="38.42578125" customWidth="1"/>
    <col min="3" max="3" width="8.140625" customWidth="1"/>
    <col min="4" max="4" width="10.7109375" customWidth="1"/>
    <col min="5" max="5" width="12.7109375" customWidth="1"/>
    <col min="6" max="6" width="17.28515625" bestFit="1" customWidth="1"/>
    <col min="7" max="7" width="13" bestFit="1" customWidth="1"/>
    <col min="8" max="8" width="13.42578125" customWidth="1"/>
    <col min="9" max="17" width="13" bestFit="1" customWidth="1"/>
    <col min="18" max="19" width="13" customWidth="1"/>
    <col min="257" max="257" width="10.140625" customWidth="1"/>
    <col min="258" max="258" width="53.28515625" bestFit="1" customWidth="1"/>
    <col min="259" max="259" width="7" customWidth="1"/>
    <col min="260" max="260" width="10.140625" customWidth="1"/>
    <col min="261" max="261" width="12.7109375" customWidth="1"/>
    <col min="262" max="262" width="9.85546875" bestFit="1" customWidth="1"/>
    <col min="263" max="263" width="10" customWidth="1"/>
    <col min="264" max="264" width="11.85546875" customWidth="1"/>
    <col min="265" max="265" width="11.5703125" customWidth="1"/>
    <col min="266" max="266" width="11.28515625" customWidth="1"/>
    <col min="267" max="267" width="10.42578125" customWidth="1"/>
    <col min="268" max="268" width="10.5703125" customWidth="1"/>
    <col min="269" max="269" width="10.7109375" customWidth="1"/>
    <col min="513" max="513" width="10.140625" customWidth="1"/>
    <col min="514" max="514" width="53.28515625" bestFit="1" customWidth="1"/>
    <col min="515" max="515" width="7" customWidth="1"/>
    <col min="516" max="516" width="10.140625" customWidth="1"/>
    <col min="517" max="517" width="12.7109375" customWidth="1"/>
    <col min="518" max="518" width="9.85546875" bestFit="1" customWidth="1"/>
    <col min="519" max="519" width="10" customWidth="1"/>
    <col min="520" max="520" width="11.85546875" customWidth="1"/>
    <col min="521" max="521" width="11.5703125" customWidth="1"/>
    <col min="522" max="522" width="11.28515625" customWidth="1"/>
    <col min="523" max="523" width="10.42578125" customWidth="1"/>
    <col min="524" max="524" width="10.5703125" customWidth="1"/>
    <col min="525" max="525" width="10.7109375" customWidth="1"/>
    <col min="769" max="769" width="10.140625" customWidth="1"/>
    <col min="770" max="770" width="53.28515625" bestFit="1" customWidth="1"/>
    <col min="771" max="771" width="7" customWidth="1"/>
    <col min="772" max="772" width="10.140625" customWidth="1"/>
    <col min="773" max="773" width="12.7109375" customWidth="1"/>
    <col min="774" max="774" width="9.85546875" bestFit="1" customWidth="1"/>
    <col min="775" max="775" width="10" customWidth="1"/>
    <col min="776" max="776" width="11.85546875" customWidth="1"/>
    <col min="777" max="777" width="11.5703125" customWidth="1"/>
    <col min="778" max="778" width="11.28515625" customWidth="1"/>
    <col min="779" max="779" width="10.42578125" customWidth="1"/>
    <col min="780" max="780" width="10.5703125" customWidth="1"/>
    <col min="781" max="781" width="10.7109375" customWidth="1"/>
    <col min="1025" max="1025" width="10.140625" customWidth="1"/>
    <col min="1026" max="1026" width="53.28515625" bestFit="1" customWidth="1"/>
    <col min="1027" max="1027" width="7" customWidth="1"/>
    <col min="1028" max="1028" width="10.140625" customWidth="1"/>
    <col min="1029" max="1029" width="12.7109375" customWidth="1"/>
    <col min="1030" max="1030" width="9.85546875" bestFit="1" customWidth="1"/>
    <col min="1031" max="1031" width="10" customWidth="1"/>
    <col min="1032" max="1032" width="11.85546875" customWidth="1"/>
    <col min="1033" max="1033" width="11.5703125" customWidth="1"/>
    <col min="1034" max="1034" width="11.28515625" customWidth="1"/>
    <col min="1035" max="1035" width="10.42578125" customWidth="1"/>
    <col min="1036" max="1036" width="10.5703125" customWidth="1"/>
    <col min="1037" max="1037" width="10.7109375" customWidth="1"/>
    <col min="1281" max="1281" width="10.140625" customWidth="1"/>
    <col min="1282" max="1282" width="53.28515625" bestFit="1" customWidth="1"/>
    <col min="1283" max="1283" width="7" customWidth="1"/>
    <col min="1284" max="1284" width="10.140625" customWidth="1"/>
    <col min="1285" max="1285" width="12.7109375" customWidth="1"/>
    <col min="1286" max="1286" width="9.85546875" bestFit="1" customWidth="1"/>
    <col min="1287" max="1287" width="10" customWidth="1"/>
    <col min="1288" max="1288" width="11.85546875" customWidth="1"/>
    <col min="1289" max="1289" width="11.5703125" customWidth="1"/>
    <col min="1290" max="1290" width="11.28515625" customWidth="1"/>
    <col min="1291" max="1291" width="10.42578125" customWidth="1"/>
    <col min="1292" max="1292" width="10.5703125" customWidth="1"/>
    <col min="1293" max="1293" width="10.7109375" customWidth="1"/>
    <col min="1537" max="1537" width="10.140625" customWidth="1"/>
    <col min="1538" max="1538" width="53.28515625" bestFit="1" customWidth="1"/>
    <col min="1539" max="1539" width="7" customWidth="1"/>
    <col min="1540" max="1540" width="10.140625" customWidth="1"/>
    <col min="1541" max="1541" width="12.7109375" customWidth="1"/>
    <col min="1542" max="1542" width="9.85546875" bestFit="1" customWidth="1"/>
    <col min="1543" max="1543" width="10" customWidth="1"/>
    <col min="1544" max="1544" width="11.85546875" customWidth="1"/>
    <col min="1545" max="1545" width="11.5703125" customWidth="1"/>
    <col min="1546" max="1546" width="11.28515625" customWidth="1"/>
    <col min="1547" max="1547" width="10.42578125" customWidth="1"/>
    <col min="1548" max="1548" width="10.5703125" customWidth="1"/>
    <col min="1549" max="1549" width="10.7109375" customWidth="1"/>
    <col min="1793" max="1793" width="10.140625" customWidth="1"/>
    <col min="1794" max="1794" width="53.28515625" bestFit="1" customWidth="1"/>
    <col min="1795" max="1795" width="7" customWidth="1"/>
    <col min="1796" max="1796" width="10.140625" customWidth="1"/>
    <col min="1797" max="1797" width="12.7109375" customWidth="1"/>
    <col min="1798" max="1798" width="9.85546875" bestFit="1" customWidth="1"/>
    <col min="1799" max="1799" width="10" customWidth="1"/>
    <col min="1800" max="1800" width="11.85546875" customWidth="1"/>
    <col min="1801" max="1801" width="11.5703125" customWidth="1"/>
    <col min="1802" max="1802" width="11.28515625" customWidth="1"/>
    <col min="1803" max="1803" width="10.42578125" customWidth="1"/>
    <col min="1804" max="1804" width="10.5703125" customWidth="1"/>
    <col min="1805" max="1805" width="10.7109375" customWidth="1"/>
    <col min="2049" max="2049" width="10.140625" customWidth="1"/>
    <col min="2050" max="2050" width="53.28515625" bestFit="1" customWidth="1"/>
    <col min="2051" max="2051" width="7" customWidth="1"/>
    <col min="2052" max="2052" width="10.140625" customWidth="1"/>
    <col min="2053" max="2053" width="12.7109375" customWidth="1"/>
    <col min="2054" max="2054" width="9.85546875" bestFit="1" customWidth="1"/>
    <col min="2055" max="2055" width="10" customWidth="1"/>
    <col min="2056" max="2056" width="11.85546875" customWidth="1"/>
    <col min="2057" max="2057" width="11.5703125" customWidth="1"/>
    <col min="2058" max="2058" width="11.28515625" customWidth="1"/>
    <col min="2059" max="2059" width="10.42578125" customWidth="1"/>
    <col min="2060" max="2060" width="10.5703125" customWidth="1"/>
    <col min="2061" max="2061" width="10.7109375" customWidth="1"/>
    <col min="2305" max="2305" width="10.140625" customWidth="1"/>
    <col min="2306" max="2306" width="53.28515625" bestFit="1" customWidth="1"/>
    <col min="2307" max="2307" width="7" customWidth="1"/>
    <col min="2308" max="2308" width="10.140625" customWidth="1"/>
    <col min="2309" max="2309" width="12.7109375" customWidth="1"/>
    <col min="2310" max="2310" width="9.85546875" bestFit="1" customWidth="1"/>
    <col min="2311" max="2311" width="10" customWidth="1"/>
    <col min="2312" max="2312" width="11.85546875" customWidth="1"/>
    <col min="2313" max="2313" width="11.5703125" customWidth="1"/>
    <col min="2314" max="2314" width="11.28515625" customWidth="1"/>
    <col min="2315" max="2315" width="10.42578125" customWidth="1"/>
    <col min="2316" max="2316" width="10.5703125" customWidth="1"/>
    <col min="2317" max="2317" width="10.7109375" customWidth="1"/>
    <col min="2561" max="2561" width="10.140625" customWidth="1"/>
    <col min="2562" max="2562" width="53.28515625" bestFit="1" customWidth="1"/>
    <col min="2563" max="2563" width="7" customWidth="1"/>
    <col min="2564" max="2564" width="10.140625" customWidth="1"/>
    <col min="2565" max="2565" width="12.7109375" customWidth="1"/>
    <col min="2566" max="2566" width="9.85546875" bestFit="1" customWidth="1"/>
    <col min="2567" max="2567" width="10" customWidth="1"/>
    <col min="2568" max="2568" width="11.85546875" customWidth="1"/>
    <col min="2569" max="2569" width="11.5703125" customWidth="1"/>
    <col min="2570" max="2570" width="11.28515625" customWidth="1"/>
    <col min="2571" max="2571" width="10.42578125" customWidth="1"/>
    <col min="2572" max="2572" width="10.5703125" customWidth="1"/>
    <col min="2573" max="2573" width="10.7109375" customWidth="1"/>
    <col min="2817" max="2817" width="10.140625" customWidth="1"/>
    <col min="2818" max="2818" width="53.28515625" bestFit="1" customWidth="1"/>
    <col min="2819" max="2819" width="7" customWidth="1"/>
    <col min="2820" max="2820" width="10.140625" customWidth="1"/>
    <col min="2821" max="2821" width="12.7109375" customWidth="1"/>
    <col min="2822" max="2822" width="9.85546875" bestFit="1" customWidth="1"/>
    <col min="2823" max="2823" width="10" customWidth="1"/>
    <col min="2824" max="2824" width="11.85546875" customWidth="1"/>
    <col min="2825" max="2825" width="11.5703125" customWidth="1"/>
    <col min="2826" max="2826" width="11.28515625" customWidth="1"/>
    <col min="2827" max="2827" width="10.42578125" customWidth="1"/>
    <col min="2828" max="2828" width="10.5703125" customWidth="1"/>
    <col min="2829" max="2829" width="10.7109375" customWidth="1"/>
    <col min="3073" max="3073" width="10.140625" customWidth="1"/>
    <col min="3074" max="3074" width="53.28515625" bestFit="1" customWidth="1"/>
    <col min="3075" max="3075" width="7" customWidth="1"/>
    <col min="3076" max="3076" width="10.140625" customWidth="1"/>
    <col min="3077" max="3077" width="12.7109375" customWidth="1"/>
    <col min="3078" max="3078" width="9.85546875" bestFit="1" customWidth="1"/>
    <col min="3079" max="3079" width="10" customWidth="1"/>
    <col min="3080" max="3080" width="11.85546875" customWidth="1"/>
    <col min="3081" max="3081" width="11.5703125" customWidth="1"/>
    <col min="3082" max="3082" width="11.28515625" customWidth="1"/>
    <col min="3083" max="3083" width="10.42578125" customWidth="1"/>
    <col min="3084" max="3084" width="10.5703125" customWidth="1"/>
    <col min="3085" max="3085" width="10.7109375" customWidth="1"/>
    <col min="3329" max="3329" width="10.140625" customWidth="1"/>
    <col min="3330" max="3330" width="53.28515625" bestFit="1" customWidth="1"/>
    <col min="3331" max="3331" width="7" customWidth="1"/>
    <col min="3332" max="3332" width="10.140625" customWidth="1"/>
    <col min="3333" max="3333" width="12.7109375" customWidth="1"/>
    <col min="3334" max="3334" width="9.85546875" bestFit="1" customWidth="1"/>
    <col min="3335" max="3335" width="10" customWidth="1"/>
    <col min="3336" max="3336" width="11.85546875" customWidth="1"/>
    <col min="3337" max="3337" width="11.5703125" customWidth="1"/>
    <col min="3338" max="3338" width="11.28515625" customWidth="1"/>
    <col min="3339" max="3339" width="10.42578125" customWidth="1"/>
    <col min="3340" max="3340" width="10.5703125" customWidth="1"/>
    <col min="3341" max="3341" width="10.7109375" customWidth="1"/>
    <col min="3585" max="3585" width="10.140625" customWidth="1"/>
    <col min="3586" max="3586" width="53.28515625" bestFit="1" customWidth="1"/>
    <col min="3587" max="3587" width="7" customWidth="1"/>
    <col min="3588" max="3588" width="10.140625" customWidth="1"/>
    <col min="3589" max="3589" width="12.7109375" customWidth="1"/>
    <col min="3590" max="3590" width="9.85546875" bestFit="1" customWidth="1"/>
    <col min="3591" max="3591" width="10" customWidth="1"/>
    <col min="3592" max="3592" width="11.85546875" customWidth="1"/>
    <col min="3593" max="3593" width="11.5703125" customWidth="1"/>
    <col min="3594" max="3594" width="11.28515625" customWidth="1"/>
    <col min="3595" max="3595" width="10.42578125" customWidth="1"/>
    <col min="3596" max="3596" width="10.5703125" customWidth="1"/>
    <col min="3597" max="3597" width="10.7109375" customWidth="1"/>
    <col min="3841" max="3841" width="10.140625" customWidth="1"/>
    <col min="3842" max="3842" width="53.28515625" bestFit="1" customWidth="1"/>
    <col min="3843" max="3843" width="7" customWidth="1"/>
    <col min="3844" max="3844" width="10.140625" customWidth="1"/>
    <col min="3845" max="3845" width="12.7109375" customWidth="1"/>
    <col min="3846" max="3846" width="9.85546875" bestFit="1" customWidth="1"/>
    <col min="3847" max="3847" width="10" customWidth="1"/>
    <col min="3848" max="3848" width="11.85546875" customWidth="1"/>
    <col min="3849" max="3849" width="11.5703125" customWidth="1"/>
    <col min="3850" max="3850" width="11.28515625" customWidth="1"/>
    <col min="3851" max="3851" width="10.42578125" customWidth="1"/>
    <col min="3852" max="3852" width="10.5703125" customWidth="1"/>
    <col min="3853" max="3853" width="10.7109375" customWidth="1"/>
    <col min="4097" max="4097" width="10.140625" customWidth="1"/>
    <col min="4098" max="4098" width="53.28515625" bestFit="1" customWidth="1"/>
    <col min="4099" max="4099" width="7" customWidth="1"/>
    <col min="4100" max="4100" width="10.140625" customWidth="1"/>
    <col min="4101" max="4101" width="12.7109375" customWidth="1"/>
    <col min="4102" max="4102" width="9.85546875" bestFit="1" customWidth="1"/>
    <col min="4103" max="4103" width="10" customWidth="1"/>
    <col min="4104" max="4104" width="11.85546875" customWidth="1"/>
    <col min="4105" max="4105" width="11.5703125" customWidth="1"/>
    <col min="4106" max="4106" width="11.28515625" customWidth="1"/>
    <col min="4107" max="4107" width="10.42578125" customWidth="1"/>
    <col min="4108" max="4108" width="10.5703125" customWidth="1"/>
    <col min="4109" max="4109" width="10.7109375" customWidth="1"/>
    <col min="4353" max="4353" width="10.140625" customWidth="1"/>
    <col min="4354" max="4354" width="53.28515625" bestFit="1" customWidth="1"/>
    <col min="4355" max="4355" width="7" customWidth="1"/>
    <col min="4356" max="4356" width="10.140625" customWidth="1"/>
    <col min="4357" max="4357" width="12.7109375" customWidth="1"/>
    <col min="4358" max="4358" width="9.85546875" bestFit="1" customWidth="1"/>
    <col min="4359" max="4359" width="10" customWidth="1"/>
    <col min="4360" max="4360" width="11.85546875" customWidth="1"/>
    <col min="4361" max="4361" width="11.5703125" customWidth="1"/>
    <col min="4362" max="4362" width="11.28515625" customWidth="1"/>
    <col min="4363" max="4363" width="10.42578125" customWidth="1"/>
    <col min="4364" max="4364" width="10.5703125" customWidth="1"/>
    <col min="4365" max="4365" width="10.7109375" customWidth="1"/>
    <col min="4609" max="4609" width="10.140625" customWidth="1"/>
    <col min="4610" max="4610" width="53.28515625" bestFit="1" customWidth="1"/>
    <col min="4611" max="4611" width="7" customWidth="1"/>
    <col min="4612" max="4612" width="10.140625" customWidth="1"/>
    <col min="4613" max="4613" width="12.7109375" customWidth="1"/>
    <col min="4614" max="4614" width="9.85546875" bestFit="1" customWidth="1"/>
    <col min="4615" max="4615" width="10" customWidth="1"/>
    <col min="4616" max="4616" width="11.85546875" customWidth="1"/>
    <col min="4617" max="4617" width="11.5703125" customWidth="1"/>
    <col min="4618" max="4618" width="11.28515625" customWidth="1"/>
    <col min="4619" max="4619" width="10.42578125" customWidth="1"/>
    <col min="4620" max="4620" width="10.5703125" customWidth="1"/>
    <col min="4621" max="4621" width="10.7109375" customWidth="1"/>
    <col min="4865" max="4865" width="10.140625" customWidth="1"/>
    <col min="4866" max="4866" width="53.28515625" bestFit="1" customWidth="1"/>
    <col min="4867" max="4867" width="7" customWidth="1"/>
    <col min="4868" max="4868" width="10.140625" customWidth="1"/>
    <col min="4869" max="4869" width="12.7109375" customWidth="1"/>
    <col min="4870" max="4870" width="9.85546875" bestFit="1" customWidth="1"/>
    <col min="4871" max="4871" width="10" customWidth="1"/>
    <col min="4872" max="4872" width="11.85546875" customWidth="1"/>
    <col min="4873" max="4873" width="11.5703125" customWidth="1"/>
    <col min="4874" max="4874" width="11.28515625" customWidth="1"/>
    <col min="4875" max="4875" width="10.42578125" customWidth="1"/>
    <col min="4876" max="4876" width="10.5703125" customWidth="1"/>
    <col min="4877" max="4877" width="10.7109375" customWidth="1"/>
    <col min="5121" max="5121" width="10.140625" customWidth="1"/>
    <col min="5122" max="5122" width="53.28515625" bestFit="1" customWidth="1"/>
    <col min="5123" max="5123" width="7" customWidth="1"/>
    <col min="5124" max="5124" width="10.140625" customWidth="1"/>
    <col min="5125" max="5125" width="12.7109375" customWidth="1"/>
    <col min="5126" max="5126" width="9.85546875" bestFit="1" customWidth="1"/>
    <col min="5127" max="5127" width="10" customWidth="1"/>
    <col min="5128" max="5128" width="11.85546875" customWidth="1"/>
    <col min="5129" max="5129" width="11.5703125" customWidth="1"/>
    <col min="5130" max="5130" width="11.28515625" customWidth="1"/>
    <col min="5131" max="5131" width="10.42578125" customWidth="1"/>
    <col min="5132" max="5132" width="10.5703125" customWidth="1"/>
    <col min="5133" max="5133" width="10.7109375" customWidth="1"/>
    <col min="5377" max="5377" width="10.140625" customWidth="1"/>
    <col min="5378" max="5378" width="53.28515625" bestFit="1" customWidth="1"/>
    <col min="5379" max="5379" width="7" customWidth="1"/>
    <col min="5380" max="5380" width="10.140625" customWidth="1"/>
    <col min="5381" max="5381" width="12.7109375" customWidth="1"/>
    <col min="5382" max="5382" width="9.85546875" bestFit="1" customWidth="1"/>
    <col min="5383" max="5383" width="10" customWidth="1"/>
    <col min="5384" max="5384" width="11.85546875" customWidth="1"/>
    <col min="5385" max="5385" width="11.5703125" customWidth="1"/>
    <col min="5386" max="5386" width="11.28515625" customWidth="1"/>
    <col min="5387" max="5387" width="10.42578125" customWidth="1"/>
    <col min="5388" max="5388" width="10.5703125" customWidth="1"/>
    <col min="5389" max="5389" width="10.7109375" customWidth="1"/>
    <col min="5633" max="5633" width="10.140625" customWidth="1"/>
    <col min="5634" max="5634" width="53.28515625" bestFit="1" customWidth="1"/>
    <col min="5635" max="5635" width="7" customWidth="1"/>
    <col min="5636" max="5636" width="10.140625" customWidth="1"/>
    <col min="5637" max="5637" width="12.7109375" customWidth="1"/>
    <col min="5638" max="5638" width="9.85546875" bestFit="1" customWidth="1"/>
    <col min="5639" max="5639" width="10" customWidth="1"/>
    <col min="5640" max="5640" width="11.85546875" customWidth="1"/>
    <col min="5641" max="5641" width="11.5703125" customWidth="1"/>
    <col min="5642" max="5642" width="11.28515625" customWidth="1"/>
    <col min="5643" max="5643" width="10.42578125" customWidth="1"/>
    <col min="5644" max="5644" width="10.5703125" customWidth="1"/>
    <col min="5645" max="5645" width="10.7109375" customWidth="1"/>
    <col min="5889" max="5889" width="10.140625" customWidth="1"/>
    <col min="5890" max="5890" width="53.28515625" bestFit="1" customWidth="1"/>
    <col min="5891" max="5891" width="7" customWidth="1"/>
    <col min="5892" max="5892" width="10.140625" customWidth="1"/>
    <col min="5893" max="5893" width="12.7109375" customWidth="1"/>
    <col min="5894" max="5894" width="9.85546875" bestFit="1" customWidth="1"/>
    <col min="5895" max="5895" width="10" customWidth="1"/>
    <col min="5896" max="5896" width="11.85546875" customWidth="1"/>
    <col min="5897" max="5897" width="11.5703125" customWidth="1"/>
    <col min="5898" max="5898" width="11.28515625" customWidth="1"/>
    <col min="5899" max="5899" width="10.42578125" customWidth="1"/>
    <col min="5900" max="5900" width="10.5703125" customWidth="1"/>
    <col min="5901" max="5901" width="10.7109375" customWidth="1"/>
    <col min="6145" max="6145" width="10.140625" customWidth="1"/>
    <col min="6146" max="6146" width="53.28515625" bestFit="1" customWidth="1"/>
    <col min="6147" max="6147" width="7" customWidth="1"/>
    <col min="6148" max="6148" width="10.140625" customWidth="1"/>
    <col min="6149" max="6149" width="12.7109375" customWidth="1"/>
    <col min="6150" max="6150" width="9.85546875" bestFit="1" customWidth="1"/>
    <col min="6151" max="6151" width="10" customWidth="1"/>
    <col min="6152" max="6152" width="11.85546875" customWidth="1"/>
    <col min="6153" max="6153" width="11.5703125" customWidth="1"/>
    <col min="6154" max="6154" width="11.28515625" customWidth="1"/>
    <col min="6155" max="6155" width="10.42578125" customWidth="1"/>
    <col min="6156" max="6156" width="10.5703125" customWidth="1"/>
    <col min="6157" max="6157" width="10.7109375" customWidth="1"/>
    <col min="6401" max="6401" width="10.140625" customWidth="1"/>
    <col min="6402" max="6402" width="53.28515625" bestFit="1" customWidth="1"/>
    <col min="6403" max="6403" width="7" customWidth="1"/>
    <col min="6404" max="6404" width="10.140625" customWidth="1"/>
    <col min="6405" max="6405" width="12.7109375" customWidth="1"/>
    <col min="6406" max="6406" width="9.85546875" bestFit="1" customWidth="1"/>
    <col min="6407" max="6407" width="10" customWidth="1"/>
    <col min="6408" max="6408" width="11.85546875" customWidth="1"/>
    <col min="6409" max="6409" width="11.5703125" customWidth="1"/>
    <col min="6410" max="6410" width="11.28515625" customWidth="1"/>
    <col min="6411" max="6411" width="10.42578125" customWidth="1"/>
    <col min="6412" max="6412" width="10.5703125" customWidth="1"/>
    <col min="6413" max="6413" width="10.7109375" customWidth="1"/>
    <col min="6657" max="6657" width="10.140625" customWidth="1"/>
    <col min="6658" max="6658" width="53.28515625" bestFit="1" customWidth="1"/>
    <col min="6659" max="6659" width="7" customWidth="1"/>
    <col min="6660" max="6660" width="10.140625" customWidth="1"/>
    <col min="6661" max="6661" width="12.7109375" customWidth="1"/>
    <col min="6662" max="6662" width="9.85546875" bestFit="1" customWidth="1"/>
    <col min="6663" max="6663" width="10" customWidth="1"/>
    <col min="6664" max="6664" width="11.85546875" customWidth="1"/>
    <col min="6665" max="6665" width="11.5703125" customWidth="1"/>
    <col min="6666" max="6666" width="11.28515625" customWidth="1"/>
    <col min="6667" max="6667" width="10.42578125" customWidth="1"/>
    <col min="6668" max="6668" width="10.5703125" customWidth="1"/>
    <col min="6669" max="6669" width="10.7109375" customWidth="1"/>
    <col min="6913" max="6913" width="10.140625" customWidth="1"/>
    <col min="6914" max="6914" width="53.28515625" bestFit="1" customWidth="1"/>
    <col min="6915" max="6915" width="7" customWidth="1"/>
    <col min="6916" max="6916" width="10.140625" customWidth="1"/>
    <col min="6917" max="6917" width="12.7109375" customWidth="1"/>
    <col min="6918" max="6918" width="9.85546875" bestFit="1" customWidth="1"/>
    <col min="6919" max="6919" width="10" customWidth="1"/>
    <col min="6920" max="6920" width="11.85546875" customWidth="1"/>
    <col min="6921" max="6921" width="11.5703125" customWidth="1"/>
    <col min="6922" max="6922" width="11.28515625" customWidth="1"/>
    <col min="6923" max="6923" width="10.42578125" customWidth="1"/>
    <col min="6924" max="6924" width="10.5703125" customWidth="1"/>
    <col min="6925" max="6925" width="10.7109375" customWidth="1"/>
    <col min="7169" max="7169" width="10.140625" customWidth="1"/>
    <col min="7170" max="7170" width="53.28515625" bestFit="1" customWidth="1"/>
    <col min="7171" max="7171" width="7" customWidth="1"/>
    <col min="7172" max="7172" width="10.140625" customWidth="1"/>
    <col min="7173" max="7173" width="12.7109375" customWidth="1"/>
    <col min="7174" max="7174" width="9.85546875" bestFit="1" customWidth="1"/>
    <col min="7175" max="7175" width="10" customWidth="1"/>
    <col min="7176" max="7176" width="11.85546875" customWidth="1"/>
    <col min="7177" max="7177" width="11.5703125" customWidth="1"/>
    <col min="7178" max="7178" width="11.28515625" customWidth="1"/>
    <col min="7179" max="7179" width="10.42578125" customWidth="1"/>
    <col min="7180" max="7180" width="10.5703125" customWidth="1"/>
    <col min="7181" max="7181" width="10.7109375" customWidth="1"/>
    <col min="7425" max="7425" width="10.140625" customWidth="1"/>
    <col min="7426" max="7426" width="53.28515625" bestFit="1" customWidth="1"/>
    <col min="7427" max="7427" width="7" customWidth="1"/>
    <col min="7428" max="7428" width="10.140625" customWidth="1"/>
    <col min="7429" max="7429" width="12.7109375" customWidth="1"/>
    <col min="7430" max="7430" width="9.85546875" bestFit="1" customWidth="1"/>
    <col min="7431" max="7431" width="10" customWidth="1"/>
    <col min="7432" max="7432" width="11.85546875" customWidth="1"/>
    <col min="7433" max="7433" width="11.5703125" customWidth="1"/>
    <col min="7434" max="7434" width="11.28515625" customWidth="1"/>
    <col min="7435" max="7435" width="10.42578125" customWidth="1"/>
    <col min="7436" max="7436" width="10.5703125" customWidth="1"/>
    <col min="7437" max="7437" width="10.7109375" customWidth="1"/>
    <col min="7681" max="7681" width="10.140625" customWidth="1"/>
    <col min="7682" max="7682" width="53.28515625" bestFit="1" customWidth="1"/>
    <col min="7683" max="7683" width="7" customWidth="1"/>
    <col min="7684" max="7684" width="10.140625" customWidth="1"/>
    <col min="7685" max="7685" width="12.7109375" customWidth="1"/>
    <col min="7686" max="7686" width="9.85546875" bestFit="1" customWidth="1"/>
    <col min="7687" max="7687" width="10" customWidth="1"/>
    <col min="7688" max="7688" width="11.85546875" customWidth="1"/>
    <col min="7689" max="7689" width="11.5703125" customWidth="1"/>
    <col min="7690" max="7690" width="11.28515625" customWidth="1"/>
    <col min="7691" max="7691" width="10.42578125" customWidth="1"/>
    <col min="7692" max="7692" width="10.5703125" customWidth="1"/>
    <col min="7693" max="7693" width="10.7109375" customWidth="1"/>
    <col min="7937" max="7937" width="10.140625" customWidth="1"/>
    <col min="7938" max="7938" width="53.28515625" bestFit="1" customWidth="1"/>
    <col min="7939" max="7939" width="7" customWidth="1"/>
    <col min="7940" max="7940" width="10.140625" customWidth="1"/>
    <col min="7941" max="7941" width="12.7109375" customWidth="1"/>
    <col min="7942" max="7942" width="9.85546875" bestFit="1" customWidth="1"/>
    <col min="7943" max="7943" width="10" customWidth="1"/>
    <col min="7944" max="7944" width="11.85546875" customWidth="1"/>
    <col min="7945" max="7945" width="11.5703125" customWidth="1"/>
    <col min="7946" max="7946" width="11.28515625" customWidth="1"/>
    <col min="7947" max="7947" width="10.42578125" customWidth="1"/>
    <col min="7948" max="7948" width="10.5703125" customWidth="1"/>
    <col min="7949" max="7949" width="10.7109375" customWidth="1"/>
    <col min="8193" max="8193" width="10.140625" customWidth="1"/>
    <col min="8194" max="8194" width="53.28515625" bestFit="1" customWidth="1"/>
    <col min="8195" max="8195" width="7" customWidth="1"/>
    <col min="8196" max="8196" width="10.140625" customWidth="1"/>
    <col min="8197" max="8197" width="12.7109375" customWidth="1"/>
    <col min="8198" max="8198" width="9.85546875" bestFit="1" customWidth="1"/>
    <col min="8199" max="8199" width="10" customWidth="1"/>
    <col min="8200" max="8200" width="11.85546875" customWidth="1"/>
    <col min="8201" max="8201" width="11.5703125" customWidth="1"/>
    <col min="8202" max="8202" width="11.28515625" customWidth="1"/>
    <col min="8203" max="8203" width="10.42578125" customWidth="1"/>
    <col min="8204" max="8204" width="10.5703125" customWidth="1"/>
    <col min="8205" max="8205" width="10.7109375" customWidth="1"/>
    <col min="8449" max="8449" width="10.140625" customWidth="1"/>
    <col min="8450" max="8450" width="53.28515625" bestFit="1" customWidth="1"/>
    <col min="8451" max="8451" width="7" customWidth="1"/>
    <col min="8452" max="8452" width="10.140625" customWidth="1"/>
    <col min="8453" max="8453" width="12.7109375" customWidth="1"/>
    <col min="8454" max="8454" width="9.85546875" bestFit="1" customWidth="1"/>
    <col min="8455" max="8455" width="10" customWidth="1"/>
    <col min="8456" max="8456" width="11.85546875" customWidth="1"/>
    <col min="8457" max="8457" width="11.5703125" customWidth="1"/>
    <col min="8458" max="8458" width="11.28515625" customWidth="1"/>
    <col min="8459" max="8459" width="10.42578125" customWidth="1"/>
    <col min="8460" max="8460" width="10.5703125" customWidth="1"/>
    <col min="8461" max="8461" width="10.7109375" customWidth="1"/>
    <col min="8705" max="8705" width="10.140625" customWidth="1"/>
    <col min="8706" max="8706" width="53.28515625" bestFit="1" customWidth="1"/>
    <col min="8707" max="8707" width="7" customWidth="1"/>
    <col min="8708" max="8708" width="10.140625" customWidth="1"/>
    <col min="8709" max="8709" width="12.7109375" customWidth="1"/>
    <col min="8710" max="8710" width="9.85546875" bestFit="1" customWidth="1"/>
    <col min="8711" max="8711" width="10" customWidth="1"/>
    <col min="8712" max="8712" width="11.85546875" customWidth="1"/>
    <col min="8713" max="8713" width="11.5703125" customWidth="1"/>
    <col min="8714" max="8714" width="11.28515625" customWidth="1"/>
    <col min="8715" max="8715" width="10.42578125" customWidth="1"/>
    <col min="8716" max="8716" width="10.5703125" customWidth="1"/>
    <col min="8717" max="8717" width="10.7109375" customWidth="1"/>
    <col min="8961" max="8961" width="10.140625" customWidth="1"/>
    <col min="8962" max="8962" width="53.28515625" bestFit="1" customWidth="1"/>
    <col min="8963" max="8963" width="7" customWidth="1"/>
    <col min="8964" max="8964" width="10.140625" customWidth="1"/>
    <col min="8965" max="8965" width="12.7109375" customWidth="1"/>
    <col min="8966" max="8966" width="9.85546875" bestFit="1" customWidth="1"/>
    <col min="8967" max="8967" width="10" customWidth="1"/>
    <col min="8968" max="8968" width="11.85546875" customWidth="1"/>
    <col min="8969" max="8969" width="11.5703125" customWidth="1"/>
    <col min="8970" max="8970" width="11.28515625" customWidth="1"/>
    <col min="8971" max="8971" width="10.42578125" customWidth="1"/>
    <col min="8972" max="8972" width="10.5703125" customWidth="1"/>
    <col min="8973" max="8973" width="10.7109375" customWidth="1"/>
    <col min="9217" max="9217" width="10.140625" customWidth="1"/>
    <col min="9218" max="9218" width="53.28515625" bestFit="1" customWidth="1"/>
    <col min="9219" max="9219" width="7" customWidth="1"/>
    <col min="9220" max="9220" width="10.140625" customWidth="1"/>
    <col min="9221" max="9221" width="12.7109375" customWidth="1"/>
    <col min="9222" max="9222" width="9.85546875" bestFit="1" customWidth="1"/>
    <col min="9223" max="9223" width="10" customWidth="1"/>
    <col min="9224" max="9224" width="11.85546875" customWidth="1"/>
    <col min="9225" max="9225" width="11.5703125" customWidth="1"/>
    <col min="9226" max="9226" width="11.28515625" customWidth="1"/>
    <col min="9227" max="9227" width="10.42578125" customWidth="1"/>
    <col min="9228" max="9228" width="10.5703125" customWidth="1"/>
    <col min="9229" max="9229" width="10.7109375" customWidth="1"/>
    <col min="9473" max="9473" width="10.140625" customWidth="1"/>
    <col min="9474" max="9474" width="53.28515625" bestFit="1" customWidth="1"/>
    <col min="9475" max="9475" width="7" customWidth="1"/>
    <col min="9476" max="9476" width="10.140625" customWidth="1"/>
    <col min="9477" max="9477" width="12.7109375" customWidth="1"/>
    <col min="9478" max="9478" width="9.85546875" bestFit="1" customWidth="1"/>
    <col min="9479" max="9479" width="10" customWidth="1"/>
    <col min="9480" max="9480" width="11.85546875" customWidth="1"/>
    <col min="9481" max="9481" width="11.5703125" customWidth="1"/>
    <col min="9482" max="9482" width="11.28515625" customWidth="1"/>
    <col min="9483" max="9483" width="10.42578125" customWidth="1"/>
    <col min="9484" max="9484" width="10.5703125" customWidth="1"/>
    <col min="9485" max="9485" width="10.7109375" customWidth="1"/>
    <col min="9729" max="9729" width="10.140625" customWidth="1"/>
    <col min="9730" max="9730" width="53.28515625" bestFit="1" customWidth="1"/>
    <col min="9731" max="9731" width="7" customWidth="1"/>
    <col min="9732" max="9732" width="10.140625" customWidth="1"/>
    <col min="9733" max="9733" width="12.7109375" customWidth="1"/>
    <col min="9734" max="9734" width="9.85546875" bestFit="1" customWidth="1"/>
    <col min="9735" max="9735" width="10" customWidth="1"/>
    <col min="9736" max="9736" width="11.85546875" customWidth="1"/>
    <col min="9737" max="9737" width="11.5703125" customWidth="1"/>
    <col min="9738" max="9738" width="11.28515625" customWidth="1"/>
    <col min="9739" max="9739" width="10.42578125" customWidth="1"/>
    <col min="9740" max="9740" width="10.5703125" customWidth="1"/>
    <col min="9741" max="9741" width="10.7109375" customWidth="1"/>
    <col min="9985" max="9985" width="10.140625" customWidth="1"/>
    <col min="9986" max="9986" width="53.28515625" bestFit="1" customWidth="1"/>
    <col min="9987" max="9987" width="7" customWidth="1"/>
    <col min="9988" max="9988" width="10.140625" customWidth="1"/>
    <col min="9989" max="9989" width="12.7109375" customWidth="1"/>
    <col min="9990" max="9990" width="9.85546875" bestFit="1" customWidth="1"/>
    <col min="9991" max="9991" width="10" customWidth="1"/>
    <col min="9992" max="9992" width="11.85546875" customWidth="1"/>
    <col min="9993" max="9993" width="11.5703125" customWidth="1"/>
    <col min="9994" max="9994" width="11.28515625" customWidth="1"/>
    <col min="9995" max="9995" width="10.42578125" customWidth="1"/>
    <col min="9996" max="9996" width="10.5703125" customWidth="1"/>
    <col min="9997" max="9997" width="10.7109375" customWidth="1"/>
    <col min="10241" max="10241" width="10.140625" customWidth="1"/>
    <col min="10242" max="10242" width="53.28515625" bestFit="1" customWidth="1"/>
    <col min="10243" max="10243" width="7" customWidth="1"/>
    <col min="10244" max="10244" width="10.140625" customWidth="1"/>
    <col min="10245" max="10245" width="12.7109375" customWidth="1"/>
    <col min="10246" max="10246" width="9.85546875" bestFit="1" customWidth="1"/>
    <col min="10247" max="10247" width="10" customWidth="1"/>
    <col min="10248" max="10248" width="11.85546875" customWidth="1"/>
    <col min="10249" max="10249" width="11.5703125" customWidth="1"/>
    <col min="10250" max="10250" width="11.28515625" customWidth="1"/>
    <col min="10251" max="10251" width="10.42578125" customWidth="1"/>
    <col min="10252" max="10252" width="10.5703125" customWidth="1"/>
    <col min="10253" max="10253" width="10.7109375" customWidth="1"/>
    <col min="10497" max="10497" width="10.140625" customWidth="1"/>
    <col min="10498" max="10498" width="53.28515625" bestFit="1" customWidth="1"/>
    <col min="10499" max="10499" width="7" customWidth="1"/>
    <col min="10500" max="10500" width="10.140625" customWidth="1"/>
    <col min="10501" max="10501" width="12.7109375" customWidth="1"/>
    <col min="10502" max="10502" width="9.85546875" bestFit="1" customWidth="1"/>
    <col min="10503" max="10503" width="10" customWidth="1"/>
    <col min="10504" max="10504" width="11.85546875" customWidth="1"/>
    <col min="10505" max="10505" width="11.5703125" customWidth="1"/>
    <col min="10506" max="10506" width="11.28515625" customWidth="1"/>
    <col min="10507" max="10507" width="10.42578125" customWidth="1"/>
    <col min="10508" max="10508" width="10.5703125" customWidth="1"/>
    <col min="10509" max="10509" width="10.7109375" customWidth="1"/>
    <col min="10753" max="10753" width="10.140625" customWidth="1"/>
    <col min="10754" max="10754" width="53.28515625" bestFit="1" customWidth="1"/>
    <col min="10755" max="10755" width="7" customWidth="1"/>
    <col min="10756" max="10756" width="10.140625" customWidth="1"/>
    <col min="10757" max="10757" width="12.7109375" customWidth="1"/>
    <col min="10758" max="10758" width="9.85546875" bestFit="1" customWidth="1"/>
    <col min="10759" max="10759" width="10" customWidth="1"/>
    <col min="10760" max="10760" width="11.85546875" customWidth="1"/>
    <col min="10761" max="10761" width="11.5703125" customWidth="1"/>
    <col min="10762" max="10762" width="11.28515625" customWidth="1"/>
    <col min="10763" max="10763" width="10.42578125" customWidth="1"/>
    <col min="10764" max="10764" width="10.5703125" customWidth="1"/>
    <col min="10765" max="10765" width="10.7109375" customWidth="1"/>
    <col min="11009" max="11009" width="10.140625" customWidth="1"/>
    <col min="11010" max="11010" width="53.28515625" bestFit="1" customWidth="1"/>
    <col min="11011" max="11011" width="7" customWidth="1"/>
    <col min="11012" max="11012" width="10.140625" customWidth="1"/>
    <col min="11013" max="11013" width="12.7109375" customWidth="1"/>
    <col min="11014" max="11014" width="9.85546875" bestFit="1" customWidth="1"/>
    <col min="11015" max="11015" width="10" customWidth="1"/>
    <col min="11016" max="11016" width="11.85546875" customWidth="1"/>
    <col min="11017" max="11017" width="11.5703125" customWidth="1"/>
    <col min="11018" max="11018" width="11.28515625" customWidth="1"/>
    <col min="11019" max="11019" width="10.42578125" customWidth="1"/>
    <col min="11020" max="11020" width="10.5703125" customWidth="1"/>
    <col min="11021" max="11021" width="10.7109375" customWidth="1"/>
    <col min="11265" max="11265" width="10.140625" customWidth="1"/>
    <col min="11266" max="11266" width="53.28515625" bestFit="1" customWidth="1"/>
    <col min="11267" max="11267" width="7" customWidth="1"/>
    <col min="11268" max="11268" width="10.140625" customWidth="1"/>
    <col min="11269" max="11269" width="12.7109375" customWidth="1"/>
    <col min="11270" max="11270" width="9.85546875" bestFit="1" customWidth="1"/>
    <col min="11271" max="11271" width="10" customWidth="1"/>
    <col min="11272" max="11272" width="11.85546875" customWidth="1"/>
    <col min="11273" max="11273" width="11.5703125" customWidth="1"/>
    <col min="11274" max="11274" width="11.28515625" customWidth="1"/>
    <col min="11275" max="11275" width="10.42578125" customWidth="1"/>
    <col min="11276" max="11276" width="10.5703125" customWidth="1"/>
    <col min="11277" max="11277" width="10.7109375" customWidth="1"/>
    <col min="11521" max="11521" width="10.140625" customWidth="1"/>
    <col min="11522" max="11522" width="53.28515625" bestFit="1" customWidth="1"/>
    <col min="11523" max="11523" width="7" customWidth="1"/>
    <col min="11524" max="11524" width="10.140625" customWidth="1"/>
    <col min="11525" max="11525" width="12.7109375" customWidth="1"/>
    <col min="11526" max="11526" width="9.85546875" bestFit="1" customWidth="1"/>
    <col min="11527" max="11527" width="10" customWidth="1"/>
    <col min="11528" max="11528" width="11.85546875" customWidth="1"/>
    <col min="11529" max="11529" width="11.5703125" customWidth="1"/>
    <col min="11530" max="11530" width="11.28515625" customWidth="1"/>
    <col min="11531" max="11531" width="10.42578125" customWidth="1"/>
    <col min="11532" max="11532" width="10.5703125" customWidth="1"/>
    <col min="11533" max="11533" width="10.7109375" customWidth="1"/>
    <col min="11777" max="11777" width="10.140625" customWidth="1"/>
    <col min="11778" max="11778" width="53.28515625" bestFit="1" customWidth="1"/>
    <col min="11779" max="11779" width="7" customWidth="1"/>
    <col min="11780" max="11780" width="10.140625" customWidth="1"/>
    <col min="11781" max="11781" width="12.7109375" customWidth="1"/>
    <col min="11782" max="11782" width="9.85546875" bestFit="1" customWidth="1"/>
    <col min="11783" max="11783" width="10" customWidth="1"/>
    <col min="11784" max="11784" width="11.85546875" customWidth="1"/>
    <col min="11785" max="11785" width="11.5703125" customWidth="1"/>
    <col min="11786" max="11786" width="11.28515625" customWidth="1"/>
    <col min="11787" max="11787" width="10.42578125" customWidth="1"/>
    <col min="11788" max="11788" width="10.5703125" customWidth="1"/>
    <col min="11789" max="11789" width="10.7109375" customWidth="1"/>
    <col min="12033" max="12033" width="10.140625" customWidth="1"/>
    <col min="12034" max="12034" width="53.28515625" bestFit="1" customWidth="1"/>
    <col min="12035" max="12035" width="7" customWidth="1"/>
    <col min="12036" max="12036" width="10.140625" customWidth="1"/>
    <col min="12037" max="12037" width="12.7109375" customWidth="1"/>
    <col min="12038" max="12038" width="9.85546875" bestFit="1" customWidth="1"/>
    <col min="12039" max="12039" width="10" customWidth="1"/>
    <col min="12040" max="12040" width="11.85546875" customWidth="1"/>
    <col min="12041" max="12041" width="11.5703125" customWidth="1"/>
    <col min="12042" max="12042" width="11.28515625" customWidth="1"/>
    <col min="12043" max="12043" width="10.42578125" customWidth="1"/>
    <col min="12044" max="12044" width="10.5703125" customWidth="1"/>
    <col min="12045" max="12045" width="10.7109375" customWidth="1"/>
    <col min="12289" max="12289" width="10.140625" customWidth="1"/>
    <col min="12290" max="12290" width="53.28515625" bestFit="1" customWidth="1"/>
    <col min="12291" max="12291" width="7" customWidth="1"/>
    <col min="12292" max="12292" width="10.140625" customWidth="1"/>
    <col min="12293" max="12293" width="12.7109375" customWidth="1"/>
    <col min="12294" max="12294" width="9.85546875" bestFit="1" customWidth="1"/>
    <col min="12295" max="12295" width="10" customWidth="1"/>
    <col min="12296" max="12296" width="11.85546875" customWidth="1"/>
    <col min="12297" max="12297" width="11.5703125" customWidth="1"/>
    <col min="12298" max="12298" width="11.28515625" customWidth="1"/>
    <col min="12299" max="12299" width="10.42578125" customWidth="1"/>
    <col min="12300" max="12300" width="10.5703125" customWidth="1"/>
    <col min="12301" max="12301" width="10.7109375" customWidth="1"/>
    <col min="12545" max="12545" width="10.140625" customWidth="1"/>
    <col min="12546" max="12546" width="53.28515625" bestFit="1" customWidth="1"/>
    <col min="12547" max="12547" width="7" customWidth="1"/>
    <col min="12548" max="12548" width="10.140625" customWidth="1"/>
    <col min="12549" max="12549" width="12.7109375" customWidth="1"/>
    <col min="12550" max="12550" width="9.85546875" bestFit="1" customWidth="1"/>
    <col min="12551" max="12551" width="10" customWidth="1"/>
    <col min="12552" max="12552" width="11.85546875" customWidth="1"/>
    <col min="12553" max="12553" width="11.5703125" customWidth="1"/>
    <col min="12554" max="12554" width="11.28515625" customWidth="1"/>
    <col min="12555" max="12555" width="10.42578125" customWidth="1"/>
    <col min="12556" max="12556" width="10.5703125" customWidth="1"/>
    <col min="12557" max="12557" width="10.7109375" customWidth="1"/>
    <col min="12801" max="12801" width="10.140625" customWidth="1"/>
    <col min="12802" max="12802" width="53.28515625" bestFit="1" customWidth="1"/>
    <col min="12803" max="12803" width="7" customWidth="1"/>
    <col min="12804" max="12804" width="10.140625" customWidth="1"/>
    <col min="12805" max="12805" width="12.7109375" customWidth="1"/>
    <col min="12806" max="12806" width="9.85546875" bestFit="1" customWidth="1"/>
    <col min="12807" max="12807" width="10" customWidth="1"/>
    <col min="12808" max="12808" width="11.85546875" customWidth="1"/>
    <col min="12809" max="12809" width="11.5703125" customWidth="1"/>
    <col min="12810" max="12810" width="11.28515625" customWidth="1"/>
    <col min="12811" max="12811" width="10.42578125" customWidth="1"/>
    <col min="12812" max="12812" width="10.5703125" customWidth="1"/>
    <col min="12813" max="12813" width="10.7109375" customWidth="1"/>
    <col min="13057" max="13057" width="10.140625" customWidth="1"/>
    <col min="13058" max="13058" width="53.28515625" bestFit="1" customWidth="1"/>
    <col min="13059" max="13059" width="7" customWidth="1"/>
    <col min="13060" max="13060" width="10.140625" customWidth="1"/>
    <col min="13061" max="13061" width="12.7109375" customWidth="1"/>
    <col min="13062" max="13062" width="9.85546875" bestFit="1" customWidth="1"/>
    <col min="13063" max="13063" width="10" customWidth="1"/>
    <col min="13064" max="13064" width="11.85546875" customWidth="1"/>
    <col min="13065" max="13065" width="11.5703125" customWidth="1"/>
    <col min="13066" max="13066" width="11.28515625" customWidth="1"/>
    <col min="13067" max="13067" width="10.42578125" customWidth="1"/>
    <col min="13068" max="13068" width="10.5703125" customWidth="1"/>
    <col min="13069" max="13069" width="10.7109375" customWidth="1"/>
    <col min="13313" max="13313" width="10.140625" customWidth="1"/>
    <col min="13314" max="13314" width="53.28515625" bestFit="1" customWidth="1"/>
    <col min="13315" max="13315" width="7" customWidth="1"/>
    <col min="13316" max="13316" width="10.140625" customWidth="1"/>
    <col min="13317" max="13317" width="12.7109375" customWidth="1"/>
    <col min="13318" max="13318" width="9.85546875" bestFit="1" customWidth="1"/>
    <col min="13319" max="13319" width="10" customWidth="1"/>
    <col min="13320" max="13320" width="11.85546875" customWidth="1"/>
    <col min="13321" max="13321" width="11.5703125" customWidth="1"/>
    <col min="13322" max="13322" width="11.28515625" customWidth="1"/>
    <col min="13323" max="13323" width="10.42578125" customWidth="1"/>
    <col min="13324" max="13324" width="10.5703125" customWidth="1"/>
    <col min="13325" max="13325" width="10.7109375" customWidth="1"/>
    <col min="13569" max="13569" width="10.140625" customWidth="1"/>
    <col min="13570" max="13570" width="53.28515625" bestFit="1" customWidth="1"/>
    <col min="13571" max="13571" width="7" customWidth="1"/>
    <col min="13572" max="13572" width="10.140625" customWidth="1"/>
    <col min="13573" max="13573" width="12.7109375" customWidth="1"/>
    <col min="13574" max="13574" width="9.85546875" bestFit="1" customWidth="1"/>
    <col min="13575" max="13575" width="10" customWidth="1"/>
    <col min="13576" max="13576" width="11.85546875" customWidth="1"/>
    <col min="13577" max="13577" width="11.5703125" customWidth="1"/>
    <col min="13578" max="13578" width="11.28515625" customWidth="1"/>
    <col min="13579" max="13579" width="10.42578125" customWidth="1"/>
    <col min="13580" max="13580" width="10.5703125" customWidth="1"/>
    <col min="13581" max="13581" width="10.7109375" customWidth="1"/>
    <col min="13825" max="13825" width="10.140625" customWidth="1"/>
    <col min="13826" max="13826" width="53.28515625" bestFit="1" customWidth="1"/>
    <col min="13827" max="13827" width="7" customWidth="1"/>
    <col min="13828" max="13828" width="10.140625" customWidth="1"/>
    <col min="13829" max="13829" width="12.7109375" customWidth="1"/>
    <col min="13830" max="13830" width="9.85546875" bestFit="1" customWidth="1"/>
    <col min="13831" max="13831" width="10" customWidth="1"/>
    <col min="13832" max="13832" width="11.85546875" customWidth="1"/>
    <col min="13833" max="13833" width="11.5703125" customWidth="1"/>
    <col min="13834" max="13834" width="11.28515625" customWidth="1"/>
    <col min="13835" max="13835" width="10.42578125" customWidth="1"/>
    <col min="13836" max="13836" width="10.5703125" customWidth="1"/>
    <col min="13837" max="13837" width="10.7109375" customWidth="1"/>
    <col min="14081" max="14081" width="10.140625" customWidth="1"/>
    <col min="14082" max="14082" width="53.28515625" bestFit="1" customWidth="1"/>
    <col min="14083" max="14083" width="7" customWidth="1"/>
    <col min="14084" max="14084" width="10.140625" customWidth="1"/>
    <col min="14085" max="14085" width="12.7109375" customWidth="1"/>
    <col min="14086" max="14086" width="9.85546875" bestFit="1" customWidth="1"/>
    <col min="14087" max="14087" width="10" customWidth="1"/>
    <col min="14088" max="14088" width="11.85546875" customWidth="1"/>
    <col min="14089" max="14089" width="11.5703125" customWidth="1"/>
    <col min="14090" max="14090" width="11.28515625" customWidth="1"/>
    <col min="14091" max="14091" width="10.42578125" customWidth="1"/>
    <col min="14092" max="14092" width="10.5703125" customWidth="1"/>
    <col min="14093" max="14093" width="10.7109375" customWidth="1"/>
    <col min="14337" max="14337" width="10.140625" customWidth="1"/>
    <col min="14338" max="14338" width="53.28515625" bestFit="1" customWidth="1"/>
    <col min="14339" max="14339" width="7" customWidth="1"/>
    <col min="14340" max="14340" width="10.140625" customWidth="1"/>
    <col min="14341" max="14341" width="12.7109375" customWidth="1"/>
    <col min="14342" max="14342" width="9.85546875" bestFit="1" customWidth="1"/>
    <col min="14343" max="14343" width="10" customWidth="1"/>
    <col min="14344" max="14344" width="11.85546875" customWidth="1"/>
    <col min="14345" max="14345" width="11.5703125" customWidth="1"/>
    <col min="14346" max="14346" width="11.28515625" customWidth="1"/>
    <col min="14347" max="14347" width="10.42578125" customWidth="1"/>
    <col min="14348" max="14348" width="10.5703125" customWidth="1"/>
    <col min="14349" max="14349" width="10.7109375" customWidth="1"/>
    <col min="14593" max="14593" width="10.140625" customWidth="1"/>
    <col min="14594" max="14594" width="53.28515625" bestFit="1" customWidth="1"/>
    <col min="14595" max="14595" width="7" customWidth="1"/>
    <col min="14596" max="14596" width="10.140625" customWidth="1"/>
    <col min="14597" max="14597" width="12.7109375" customWidth="1"/>
    <col min="14598" max="14598" width="9.85546875" bestFit="1" customWidth="1"/>
    <col min="14599" max="14599" width="10" customWidth="1"/>
    <col min="14600" max="14600" width="11.85546875" customWidth="1"/>
    <col min="14601" max="14601" width="11.5703125" customWidth="1"/>
    <col min="14602" max="14602" width="11.28515625" customWidth="1"/>
    <col min="14603" max="14603" width="10.42578125" customWidth="1"/>
    <col min="14604" max="14604" width="10.5703125" customWidth="1"/>
    <col min="14605" max="14605" width="10.7109375" customWidth="1"/>
    <col min="14849" max="14849" width="10.140625" customWidth="1"/>
    <col min="14850" max="14850" width="53.28515625" bestFit="1" customWidth="1"/>
    <col min="14851" max="14851" width="7" customWidth="1"/>
    <col min="14852" max="14852" width="10.140625" customWidth="1"/>
    <col min="14853" max="14853" width="12.7109375" customWidth="1"/>
    <col min="14854" max="14854" width="9.85546875" bestFit="1" customWidth="1"/>
    <col min="14855" max="14855" width="10" customWidth="1"/>
    <col min="14856" max="14856" width="11.85546875" customWidth="1"/>
    <col min="14857" max="14857" width="11.5703125" customWidth="1"/>
    <col min="14858" max="14858" width="11.28515625" customWidth="1"/>
    <col min="14859" max="14859" width="10.42578125" customWidth="1"/>
    <col min="14860" max="14860" width="10.5703125" customWidth="1"/>
    <col min="14861" max="14861" width="10.7109375" customWidth="1"/>
    <col min="15105" max="15105" width="10.140625" customWidth="1"/>
    <col min="15106" max="15106" width="53.28515625" bestFit="1" customWidth="1"/>
    <col min="15107" max="15107" width="7" customWidth="1"/>
    <col min="15108" max="15108" width="10.140625" customWidth="1"/>
    <col min="15109" max="15109" width="12.7109375" customWidth="1"/>
    <col min="15110" max="15110" width="9.85546875" bestFit="1" customWidth="1"/>
    <col min="15111" max="15111" width="10" customWidth="1"/>
    <col min="15112" max="15112" width="11.85546875" customWidth="1"/>
    <col min="15113" max="15113" width="11.5703125" customWidth="1"/>
    <col min="15114" max="15114" width="11.28515625" customWidth="1"/>
    <col min="15115" max="15115" width="10.42578125" customWidth="1"/>
    <col min="15116" max="15116" width="10.5703125" customWidth="1"/>
    <col min="15117" max="15117" width="10.7109375" customWidth="1"/>
    <col min="15361" max="15361" width="10.140625" customWidth="1"/>
    <col min="15362" max="15362" width="53.28515625" bestFit="1" customWidth="1"/>
    <col min="15363" max="15363" width="7" customWidth="1"/>
    <col min="15364" max="15364" width="10.140625" customWidth="1"/>
    <col min="15365" max="15365" width="12.7109375" customWidth="1"/>
    <col min="15366" max="15366" width="9.85546875" bestFit="1" customWidth="1"/>
    <col min="15367" max="15367" width="10" customWidth="1"/>
    <col min="15368" max="15368" width="11.85546875" customWidth="1"/>
    <col min="15369" max="15369" width="11.5703125" customWidth="1"/>
    <col min="15370" max="15370" width="11.28515625" customWidth="1"/>
    <col min="15371" max="15371" width="10.42578125" customWidth="1"/>
    <col min="15372" max="15372" width="10.5703125" customWidth="1"/>
    <col min="15373" max="15373" width="10.7109375" customWidth="1"/>
    <col min="15617" max="15617" width="10.140625" customWidth="1"/>
    <col min="15618" max="15618" width="53.28515625" bestFit="1" customWidth="1"/>
    <col min="15619" max="15619" width="7" customWidth="1"/>
    <col min="15620" max="15620" width="10.140625" customWidth="1"/>
    <col min="15621" max="15621" width="12.7109375" customWidth="1"/>
    <col min="15622" max="15622" width="9.85546875" bestFit="1" customWidth="1"/>
    <col min="15623" max="15623" width="10" customWidth="1"/>
    <col min="15624" max="15624" width="11.85546875" customWidth="1"/>
    <col min="15625" max="15625" width="11.5703125" customWidth="1"/>
    <col min="15626" max="15626" width="11.28515625" customWidth="1"/>
    <col min="15627" max="15627" width="10.42578125" customWidth="1"/>
    <col min="15628" max="15628" width="10.5703125" customWidth="1"/>
    <col min="15629" max="15629" width="10.7109375" customWidth="1"/>
    <col min="15873" max="15873" width="10.140625" customWidth="1"/>
    <col min="15874" max="15874" width="53.28515625" bestFit="1" customWidth="1"/>
    <col min="15875" max="15875" width="7" customWidth="1"/>
    <col min="15876" max="15876" width="10.140625" customWidth="1"/>
    <col min="15877" max="15877" width="12.7109375" customWidth="1"/>
    <col min="15878" max="15878" width="9.85546875" bestFit="1" customWidth="1"/>
    <col min="15879" max="15879" width="10" customWidth="1"/>
    <col min="15880" max="15880" width="11.85546875" customWidth="1"/>
    <col min="15881" max="15881" width="11.5703125" customWidth="1"/>
    <col min="15882" max="15882" width="11.28515625" customWidth="1"/>
    <col min="15883" max="15883" width="10.42578125" customWidth="1"/>
    <col min="15884" max="15884" width="10.5703125" customWidth="1"/>
    <col min="15885" max="15885" width="10.7109375" customWidth="1"/>
    <col min="16129" max="16129" width="10.140625" customWidth="1"/>
    <col min="16130" max="16130" width="53.28515625" bestFit="1" customWidth="1"/>
    <col min="16131" max="16131" width="7" customWidth="1"/>
    <col min="16132" max="16132" width="10.140625" customWidth="1"/>
    <col min="16133" max="16133" width="12.7109375" customWidth="1"/>
    <col min="16134" max="16134" width="9.85546875" bestFit="1" customWidth="1"/>
    <col min="16135" max="16135" width="10" customWidth="1"/>
    <col min="16136" max="16136" width="11.85546875" customWidth="1"/>
    <col min="16137" max="16137" width="11.5703125" customWidth="1"/>
    <col min="16138" max="16138" width="11.28515625" customWidth="1"/>
    <col min="16139" max="16139" width="10.42578125" customWidth="1"/>
    <col min="16140" max="16140" width="10.5703125" customWidth="1"/>
    <col min="16141" max="16141" width="10.7109375" customWidth="1"/>
  </cols>
  <sheetData>
    <row r="2" spans="1:19" ht="18.75" x14ac:dyDescent="0.3">
      <c r="A2" s="310" t="s">
        <v>73</v>
      </c>
      <c r="B2" s="310"/>
      <c r="C2" s="310"/>
      <c r="D2" s="310"/>
      <c r="E2" s="310"/>
      <c r="F2" s="310"/>
      <c r="G2" s="310"/>
      <c r="H2" s="310"/>
    </row>
    <row r="3" spans="1:19" x14ac:dyDescent="0.2">
      <c r="A3" s="15"/>
      <c r="B3" s="15"/>
      <c r="C3" s="15"/>
      <c r="D3" s="15"/>
      <c r="E3" s="16"/>
    </row>
    <row r="4" spans="1:19" x14ac:dyDescent="0.2">
      <c r="A4" s="253" t="s">
        <v>277</v>
      </c>
      <c r="B4" s="253"/>
      <c r="C4" s="253"/>
      <c r="D4" s="253"/>
      <c r="E4" s="253"/>
      <c r="F4" s="253"/>
      <c r="G4" s="253"/>
      <c r="H4" s="253"/>
    </row>
    <row r="5" spans="1:19" x14ac:dyDescent="0.2">
      <c r="A5" s="221"/>
      <c r="B5" s="221"/>
      <c r="C5" s="221"/>
      <c r="D5" s="221"/>
      <c r="E5" s="221"/>
    </row>
    <row r="6" spans="1:19" x14ac:dyDescent="0.2">
      <c r="A6" s="253" t="s">
        <v>272</v>
      </c>
      <c r="B6" s="253"/>
      <c r="C6" s="253"/>
      <c r="D6" s="253"/>
      <c r="E6" s="253"/>
      <c r="F6" s="253"/>
      <c r="G6" s="253"/>
      <c r="H6" s="253"/>
    </row>
    <row r="8" spans="1:19" ht="13.5" thickBot="1" x14ac:dyDescent="0.25"/>
    <row r="9" spans="1:19" ht="15.75" customHeight="1" x14ac:dyDescent="0.2">
      <c r="A9" s="394" t="s">
        <v>280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6"/>
    </row>
    <row r="10" spans="1:19" ht="13.5" customHeight="1" thickBot="1" x14ac:dyDescent="0.25">
      <c r="A10" s="397"/>
      <c r="B10" s="398"/>
      <c r="C10" s="398"/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9"/>
    </row>
    <row r="11" spans="1:19" ht="16.5" customHeight="1" thickBot="1" x14ac:dyDescent="0.25">
      <c r="A11" s="401" t="s">
        <v>233</v>
      </c>
      <c r="B11" s="401" t="s">
        <v>234</v>
      </c>
      <c r="C11" s="401" t="s">
        <v>235</v>
      </c>
      <c r="D11" s="401" t="s">
        <v>251</v>
      </c>
      <c r="E11" s="392" t="s">
        <v>236</v>
      </c>
      <c r="F11" s="393"/>
      <c r="G11" s="392" t="s">
        <v>262</v>
      </c>
      <c r="H11" s="400"/>
      <c r="I11" s="400"/>
      <c r="J11" s="400"/>
      <c r="K11" s="400"/>
      <c r="L11" s="400"/>
      <c r="M11" s="400"/>
      <c r="N11" s="400"/>
      <c r="O11" s="400"/>
      <c r="P11" s="400"/>
      <c r="Q11" s="400"/>
      <c r="R11" s="400"/>
      <c r="S11" s="393"/>
    </row>
    <row r="12" spans="1:19" ht="13.5" customHeight="1" thickBot="1" x14ac:dyDescent="0.25">
      <c r="A12" s="402"/>
      <c r="B12" s="402"/>
      <c r="C12" s="402"/>
      <c r="D12" s="402"/>
      <c r="E12" s="169" t="s">
        <v>237</v>
      </c>
      <c r="F12" s="170" t="s">
        <v>252</v>
      </c>
      <c r="G12" s="174" t="s">
        <v>238</v>
      </c>
      <c r="H12" s="174" t="s">
        <v>239</v>
      </c>
      <c r="I12" s="174" t="s">
        <v>240</v>
      </c>
      <c r="J12" s="174" t="s">
        <v>241</v>
      </c>
      <c r="K12" s="174" t="s">
        <v>242</v>
      </c>
      <c r="L12" s="174" t="s">
        <v>243</v>
      </c>
      <c r="M12" s="174" t="s">
        <v>244</v>
      </c>
      <c r="N12" s="174" t="s">
        <v>245</v>
      </c>
      <c r="O12" s="174" t="s">
        <v>246</v>
      </c>
      <c r="P12" s="174" t="s">
        <v>247</v>
      </c>
      <c r="Q12" s="174" t="s">
        <v>248</v>
      </c>
      <c r="R12" s="174" t="s">
        <v>249</v>
      </c>
      <c r="S12" s="174" t="s">
        <v>250</v>
      </c>
    </row>
    <row r="13" spans="1:19" ht="25.5" customHeight="1" x14ac:dyDescent="0.2">
      <c r="A13" s="427" t="s">
        <v>86</v>
      </c>
      <c r="B13" s="405" t="s">
        <v>215</v>
      </c>
      <c r="C13" s="410" t="s">
        <v>230</v>
      </c>
      <c r="D13" s="415">
        <f>'Valor Global'!D11</f>
        <v>200</v>
      </c>
      <c r="E13" s="418">
        <f>'Valor Global'!E11</f>
        <v>23.42</v>
      </c>
      <c r="F13" s="418">
        <f>'Valor Global'!F11</f>
        <v>4684</v>
      </c>
      <c r="G13" s="171"/>
      <c r="H13" s="171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6"/>
    </row>
    <row r="14" spans="1:19" ht="25.5" customHeight="1" x14ac:dyDescent="0.2">
      <c r="A14" s="428"/>
      <c r="B14" s="406"/>
      <c r="C14" s="404"/>
      <c r="D14" s="416"/>
      <c r="E14" s="414"/>
      <c r="F14" s="414"/>
      <c r="G14" s="175">
        <f>($E13*$D13)/30*1</f>
        <v>156.13</v>
      </c>
      <c r="H14" s="175">
        <f>$E13*$D13</f>
        <v>4684</v>
      </c>
      <c r="I14" s="175">
        <f t="shared" ref="I14:R14" si="0">$E13*$D13</f>
        <v>4684</v>
      </c>
      <c r="J14" s="175">
        <f t="shared" si="0"/>
        <v>4684</v>
      </c>
      <c r="K14" s="175">
        <f t="shared" si="0"/>
        <v>4684</v>
      </c>
      <c r="L14" s="175">
        <f t="shared" si="0"/>
        <v>4684</v>
      </c>
      <c r="M14" s="175">
        <f t="shared" si="0"/>
        <v>4684</v>
      </c>
      <c r="N14" s="175">
        <f t="shared" si="0"/>
        <v>4684</v>
      </c>
      <c r="O14" s="175">
        <f t="shared" si="0"/>
        <v>4684</v>
      </c>
      <c r="P14" s="175">
        <f t="shared" si="0"/>
        <v>4684</v>
      </c>
      <c r="Q14" s="175">
        <f t="shared" si="0"/>
        <v>4684</v>
      </c>
      <c r="R14" s="175">
        <f t="shared" si="0"/>
        <v>4684</v>
      </c>
      <c r="S14" s="177">
        <f>($E13*$D13)/30*29</f>
        <v>4527.87</v>
      </c>
    </row>
    <row r="15" spans="1:19" ht="28.5" customHeight="1" x14ac:dyDescent="0.2">
      <c r="A15" s="429" t="s">
        <v>87</v>
      </c>
      <c r="B15" s="407" t="s">
        <v>210</v>
      </c>
      <c r="C15" s="403" t="s">
        <v>230</v>
      </c>
      <c r="D15" s="417">
        <f>'Valor Global'!D12</f>
        <v>22</v>
      </c>
      <c r="E15" s="413">
        <f>'Valor Global'!E12</f>
        <v>27.32</v>
      </c>
      <c r="F15" s="413">
        <f>'Valor Global'!F12</f>
        <v>601.04</v>
      </c>
      <c r="G15" s="175"/>
      <c r="H15" s="175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7"/>
    </row>
    <row r="16" spans="1:19" ht="28.5" customHeight="1" x14ac:dyDescent="0.2">
      <c r="A16" s="428"/>
      <c r="B16" s="406"/>
      <c r="C16" s="404"/>
      <c r="D16" s="416"/>
      <c r="E16" s="414"/>
      <c r="F16" s="414"/>
      <c r="G16" s="175">
        <f t="shared" ref="G16:G20" si="1">($E15*$D15)/30*1</f>
        <v>20.03</v>
      </c>
      <c r="H16" s="175">
        <f t="shared" ref="H16:H24" si="2">$E15*$D15</f>
        <v>601.04</v>
      </c>
      <c r="I16" s="175">
        <f t="shared" ref="I16" si="3">$E15*$D15</f>
        <v>601.04</v>
      </c>
      <c r="J16" s="175">
        <f t="shared" ref="J16" si="4">$E15*$D15</f>
        <v>601.04</v>
      </c>
      <c r="K16" s="175">
        <f t="shared" ref="K16" si="5">$E15*$D15</f>
        <v>601.04</v>
      </c>
      <c r="L16" s="175">
        <f t="shared" ref="L16" si="6">$E15*$D15</f>
        <v>601.04</v>
      </c>
      <c r="M16" s="175">
        <f t="shared" ref="M16" si="7">$E15*$D15</f>
        <v>601.04</v>
      </c>
      <c r="N16" s="175">
        <f t="shared" ref="N16" si="8">$E15*$D15</f>
        <v>601.04</v>
      </c>
      <c r="O16" s="175">
        <f t="shared" ref="O16" si="9">$E15*$D15</f>
        <v>601.04</v>
      </c>
      <c r="P16" s="175">
        <f t="shared" ref="P16" si="10">$E15*$D15</f>
        <v>601.04</v>
      </c>
      <c r="Q16" s="175">
        <f t="shared" ref="Q16" si="11">$E15*$D15</f>
        <v>601.04</v>
      </c>
      <c r="R16" s="175">
        <f t="shared" ref="R16" si="12">$E15*$D15</f>
        <v>601.04</v>
      </c>
      <c r="S16" s="177">
        <f t="shared" ref="S16:S24" si="13">($E15*$D15)/30*29</f>
        <v>581.01</v>
      </c>
    </row>
    <row r="17" spans="1:19" ht="30.75" customHeight="1" x14ac:dyDescent="0.2">
      <c r="A17" s="429" t="s">
        <v>88</v>
      </c>
      <c r="B17" s="407" t="s">
        <v>211</v>
      </c>
      <c r="C17" s="411" t="s">
        <v>230</v>
      </c>
      <c r="D17" s="417">
        <f>'Valor Global'!D13</f>
        <v>14</v>
      </c>
      <c r="E17" s="413">
        <f>'Valor Global'!E13</f>
        <v>25.37</v>
      </c>
      <c r="F17" s="413">
        <f>'Valor Global'!F13</f>
        <v>355.18</v>
      </c>
      <c r="G17" s="175"/>
      <c r="H17" s="175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7"/>
    </row>
    <row r="18" spans="1:19" ht="30.75" customHeight="1" x14ac:dyDescent="0.2">
      <c r="A18" s="428"/>
      <c r="B18" s="406"/>
      <c r="C18" s="412"/>
      <c r="D18" s="416"/>
      <c r="E18" s="414"/>
      <c r="F18" s="414"/>
      <c r="G18" s="175">
        <f t="shared" si="1"/>
        <v>11.84</v>
      </c>
      <c r="H18" s="175">
        <f t="shared" si="2"/>
        <v>355.18</v>
      </c>
      <c r="I18" s="175">
        <f t="shared" ref="I18" si="14">$E17*$D17</f>
        <v>355.18</v>
      </c>
      <c r="J18" s="175">
        <f t="shared" ref="J18" si="15">$E17*$D17</f>
        <v>355.18</v>
      </c>
      <c r="K18" s="175">
        <f t="shared" ref="K18" si="16">$E17*$D17</f>
        <v>355.18</v>
      </c>
      <c r="L18" s="175">
        <f t="shared" ref="L18" si="17">$E17*$D17</f>
        <v>355.18</v>
      </c>
      <c r="M18" s="175">
        <f t="shared" ref="M18" si="18">$E17*$D17</f>
        <v>355.18</v>
      </c>
      <c r="N18" s="175">
        <f t="shared" ref="N18" si="19">$E17*$D17</f>
        <v>355.18</v>
      </c>
      <c r="O18" s="175">
        <f t="shared" ref="O18" si="20">$E17*$D17</f>
        <v>355.18</v>
      </c>
      <c r="P18" s="175">
        <f t="shared" ref="P18" si="21">$E17*$D17</f>
        <v>355.18</v>
      </c>
      <c r="Q18" s="175">
        <f t="shared" ref="Q18" si="22">$E17*$D17</f>
        <v>355.18</v>
      </c>
      <c r="R18" s="175">
        <f t="shared" ref="R18" si="23">$E17*$D17</f>
        <v>355.18</v>
      </c>
      <c r="S18" s="177">
        <f t="shared" si="13"/>
        <v>343.34</v>
      </c>
    </row>
    <row r="19" spans="1:19" ht="28.5" customHeight="1" x14ac:dyDescent="0.2">
      <c r="A19" s="429" t="s">
        <v>227</v>
      </c>
      <c r="B19" s="407" t="s">
        <v>212</v>
      </c>
      <c r="C19" s="403" t="s">
        <v>230</v>
      </c>
      <c r="D19" s="417">
        <f>'Valor Global'!D14</f>
        <v>4</v>
      </c>
      <c r="E19" s="413">
        <f>'Valor Global'!E14</f>
        <v>44.88</v>
      </c>
      <c r="F19" s="413">
        <f>'Valor Global'!F14</f>
        <v>179.52</v>
      </c>
      <c r="G19" s="175"/>
      <c r="H19" s="175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7"/>
    </row>
    <row r="20" spans="1:19" ht="28.5" customHeight="1" x14ac:dyDescent="0.2">
      <c r="A20" s="428"/>
      <c r="B20" s="406"/>
      <c r="C20" s="404"/>
      <c r="D20" s="416"/>
      <c r="E20" s="414"/>
      <c r="F20" s="414"/>
      <c r="G20" s="175">
        <f t="shared" si="1"/>
        <v>5.98</v>
      </c>
      <c r="H20" s="175">
        <f t="shared" si="2"/>
        <v>179.52</v>
      </c>
      <c r="I20" s="175">
        <f t="shared" ref="I20" si="24">$E19*$D19</f>
        <v>179.52</v>
      </c>
      <c r="J20" s="175">
        <f t="shared" ref="J20" si="25">$E19*$D19</f>
        <v>179.52</v>
      </c>
      <c r="K20" s="175">
        <f t="shared" ref="K20" si="26">$E19*$D19</f>
        <v>179.52</v>
      </c>
      <c r="L20" s="175">
        <f t="shared" ref="L20" si="27">$E19*$D19</f>
        <v>179.52</v>
      </c>
      <c r="M20" s="175">
        <f t="shared" ref="M20" si="28">$E19*$D19</f>
        <v>179.52</v>
      </c>
      <c r="N20" s="175">
        <f t="shared" ref="N20" si="29">$E19*$D19</f>
        <v>179.52</v>
      </c>
      <c r="O20" s="175">
        <f t="shared" ref="O20" si="30">$E19*$D19</f>
        <v>179.52</v>
      </c>
      <c r="P20" s="175">
        <f t="shared" ref="P20" si="31">$E19*$D19</f>
        <v>179.52</v>
      </c>
      <c r="Q20" s="175">
        <f t="shared" ref="Q20:R20" si="32">$E19*$D19</f>
        <v>179.52</v>
      </c>
      <c r="R20" s="175">
        <f t="shared" si="32"/>
        <v>179.52</v>
      </c>
      <c r="S20" s="177">
        <f t="shared" si="13"/>
        <v>173.54</v>
      </c>
    </row>
    <row r="21" spans="1:19" ht="25.5" customHeight="1" x14ac:dyDescent="0.2">
      <c r="A21" s="429" t="s">
        <v>228</v>
      </c>
      <c r="B21" s="407" t="s">
        <v>213</v>
      </c>
      <c r="C21" s="403" t="s">
        <v>230</v>
      </c>
      <c r="D21" s="417">
        <f>'Valor Global'!D15</f>
        <v>15</v>
      </c>
      <c r="E21" s="413">
        <f>'Valor Global'!E15</f>
        <v>33.17</v>
      </c>
      <c r="F21" s="413">
        <f>'Valor Global'!F15</f>
        <v>497.55</v>
      </c>
      <c r="G21" s="175"/>
      <c r="H21" s="175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7"/>
    </row>
    <row r="22" spans="1:19" ht="25.5" customHeight="1" x14ac:dyDescent="0.2">
      <c r="A22" s="428"/>
      <c r="B22" s="408"/>
      <c r="C22" s="404"/>
      <c r="D22" s="416"/>
      <c r="E22" s="414"/>
      <c r="F22" s="414"/>
      <c r="G22" s="175">
        <f>ROUNDDOWN(($E21*$D21)/30*1,2)</f>
        <v>16.579999999999998</v>
      </c>
      <c r="H22" s="175">
        <f t="shared" si="2"/>
        <v>497.55</v>
      </c>
      <c r="I22" s="175">
        <f t="shared" ref="I22" si="33">$E21*$D21</f>
        <v>497.55</v>
      </c>
      <c r="J22" s="175">
        <f t="shared" ref="J22" si="34">$E21*$D21</f>
        <v>497.55</v>
      </c>
      <c r="K22" s="175">
        <f t="shared" ref="K22" si="35">$E21*$D21</f>
        <v>497.55</v>
      </c>
      <c r="L22" s="175">
        <f t="shared" ref="L22" si="36">$E21*$D21</f>
        <v>497.55</v>
      </c>
      <c r="M22" s="175">
        <f t="shared" ref="M22" si="37">$E21*$D21</f>
        <v>497.55</v>
      </c>
      <c r="N22" s="175">
        <f t="shared" ref="N22" si="38">$E21*$D21</f>
        <v>497.55</v>
      </c>
      <c r="O22" s="175">
        <f t="shared" ref="O22" si="39">$E21*$D21</f>
        <v>497.55</v>
      </c>
      <c r="P22" s="175">
        <f t="shared" ref="P22" si="40">$E21*$D21</f>
        <v>497.55</v>
      </c>
      <c r="Q22" s="175">
        <f t="shared" ref="Q22" si="41">$E21*$D21</f>
        <v>497.55</v>
      </c>
      <c r="R22" s="175">
        <f t="shared" ref="R22" si="42">$E21*$D21</f>
        <v>497.55</v>
      </c>
      <c r="S22" s="177">
        <f t="shared" si="13"/>
        <v>480.97</v>
      </c>
    </row>
    <row r="23" spans="1:19" ht="28.5" customHeight="1" x14ac:dyDescent="0.2">
      <c r="A23" s="429" t="s">
        <v>229</v>
      </c>
      <c r="B23" s="409" t="s">
        <v>214</v>
      </c>
      <c r="C23" s="403" t="s">
        <v>230</v>
      </c>
      <c r="D23" s="417">
        <f>'Valor Global'!D16</f>
        <v>66</v>
      </c>
      <c r="E23" s="413">
        <f>'Valor Global'!E16</f>
        <v>40.98</v>
      </c>
      <c r="F23" s="413">
        <f>'Valor Global'!F16</f>
        <v>2704.68</v>
      </c>
      <c r="G23" s="175"/>
      <c r="H23" s="175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7"/>
    </row>
    <row r="24" spans="1:19" ht="28.5" customHeight="1" x14ac:dyDescent="0.2">
      <c r="A24" s="428"/>
      <c r="B24" s="408"/>
      <c r="C24" s="404"/>
      <c r="D24" s="416"/>
      <c r="E24" s="414"/>
      <c r="F24" s="414"/>
      <c r="G24" s="175">
        <f>($E23*$D23)/30*1</f>
        <v>90.16</v>
      </c>
      <c r="H24" s="175">
        <f t="shared" si="2"/>
        <v>2704.68</v>
      </c>
      <c r="I24" s="175">
        <f t="shared" ref="I24" si="43">$E23*$D23</f>
        <v>2704.68</v>
      </c>
      <c r="J24" s="175">
        <f t="shared" ref="J24" si="44">$E23*$D23</f>
        <v>2704.68</v>
      </c>
      <c r="K24" s="175">
        <f t="shared" ref="K24" si="45">$E23*$D23</f>
        <v>2704.68</v>
      </c>
      <c r="L24" s="175">
        <f t="shared" ref="L24" si="46">$E23*$D23</f>
        <v>2704.68</v>
      </c>
      <c r="M24" s="175">
        <f t="shared" ref="M24" si="47">$E23*$D23</f>
        <v>2704.68</v>
      </c>
      <c r="N24" s="175">
        <f t="shared" ref="N24" si="48">$E23*$D23</f>
        <v>2704.68</v>
      </c>
      <c r="O24" s="175">
        <f t="shared" ref="O24" si="49">$E23*$D23</f>
        <v>2704.68</v>
      </c>
      <c r="P24" s="175">
        <f t="shared" ref="P24" si="50">$E23*$D23</f>
        <v>2704.68</v>
      </c>
      <c r="Q24" s="175">
        <f t="shared" ref="Q24" si="51">$E23*$D23</f>
        <v>2704.68</v>
      </c>
      <c r="R24" s="175">
        <f t="shared" ref="R24" si="52">$E23*$D23</f>
        <v>2704.68</v>
      </c>
      <c r="S24" s="177">
        <f t="shared" si="13"/>
        <v>2614.52</v>
      </c>
    </row>
    <row r="25" spans="1:19" ht="26.25" customHeight="1" x14ac:dyDescent="0.2">
      <c r="A25" s="419" t="s">
        <v>263</v>
      </c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  <c r="O25" s="420"/>
      <c r="P25" s="420"/>
      <c r="Q25" s="420"/>
      <c r="R25" s="423">
        <f>SUM(F13:F24)</f>
        <v>9021.9699999999993</v>
      </c>
      <c r="S25" s="424"/>
    </row>
    <row r="26" spans="1:19" ht="27.75" customHeight="1" thickBot="1" x14ac:dyDescent="0.25">
      <c r="A26" s="421" t="s">
        <v>264</v>
      </c>
      <c r="B26" s="422"/>
      <c r="C26" s="422"/>
      <c r="D26" s="422"/>
      <c r="E26" s="422"/>
      <c r="F26" s="422"/>
      <c r="G26" s="422"/>
      <c r="H26" s="422"/>
      <c r="I26" s="422"/>
      <c r="J26" s="422"/>
      <c r="K26" s="422"/>
      <c r="L26" s="422"/>
      <c r="M26" s="422"/>
      <c r="N26" s="422"/>
      <c r="O26" s="422"/>
      <c r="P26" s="422"/>
      <c r="Q26" s="422"/>
      <c r="R26" s="425">
        <f>R25*12</f>
        <v>108263.64</v>
      </c>
      <c r="S26" s="426"/>
    </row>
    <row r="27" spans="1:19" ht="27.75" customHeight="1" x14ac:dyDescent="0.2"/>
    <row r="28" spans="1:19" ht="27.75" customHeight="1" x14ac:dyDescent="0.2"/>
  </sheetData>
  <mergeCells count="50">
    <mergeCell ref="A25:Q25"/>
    <mergeCell ref="A26:Q26"/>
    <mergeCell ref="R25:S25"/>
    <mergeCell ref="R26:S26"/>
    <mergeCell ref="A13:A14"/>
    <mergeCell ref="A15:A16"/>
    <mergeCell ref="A17:A18"/>
    <mergeCell ref="A19:A20"/>
    <mergeCell ref="A21:A22"/>
    <mergeCell ref="A23:A24"/>
    <mergeCell ref="F13:F14"/>
    <mergeCell ref="F15:F16"/>
    <mergeCell ref="F17:F18"/>
    <mergeCell ref="F19:F20"/>
    <mergeCell ref="F21:F22"/>
    <mergeCell ref="F23:F24"/>
    <mergeCell ref="E23:E24"/>
    <mergeCell ref="D13:D14"/>
    <mergeCell ref="D15:D16"/>
    <mergeCell ref="D17:D18"/>
    <mergeCell ref="D19:D20"/>
    <mergeCell ref="D21:D22"/>
    <mergeCell ref="D23:D24"/>
    <mergeCell ref="E13:E14"/>
    <mergeCell ref="E15:E16"/>
    <mergeCell ref="E17:E18"/>
    <mergeCell ref="E19:E20"/>
    <mergeCell ref="E21:E22"/>
    <mergeCell ref="C23:C24"/>
    <mergeCell ref="B13:B14"/>
    <mergeCell ref="B15:B16"/>
    <mergeCell ref="B17:B18"/>
    <mergeCell ref="B19:B20"/>
    <mergeCell ref="B21:B22"/>
    <mergeCell ref="B23:B24"/>
    <mergeCell ref="C13:C14"/>
    <mergeCell ref="C15:C16"/>
    <mergeCell ref="C17:C18"/>
    <mergeCell ref="C19:C20"/>
    <mergeCell ref="C21:C22"/>
    <mergeCell ref="A2:H2"/>
    <mergeCell ref="A4:H4"/>
    <mergeCell ref="A6:H6"/>
    <mergeCell ref="E11:F11"/>
    <mergeCell ref="A9:S10"/>
    <mergeCell ref="G11:S11"/>
    <mergeCell ref="A11:A12"/>
    <mergeCell ref="B11:B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zoomScaleNormal="100" workbookViewId="0">
      <selection activeCell="L54" sqref="L54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10" t="s">
        <v>74</v>
      </c>
      <c r="B1" s="310"/>
      <c r="C1" s="310"/>
      <c r="D1" s="310"/>
      <c r="E1" s="310"/>
      <c r="F1" s="310"/>
    </row>
    <row r="2" spans="1:7" ht="20.100000000000001" customHeight="1" x14ac:dyDescent="0.3">
      <c r="A2" s="226"/>
      <c r="B2" s="226"/>
      <c r="C2" s="226"/>
      <c r="D2" s="226"/>
      <c r="E2" s="226"/>
      <c r="F2" s="226"/>
    </row>
    <row r="3" spans="1:7" ht="20.100000000000001" customHeight="1" x14ac:dyDescent="0.2">
      <c r="A3" s="253"/>
      <c r="B3" s="253"/>
      <c r="C3" s="253"/>
      <c r="D3" s="253"/>
      <c r="E3" s="253"/>
      <c r="F3" s="253"/>
    </row>
    <row r="4" spans="1:7" ht="20.100000000000001" customHeight="1" x14ac:dyDescent="0.2">
      <c r="A4" s="253" t="s">
        <v>272</v>
      </c>
      <c r="B4" s="253"/>
      <c r="C4" s="253"/>
      <c r="D4" s="253"/>
      <c r="E4" s="253"/>
      <c r="F4" s="253"/>
      <c r="G4" s="253"/>
    </row>
    <row r="5" spans="1:7" ht="20.100000000000001" customHeight="1" x14ac:dyDescent="0.2">
      <c r="A5" s="253" t="s">
        <v>137</v>
      </c>
      <c r="B5" s="253"/>
      <c r="C5" s="253"/>
      <c r="D5" s="253"/>
      <c r="E5" s="253"/>
      <c r="F5" s="253"/>
    </row>
    <row r="6" spans="1:7" ht="20.100000000000001" customHeight="1" x14ac:dyDescent="0.2">
      <c r="A6" s="254" t="s">
        <v>270</v>
      </c>
      <c r="B6" s="254"/>
      <c r="C6" s="254"/>
      <c r="D6" s="254"/>
      <c r="E6" s="254"/>
      <c r="F6" s="254"/>
    </row>
    <row r="7" spans="1:7" ht="20.100000000000001" customHeight="1" x14ac:dyDescent="0.2">
      <c r="A7" s="224"/>
      <c r="B7" s="224"/>
      <c r="C7" s="224"/>
      <c r="D7" s="224"/>
      <c r="E7" s="224"/>
      <c r="F7" s="224"/>
    </row>
    <row r="8" spans="1:7" ht="32.25" customHeight="1" x14ac:dyDescent="0.2">
      <c r="A8" s="276" t="s">
        <v>273</v>
      </c>
      <c r="B8" s="391"/>
      <c r="C8" s="391"/>
      <c r="D8" s="391"/>
      <c r="E8" s="391"/>
      <c r="F8" s="247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225" t="s">
        <v>1</v>
      </c>
    </row>
    <row r="10" spans="1:7" x14ac:dyDescent="0.2">
      <c r="A10" s="57">
        <v>1</v>
      </c>
      <c r="B10" s="385" t="s">
        <v>231</v>
      </c>
      <c r="C10" s="386"/>
      <c r="D10" s="386"/>
      <c r="E10" s="386"/>
      <c r="F10" s="387"/>
    </row>
    <row r="11" spans="1:7" x14ac:dyDescent="0.2">
      <c r="A11" s="58" t="s">
        <v>86</v>
      </c>
      <c r="B11" s="223" t="s">
        <v>215</v>
      </c>
      <c r="C11" s="60" t="s">
        <v>230</v>
      </c>
      <c r="D11" s="168">
        <f>'Memória de Cálculo'!J11</f>
        <v>200</v>
      </c>
      <c r="E11" s="66">
        <f>'Memória de Cálculo'!D11</f>
        <v>23.42</v>
      </c>
      <c r="F11" s="68">
        <f>D11*E11</f>
        <v>4684</v>
      </c>
    </row>
    <row r="12" spans="1:7" x14ac:dyDescent="0.2">
      <c r="A12" s="58" t="s">
        <v>87</v>
      </c>
      <c r="B12" s="223" t="s">
        <v>210</v>
      </c>
      <c r="C12" s="60" t="s">
        <v>230</v>
      </c>
      <c r="D12" s="168">
        <f>'Memória de Cálculo'!J12</f>
        <v>22</v>
      </c>
      <c r="E12" s="66">
        <f>'Memória de Cálculo'!D12</f>
        <v>27.32</v>
      </c>
      <c r="F12" s="68">
        <f t="shared" ref="F12:F16" si="0">D12*E12</f>
        <v>601.04</v>
      </c>
    </row>
    <row r="13" spans="1:7" x14ac:dyDescent="0.2">
      <c r="A13" s="58" t="s">
        <v>88</v>
      </c>
      <c r="B13" s="223" t="s">
        <v>211</v>
      </c>
      <c r="C13" s="60" t="s">
        <v>230</v>
      </c>
      <c r="D13" s="168">
        <f>'Memória de Cálculo'!J13</f>
        <v>14</v>
      </c>
      <c r="E13" s="66">
        <f>'Memória de Cálculo'!D13</f>
        <v>25.37</v>
      </c>
      <c r="F13" s="68">
        <f t="shared" si="0"/>
        <v>355.18</v>
      </c>
    </row>
    <row r="14" spans="1:7" ht="25.5" x14ac:dyDescent="0.2">
      <c r="A14" s="58" t="s">
        <v>227</v>
      </c>
      <c r="B14" s="223" t="s">
        <v>212</v>
      </c>
      <c r="C14" s="60" t="s">
        <v>230</v>
      </c>
      <c r="D14" s="168">
        <f>'Memória de Cálculo'!J14</f>
        <v>4</v>
      </c>
      <c r="E14" s="66">
        <f>'Memória de Cálculo'!D14</f>
        <v>44.88</v>
      </c>
      <c r="F14" s="68">
        <f t="shared" si="0"/>
        <v>179.52</v>
      </c>
    </row>
    <row r="15" spans="1:7" x14ac:dyDescent="0.2">
      <c r="A15" s="58" t="s">
        <v>228</v>
      </c>
      <c r="B15" s="223" t="s">
        <v>213</v>
      </c>
      <c r="C15" s="60" t="s">
        <v>230</v>
      </c>
      <c r="D15" s="168">
        <f>'Memória de Cálculo'!J15</f>
        <v>15</v>
      </c>
      <c r="E15" s="66">
        <f>'Memória de Cálculo'!D15</f>
        <v>33.17</v>
      </c>
      <c r="F15" s="68">
        <f t="shared" si="0"/>
        <v>497.55</v>
      </c>
    </row>
    <row r="16" spans="1:7" ht="25.5" x14ac:dyDescent="0.2">
      <c r="A16" s="59" t="s">
        <v>229</v>
      </c>
      <c r="B16" s="223" t="s">
        <v>214</v>
      </c>
      <c r="C16" s="60" t="s">
        <v>230</v>
      </c>
      <c r="D16" s="168">
        <f>'Memória de Cálculo'!J16</f>
        <v>66</v>
      </c>
      <c r="E16" s="66">
        <f>'Memória de Cálculo'!D16</f>
        <v>40.98</v>
      </c>
      <c r="F16" s="68">
        <f t="shared" si="0"/>
        <v>2704.68</v>
      </c>
    </row>
    <row r="17" spans="1:6" ht="12.75" customHeight="1" x14ac:dyDescent="0.2">
      <c r="A17" s="388" t="s">
        <v>265</v>
      </c>
      <c r="B17" s="389"/>
      <c r="C17" s="389"/>
      <c r="D17" s="389"/>
      <c r="E17" s="390"/>
      <c r="F17" s="69">
        <f>SUM(F11:F16)</f>
        <v>9021.9699999999993</v>
      </c>
    </row>
    <row r="18" spans="1:6" ht="15.75" x14ac:dyDescent="0.2">
      <c r="A18" s="382" t="s">
        <v>266</v>
      </c>
      <c r="B18" s="383"/>
      <c r="C18" s="383"/>
      <c r="D18" s="383"/>
      <c r="E18" s="384"/>
      <c r="F18" s="67">
        <f>F17*12</f>
        <v>108263.64</v>
      </c>
    </row>
    <row r="19" spans="1:6" ht="15.75" x14ac:dyDescent="0.2">
      <c r="A19" s="230"/>
      <c r="B19" s="230"/>
      <c r="C19" s="230"/>
      <c r="D19" s="230"/>
      <c r="E19" s="230"/>
      <c r="F19" s="231"/>
    </row>
    <row r="21" spans="1:6" ht="32.25" customHeight="1" x14ac:dyDescent="0.2">
      <c r="A21" s="276" t="s">
        <v>274</v>
      </c>
      <c r="B21" s="391"/>
      <c r="C21" s="391"/>
      <c r="D21" s="391"/>
      <c r="E21" s="391"/>
      <c r="F21" s="247"/>
    </row>
    <row r="22" spans="1:6" x14ac:dyDescent="0.2">
      <c r="A22" s="56" t="s">
        <v>82</v>
      </c>
      <c r="B22" s="56" t="s">
        <v>0</v>
      </c>
      <c r="C22" s="56" t="s">
        <v>83</v>
      </c>
      <c r="D22" s="56" t="s">
        <v>84</v>
      </c>
      <c r="E22" s="56" t="s">
        <v>85</v>
      </c>
      <c r="F22" s="225" t="s">
        <v>1</v>
      </c>
    </row>
    <row r="23" spans="1:6" x14ac:dyDescent="0.2">
      <c r="A23" s="57">
        <v>1</v>
      </c>
      <c r="B23" s="385" t="s">
        <v>231</v>
      </c>
      <c r="C23" s="386"/>
      <c r="D23" s="386"/>
      <c r="E23" s="386"/>
      <c r="F23" s="387"/>
    </row>
    <row r="24" spans="1:6" x14ac:dyDescent="0.2">
      <c r="A24" s="58" t="s">
        <v>86</v>
      </c>
      <c r="B24" s="223" t="s">
        <v>215</v>
      </c>
      <c r="C24" s="60" t="s">
        <v>230</v>
      </c>
      <c r="D24" s="168">
        <f>'[5]Valor Global'!D11</f>
        <v>80</v>
      </c>
      <c r="E24" s="66">
        <f>'[5]Valor Global'!E11</f>
        <v>23.42</v>
      </c>
      <c r="F24" s="227">
        <f>D24*E24</f>
        <v>1873.6</v>
      </c>
    </row>
    <row r="25" spans="1:6" x14ac:dyDescent="0.2">
      <c r="A25" s="58" t="s">
        <v>87</v>
      </c>
      <c r="B25" s="223" t="s">
        <v>210</v>
      </c>
      <c r="C25" s="60" t="s">
        <v>230</v>
      </c>
      <c r="D25" s="168">
        <f>'[5]Valor Global'!D12</f>
        <v>4</v>
      </c>
      <c r="E25" s="66">
        <f>'[5]Valor Global'!E12</f>
        <v>27.32</v>
      </c>
      <c r="F25" s="227">
        <f t="shared" ref="F25:F29" si="1">D25*E25</f>
        <v>109.28</v>
      </c>
    </row>
    <row r="26" spans="1:6" x14ac:dyDescent="0.2">
      <c r="A26" s="58" t="s">
        <v>88</v>
      </c>
      <c r="B26" s="223" t="s">
        <v>211</v>
      </c>
      <c r="C26" s="60" t="s">
        <v>230</v>
      </c>
      <c r="D26" s="168">
        <f>'[5]Valor Global'!D13</f>
        <v>4</v>
      </c>
      <c r="E26" s="66">
        <f>'[5]Valor Global'!E13</f>
        <v>25.37</v>
      </c>
      <c r="F26" s="227">
        <f t="shared" si="1"/>
        <v>101.48</v>
      </c>
    </row>
    <row r="27" spans="1:6" ht="25.5" x14ac:dyDescent="0.2">
      <c r="A27" s="58" t="s">
        <v>227</v>
      </c>
      <c r="B27" s="223" t="s">
        <v>212</v>
      </c>
      <c r="C27" s="60" t="s">
        <v>230</v>
      </c>
      <c r="D27" s="168">
        <f>'[5]Valor Global'!D14</f>
        <v>2</v>
      </c>
      <c r="E27" s="66">
        <f>'[5]Valor Global'!E14</f>
        <v>44.88</v>
      </c>
      <c r="F27" s="227">
        <f t="shared" si="1"/>
        <v>89.76</v>
      </c>
    </row>
    <row r="28" spans="1:6" x14ac:dyDescent="0.2">
      <c r="A28" s="58" t="s">
        <v>228</v>
      </c>
      <c r="B28" s="223" t="s">
        <v>213</v>
      </c>
      <c r="C28" s="60" t="s">
        <v>230</v>
      </c>
      <c r="D28" s="168">
        <f>'[5]Valor Global'!D15</f>
        <v>3</v>
      </c>
      <c r="E28" s="66">
        <f>'[5]Valor Global'!E15</f>
        <v>33.17</v>
      </c>
      <c r="F28" s="227">
        <f t="shared" si="1"/>
        <v>99.51</v>
      </c>
    </row>
    <row r="29" spans="1:6" ht="25.5" x14ac:dyDescent="0.2">
      <c r="A29" s="59" t="s">
        <v>229</v>
      </c>
      <c r="B29" s="223" t="s">
        <v>214</v>
      </c>
      <c r="C29" s="60" t="s">
        <v>230</v>
      </c>
      <c r="D29" s="168">
        <f>'[5]Valor Global'!D16</f>
        <v>7</v>
      </c>
      <c r="E29" s="66">
        <f>'[5]Valor Global'!E16</f>
        <v>40.98</v>
      </c>
      <c r="F29" s="227">
        <f t="shared" si="1"/>
        <v>286.86</v>
      </c>
    </row>
    <row r="30" spans="1:6" x14ac:dyDescent="0.2">
      <c r="A30" s="388" t="s">
        <v>265</v>
      </c>
      <c r="B30" s="389"/>
      <c r="C30" s="389"/>
      <c r="D30" s="389"/>
      <c r="E30" s="390"/>
      <c r="F30" s="228">
        <f>SUM(F24:F29)</f>
        <v>2560.4899999999998</v>
      </c>
    </row>
    <row r="31" spans="1:6" ht="15.75" x14ac:dyDescent="0.2">
      <c r="A31" s="382" t="s">
        <v>266</v>
      </c>
      <c r="B31" s="383"/>
      <c r="C31" s="383"/>
      <c r="D31" s="383"/>
      <c r="E31" s="384"/>
      <c r="F31" s="229">
        <f>F30*12</f>
        <v>30725.88</v>
      </c>
    </row>
    <row r="32" spans="1:6" ht="15.75" x14ac:dyDescent="0.2">
      <c r="A32" s="230"/>
      <c r="B32" s="230"/>
      <c r="C32" s="230"/>
      <c r="D32" s="230"/>
      <c r="E32" s="230"/>
      <c r="F32" s="232"/>
    </row>
    <row r="34" spans="1:6" ht="32.25" customHeight="1" x14ac:dyDescent="0.2">
      <c r="A34" s="276" t="s">
        <v>275</v>
      </c>
      <c r="B34" s="391"/>
      <c r="C34" s="391"/>
      <c r="D34" s="391"/>
      <c r="E34" s="391"/>
      <c r="F34" s="247"/>
    </row>
    <row r="35" spans="1:6" x14ac:dyDescent="0.2">
      <c r="A35" s="56" t="s">
        <v>82</v>
      </c>
      <c r="B35" s="56" t="s">
        <v>0</v>
      </c>
      <c r="C35" s="56" t="s">
        <v>83</v>
      </c>
      <c r="D35" s="56" t="s">
        <v>84</v>
      </c>
      <c r="E35" s="56" t="s">
        <v>85</v>
      </c>
      <c r="F35" s="225" t="s">
        <v>1</v>
      </c>
    </row>
    <row r="36" spans="1:6" x14ac:dyDescent="0.2">
      <c r="A36" s="57">
        <v>1</v>
      </c>
      <c r="B36" s="385" t="s">
        <v>231</v>
      </c>
      <c r="C36" s="386"/>
      <c r="D36" s="386"/>
      <c r="E36" s="386"/>
      <c r="F36" s="387"/>
    </row>
    <row r="37" spans="1:6" x14ac:dyDescent="0.2">
      <c r="A37" s="58" t="s">
        <v>86</v>
      </c>
      <c r="B37" s="223" t="s">
        <v>215</v>
      </c>
      <c r="C37" s="60" t="s">
        <v>230</v>
      </c>
      <c r="D37" s="168">
        <f>'[6]Valor Global'!D11</f>
        <v>80</v>
      </c>
      <c r="E37" s="66">
        <f>'[6]Valor Global'!E11</f>
        <v>23.42</v>
      </c>
      <c r="F37" s="227">
        <f>D37*E37</f>
        <v>1873.6</v>
      </c>
    </row>
    <row r="38" spans="1:6" x14ac:dyDescent="0.2">
      <c r="A38" s="58" t="s">
        <v>87</v>
      </c>
      <c r="B38" s="223" t="s">
        <v>210</v>
      </c>
      <c r="C38" s="60" t="s">
        <v>230</v>
      </c>
      <c r="D38" s="168">
        <f>'[6]Valor Global'!D12</f>
        <v>4</v>
      </c>
      <c r="E38" s="66">
        <f>'[6]Valor Global'!E12</f>
        <v>27.32</v>
      </c>
      <c r="F38" s="227">
        <f t="shared" ref="F38:F42" si="2">D38*E38</f>
        <v>109.28</v>
      </c>
    </row>
    <row r="39" spans="1:6" x14ac:dyDescent="0.2">
      <c r="A39" s="58" t="s">
        <v>88</v>
      </c>
      <c r="B39" s="223" t="s">
        <v>211</v>
      </c>
      <c r="C39" s="60" t="s">
        <v>230</v>
      </c>
      <c r="D39" s="168">
        <f>'[6]Valor Global'!D13</f>
        <v>4</v>
      </c>
      <c r="E39" s="66">
        <f>'[6]Valor Global'!E13</f>
        <v>25.37</v>
      </c>
      <c r="F39" s="227">
        <f t="shared" si="2"/>
        <v>101.48</v>
      </c>
    </row>
    <row r="40" spans="1:6" ht="25.5" x14ac:dyDescent="0.2">
      <c r="A40" s="58" t="s">
        <v>227</v>
      </c>
      <c r="B40" s="223" t="s">
        <v>212</v>
      </c>
      <c r="C40" s="60" t="s">
        <v>230</v>
      </c>
      <c r="D40" s="168">
        <f>'[6]Valor Global'!D14</f>
        <v>2</v>
      </c>
      <c r="E40" s="66">
        <f>'[6]Valor Global'!E14</f>
        <v>44.88</v>
      </c>
      <c r="F40" s="227">
        <f t="shared" si="2"/>
        <v>89.76</v>
      </c>
    </row>
    <row r="41" spans="1:6" x14ac:dyDescent="0.2">
      <c r="A41" s="58" t="s">
        <v>228</v>
      </c>
      <c r="B41" s="223" t="s">
        <v>213</v>
      </c>
      <c r="C41" s="60" t="s">
        <v>230</v>
      </c>
      <c r="D41" s="168">
        <f>'[6]Valor Global'!D15</f>
        <v>3</v>
      </c>
      <c r="E41" s="66">
        <f>'[6]Valor Global'!E15</f>
        <v>33.17</v>
      </c>
      <c r="F41" s="227">
        <f t="shared" si="2"/>
        <v>99.51</v>
      </c>
    </row>
    <row r="42" spans="1:6" ht="25.5" x14ac:dyDescent="0.2">
      <c r="A42" s="59" t="s">
        <v>229</v>
      </c>
      <c r="B42" s="223" t="s">
        <v>214</v>
      </c>
      <c r="C42" s="60" t="s">
        <v>230</v>
      </c>
      <c r="D42" s="168">
        <f>'[6]Valor Global'!D16</f>
        <v>7</v>
      </c>
      <c r="E42" s="66">
        <f>'[6]Valor Global'!E16</f>
        <v>40.98</v>
      </c>
      <c r="F42" s="227">
        <f t="shared" si="2"/>
        <v>286.86</v>
      </c>
    </row>
    <row r="43" spans="1:6" x14ac:dyDescent="0.2">
      <c r="A43" s="388" t="s">
        <v>265</v>
      </c>
      <c r="B43" s="389"/>
      <c r="C43" s="389"/>
      <c r="D43" s="389"/>
      <c r="E43" s="390"/>
      <c r="F43" s="228">
        <f>SUM(F37:F42)</f>
        <v>2560.4899999999998</v>
      </c>
    </row>
    <row r="44" spans="1:6" ht="15.75" x14ac:dyDescent="0.2">
      <c r="A44" s="382" t="s">
        <v>266</v>
      </c>
      <c r="B44" s="383"/>
      <c r="C44" s="383"/>
      <c r="D44" s="383"/>
      <c r="E44" s="384"/>
      <c r="F44" s="229">
        <f>F43*12</f>
        <v>30725.88</v>
      </c>
    </row>
    <row r="46" spans="1:6" ht="15.75" x14ac:dyDescent="0.25">
      <c r="A46" s="433" t="s">
        <v>276</v>
      </c>
      <c r="B46" s="434"/>
      <c r="C46" s="434"/>
      <c r="D46" s="434"/>
      <c r="E46" s="434"/>
      <c r="F46" s="435"/>
    </row>
    <row r="47" spans="1:6" x14ac:dyDescent="0.2">
      <c r="A47" s="430" t="s">
        <v>265</v>
      </c>
      <c r="B47" s="431"/>
      <c r="C47" s="431"/>
      <c r="D47" s="431"/>
      <c r="E47" s="432"/>
      <c r="F47" s="228">
        <f>SUM(F17+F30+F43)</f>
        <v>14142.95</v>
      </c>
    </row>
    <row r="48" spans="1:6" ht="15.75" x14ac:dyDescent="0.2">
      <c r="A48" s="382" t="s">
        <v>266</v>
      </c>
      <c r="B48" s="383"/>
      <c r="C48" s="383"/>
      <c r="D48" s="383"/>
      <c r="E48" s="384"/>
      <c r="F48" s="229">
        <f>F47*12</f>
        <v>169715.4</v>
      </c>
    </row>
  </sheetData>
  <sheetProtection selectLockedCells="1" selectUnlockedCells="1"/>
  <mergeCells count="20">
    <mergeCell ref="B36:F36"/>
    <mergeCell ref="B10:F10"/>
    <mergeCell ref="A17:E17"/>
    <mergeCell ref="A18:E18"/>
    <mergeCell ref="A1:F1"/>
    <mergeCell ref="A3:F3"/>
    <mergeCell ref="A4:G4"/>
    <mergeCell ref="A5:F5"/>
    <mergeCell ref="A6:F6"/>
    <mergeCell ref="A8:F8"/>
    <mergeCell ref="A31:E31"/>
    <mergeCell ref="A21:F21"/>
    <mergeCell ref="B23:F23"/>
    <mergeCell ref="A30:E30"/>
    <mergeCell ref="A34:F34"/>
    <mergeCell ref="A43:E43"/>
    <mergeCell ref="A44:E44"/>
    <mergeCell ref="A47:E47"/>
    <mergeCell ref="A48:E48"/>
    <mergeCell ref="A46:F46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Técnico Informática</vt:lpstr>
      <vt:lpstr>Supervisor Téc. Inf.</vt:lpstr>
      <vt:lpstr>Memória de Cálculo</vt:lpstr>
      <vt:lpstr>Insumos Diversos</vt:lpstr>
      <vt:lpstr>Quadro Demonstrativo</vt:lpstr>
      <vt:lpstr>Quadro Resumo </vt:lpstr>
      <vt:lpstr>Valor Global</vt:lpstr>
      <vt:lpstr>Cronograma Físico-Financeiro</vt:lpstr>
      <vt:lpstr>Valor Global Geral</vt:lpstr>
      <vt:lpstr>'Quadro Resumo '!Area_de_impressao</vt:lpstr>
      <vt:lpstr>'Supervisor Téc. Inf.'!Area_de_impressao</vt:lpstr>
      <vt:lpstr>'Técnico Informática'!Area_de_impressao</vt:lpstr>
      <vt:lpstr>'Valor Global'!Area_de_impressao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sandra novais menezes lima</cp:lastModifiedBy>
  <cp:lastPrinted>2015-01-27T14:53:40Z</cp:lastPrinted>
  <dcterms:created xsi:type="dcterms:W3CDTF">2011-09-20T13:05:13Z</dcterms:created>
  <dcterms:modified xsi:type="dcterms:W3CDTF">2015-03-11T17:54:07Z</dcterms:modified>
</cp:coreProperties>
</file>