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 activeTab="3"/>
  </bookViews>
  <sheets>
    <sheet name="Planilha" sheetId="28" r:id="rId1"/>
    <sheet name="Cronograma" sheetId="30" r:id="rId2"/>
    <sheet name="MC - Serviços Prelimiares" sheetId="75" r:id="rId3"/>
    <sheet name="MC - Praça da Sede" sheetId="29" r:id="rId4"/>
    <sheet name="Mobilização" sheetId="60" r:id="rId5"/>
    <sheet name="CPU 01" sheetId="74" r:id="rId6"/>
    <sheet name="CPU 02" sheetId="70" r:id="rId7"/>
    <sheet name="Equipamento Parque" sheetId="68" r:id="rId8"/>
    <sheet name="Equipamento Academia" sheetId="67" r:id="rId9"/>
    <sheet name="Plantas" sheetId="69" r:id="rId10"/>
    <sheet name="Diversos" sheetId="76" r:id="rId11"/>
  </sheets>
  <definedNames>
    <definedName name="AccessDatabase" hidden="1">"D:\Arquivos do excel\Planilha modelo1.mdb"</definedName>
    <definedName name="af" localSheetId="5">#REF!</definedName>
    <definedName name="af" localSheetId="1">#REF!</definedName>
    <definedName name="af" localSheetId="3">#REF!</definedName>
    <definedName name="af" localSheetId="2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3">#REF!</definedName>
    <definedName name="ag" localSheetId="2">#REF!</definedName>
    <definedName name="ag" localSheetId="0">#REF!</definedName>
    <definedName name="ag">#REF!</definedName>
    <definedName name="_xlnm.Print_Area" localSheetId="5">'CPU 01'!$A$1:$G$85</definedName>
    <definedName name="_xlnm.Print_Area" localSheetId="6">'CPU 02'!$A$1:$G$525</definedName>
    <definedName name="_xlnm.Print_Area" localSheetId="1">Cronograma!$A$1:$F$39</definedName>
    <definedName name="_xlnm.Print_Area" localSheetId="8">'Equipamento Academia'!$A$1:$G$11</definedName>
    <definedName name="_xlnm.Print_Area" localSheetId="7">'Equipamento Parque'!$A$1:$G$8</definedName>
    <definedName name="_xlnm.Print_Area" localSheetId="3">'MC - Praça da Sede'!$A$1:$E$89</definedName>
    <definedName name="_xlnm.Print_Area" localSheetId="2">'MC - Serviços Prelimiares'!$A$1:$E$13</definedName>
    <definedName name="_xlnm.Print_Area" localSheetId="0">Planilha!$A$1:$G$103</definedName>
    <definedName name="BALTO" localSheetId="5">#REF!</definedName>
    <definedName name="BALTO" localSheetId="1">#REF!</definedName>
    <definedName name="BALTO" localSheetId="3">#REF!</definedName>
    <definedName name="BALTO" localSheetId="2">#REF!</definedName>
    <definedName name="BALTO" localSheetId="0">#REF!</definedName>
    <definedName name="BALTO">#REF!</definedName>
    <definedName name="cho" localSheetId="5">#REF!</definedName>
    <definedName name="cho" localSheetId="1">#REF!</definedName>
    <definedName name="cho" localSheetId="3">#REF!</definedName>
    <definedName name="cho" localSheetId="2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3">#REF!</definedName>
    <definedName name="ci" localSheetId="2">#REF!</definedName>
    <definedName name="ci" localSheetId="0">#REF!</definedName>
    <definedName name="ci">#REF!</definedName>
    <definedName name="COD_ATRIUM" localSheetId="5">#REF!</definedName>
    <definedName name="COD_ATRIUM" localSheetId="2">#REF!</definedName>
    <definedName name="COD_ATRIUM">#REF!</definedName>
    <definedName name="COD_SINAPI" localSheetId="5">#REF!</definedName>
    <definedName name="COD_SINAPI" localSheetId="2">#REF!</definedName>
    <definedName name="COD_SINAPI">#REF!</definedName>
    <definedName name="jazida5" localSheetId="5">#REF!</definedName>
    <definedName name="jazida5" localSheetId="2">#REF!</definedName>
    <definedName name="jazida5">#REF!</definedName>
    <definedName name="jazida6" localSheetId="5">#REF!</definedName>
    <definedName name="jazida6" localSheetId="2">#REF!</definedName>
    <definedName name="jazida6">#REF!</definedName>
    <definedName name="ls" localSheetId="5">#REF!</definedName>
    <definedName name="ls" localSheetId="1">#REF!</definedName>
    <definedName name="ls" localSheetId="3">#REF!</definedName>
    <definedName name="ls" localSheetId="2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3">#REF!</definedName>
    <definedName name="lub" localSheetId="2">#REF!</definedName>
    <definedName name="lub" localSheetId="0">#REF!</definedName>
    <definedName name="lub">#REF!</definedName>
    <definedName name="meio" localSheetId="5">#REF!</definedName>
    <definedName name="meio" localSheetId="1">#REF!</definedName>
    <definedName name="meio" localSheetId="3">#REF!</definedName>
    <definedName name="meio" localSheetId="2">#REF!</definedName>
    <definedName name="meio" localSheetId="0">#REF!</definedName>
    <definedName name="meio">#REF!</definedName>
    <definedName name="od" localSheetId="5">#REF!</definedName>
    <definedName name="od" localSheetId="1">#REF!</definedName>
    <definedName name="od" localSheetId="3">#REF!</definedName>
    <definedName name="od" localSheetId="2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3">#REF!</definedName>
    <definedName name="of" localSheetId="2">#REF!</definedName>
    <definedName name="of" localSheetId="0">#REF!</definedName>
    <definedName name="of">#REF!</definedName>
    <definedName name="pdm" localSheetId="5">#REF!</definedName>
    <definedName name="pdm" localSheetId="1">#REF!</definedName>
    <definedName name="pdm" localSheetId="3">#REF!</definedName>
    <definedName name="pdm" localSheetId="2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3">#REF!</definedName>
    <definedName name="pedra" localSheetId="2">#REF!</definedName>
    <definedName name="pedra" localSheetId="0">#REF!</definedName>
    <definedName name="pedra">#REF!</definedName>
    <definedName name="port" localSheetId="5">#REF!</definedName>
    <definedName name="port" localSheetId="1">#REF!</definedName>
    <definedName name="port" localSheetId="3">#REF!</definedName>
    <definedName name="port" localSheetId="2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3">#REF!</definedName>
    <definedName name="PREF" localSheetId="2">#REF!</definedName>
    <definedName name="PREF" localSheetId="0">#REF!</definedName>
    <definedName name="PREF">#REF!</definedName>
    <definedName name="ruas" localSheetId="5">#REF!</definedName>
    <definedName name="ruas" localSheetId="1">#REF!</definedName>
    <definedName name="ruas" localSheetId="3">#REF!</definedName>
    <definedName name="ruas" localSheetId="2">#REF!</definedName>
    <definedName name="ruas" localSheetId="0">#REF!</definedName>
    <definedName name="ruas">#REF!</definedName>
    <definedName name="s" localSheetId="5">#REF!</definedName>
    <definedName name="s" localSheetId="2">#REF!</definedName>
    <definedName name="s">#REF!</definedName>
    <definedName name="se" localSheetId="5">#REF!</definedName>
    <definedName name="se" localSheetId="1">#REF!</definedName>
    <definedName name="se" localSheetId="3">#REF!</definedName>
    <definedName name="se" localSheetId="2">#REF!</definedName>
    <definedName name="se" localSheetId="0">#REF!</definedName>
    <definedName name="se">#REF!</definedName>
    <definedName name="sx" localSheetId="5">#REF!</definedName>
    <definedName name="sx" localSheetId="1">#REF!</definedName>
    <definedName name="sx" localSheetId="3">#REF!</definedName>
    <definedName name="sx" localSheetId="2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3">#REF!</definedName>
    <definedName name="tb100cm" localSheetId="2">#REF!</definedName>
    <definedName name="tb100cm" localSheetId="0">#REF!</definedName>
    <definedName name="tb100cm">#REF!</definedName>
    <definedName name="_xlnm.Print_Titles" localSheetId="0">Planilha!$4:$10</definedName>
    <definedName name="total" localSheetId="5">#REF!</definedName>
    <definedName name="total" localSheetId="1">#REF!</definedName>
    <definedName name="total" localSheetId="3">#REF!</definedName>
    <definedName name="total" localSheetId="2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E12" i="75"/>
  <c r="E11"/>
  <c r="C16" i="60"/>
  <c r="G11" i="67" l="1"/>
  <c r="G10"/>
  <c r="G9"/>
  <c r="G7"/>
  <c r="G6"/>
  <c r="G8"/>
  <c r="G5"/>
  <c r="G4"/>
  <c r="G5" i="76"/>
  <c r="G6"/>
  <c r="G7"/>
  <c r="G4"/>
  <c r="E78" i="29" l="1"/>
  <c r="E57"/>
  <c r="E54"/>
  <c r="E53"/>
  <c r="E50"/>
  <c r="E49"/>
  <c r="E48"/>
  <c r="E47"/>
  <c r="E46"/>
  <c r="E45"/>
  <c r="E44"/>
  <c r="E43"/>
  <c r="E42"/>
  <c r="E41"/>
  <c r="E40"/>
  <c r="E39"/>
  <c r="E23"/>
  <c r="E22"/>
  <c r="E21"/>
  <c r="E20"/>
  <c r="E19"/>
  <c r="E18"/>
  <c r="E17"/>
  <c r="E14"/>
  <c r="E12"/>
  <c r="E11"/>
  <c r="E10"/>
  <c r="E9"/>
  <c r="E13" i="75"/>
  <c r="E10"/>
  <c r="E9"/>
  <c r="G290" i="70" l="1"/>
  <c r="G291"/>
  <c r="G292"/>
  <c r="G293"/>
  <c r="E86" i="29"/>
  <c r="E97" i="28" s="1"/>
  <c r="G307" i="70"/>
  <c r="G308"/>
  <c r="G309"/>
  <c r="G310"/>
  <c r="G495"/>
  <c r="G496"/>
  <c r="G503"/>
  <c r="G504"/>
  <c r="G505"/>
  <c r="G506"/>
  <c r="G513"/>
  <c r="G514"/>
  <c r="G515"/>
  <c r="G516"/>
  <c r="B512"/>
  <c r="F512"/>
  <c r="B494" l="1"/>
  <c r="F502"/>
  <c r="B502"/>
  <c r="B94"/>
  <c r="F94"/>
  <c r="F494"/>
  <c r="D24" l="1"/>
  <c r="G22"/>
  <c r="G21"/>
  <c r="G23" s="1"/>
  <c r="G24" l="1"/>
  <c r="G25" s="1"/>
  <c r="B25" i="28" l="1"/>
  <c r="D60" i="70"/>
  <c r="G58"/>
  <c r="G57"/>
  <c r="G56"/>
  <c r="G55"/>
  <c r="G54"/>
  <c r="G53"/>
  <c r="G59" l="1"/>
  <c r="G60" s="1"/>
  <c r="G61" s="1"/>
  <c r="F25" i="28" s="1"/>
  <c r="E36" i="29" l="1"/>
  <c r="E35"/>
  <c r="E34"/>
  <c r="E33"/>
  <c r="E32"/>
  <c r="E31"/>
  <c r="E30"/>
  <c r="E29"/>
  <c r="E28"/>
  <c r="E27"/>
  <c r="E26"/>
  <c r="E58" i="28"/>
  <c r="E59"/>
  <c r="C47" i="29"/>
  <c r="C48"/>
  <c r="B47"/>
  <c r="B48"/>
  <c r="A47"/>
  <c r="A48"/>
  <c r="A49"/>
  <c r="A50"/>
  <c r="B13" i="30"/>
  <c r="A13"/>
  <c r="B47" i="28" l="1"/>
  <c r="B59" s="1"/>
  <c r="B44" l="1"/>
  <c r="B58" s="1"/>
  <c r="B43"/>
  <c r="B56" s="1"/>
  <c r="B42"/>
  <c r="B41"/>
  <c r="B40"/>
  <c r="B39"/>
  <c r="B38"/>
  <c r="C86" i="29"/>
  <c r="C87"/>
  <c r="C88"/>
  <c r="C85"/>
  <c r="B86"/>
  <c r="B87"/>
  <c r="B88"/>
  <c r="A86"/>
  <c r="A87"/>
  <c r="A88"/>
  <c r="A85"/>
  <c r="C78"/>
  <c r="C79"/>
  <c r="C80"/>
  <c r="C81"/>
  <c r="C82"/>
  <c r="C77"/>
  <c r="A78"/>
  <c r="A79"/>
  <c r="A80"/>
  <c r="A81"/>
  <c r="A82"/>
  <c r="A77"/>
  <c r="C71"/>
  <c r="C72"/>
  <c r="C73"/>
  <c r="C74"/>
  <c r="C70"/>
  <c r="A71"/>
  <c r="A72"/>
  <c r="A73"/>
  <c r="A74"/>
  <c r="A70"/>
  <c r="C61"/>
  <c r="C62"/>
  <c r="C63"/>
  <c r="C64"/>
  <c r="C65"/>
  <c r="C66"/>
  <c r="C67"/>
  <c r="C60"/>
  <c r="A61"/>
  <c r="A62"/>
  <c r="A63"/>
  <c r="A64"/>
  <c r="A65"/>
  <c r="A66"/>
  <c r="A67"/>
  <c r="A60"/>
  <c r="C57"/>
  <c r="A57"/>
  <c r="C54"/>
  <c r="C53"/>
  <c r="A54"/>
  <c r="A53"/>
  <c r="C40"/>
  <c r="C41"/>
  <c r="C42"/>
  <c r="C43"/>
  <c r="C44"/>
  <c r="C45"/>
  <c r="C46"/>
  <c r="C49"/>
  <c r="C50"/>
  <c r="C39"/>
  <c r="A40"/>
  <c r="A41"/>
  <c r="A42"/>
  <c r="A43"/>
  <c r="A44"/>
  <c r="A45"/>
  <c r="A46"/>
  <c r="A39"/>
  <c r="B51" i="28"/>
  <c r="G233" i="70"/>
  <c r="G234"/>
  <c r="G235"/>
  <c r="G236"/>
  <c r="D238"/>
  <c r="G232"/>
  <c r="G231"/>
  <c r="A27" i="29"/>
  <c r="A28"/>
  <c r="A29"/>
  <c r="A30"/>
  <c r="A31"/>
  <c r="A32"/>
  <c r="A33"/>
  <c r="A34"/>
  <c r="A35"/>
  <c r="A36"/>
  <c r="C27"/>
  <c r="C28"/>
  <c r="C29"/>
  <c r="C30"/>
  <c r="C31"/>
  <c r="C32"/>
  <c r="C33"/>
  <c r="C34"/>
  <c r="C35"/>
  <c r="C36"/>
  <c r="E45" i="28"/>
  <c r="E46"/>
  <c r="E47"/>
  <c r="B34" i="29"/>
  <c r="B35"/>
  <c r="B36"/>
  <c r="D227" i="70"/>
  <c r="G225"/>
  <c r="G224"/>
  <c r="G223"/>
  <c r="B46" i="28"/>
  <c r="G215" i="70"/>
  <c r="G216"/>
  <c r="G217"/>
  <c r="D219"/>
  <c r="G214"/>
  <c r="E44" i="28"/>
  <c r="E43"/>
  <c r="D202" i="70"/>
  <c r="G200"/>
  <c r="G199"/>
  <c r="G198"/>
  <c r="D194"/>
  <c r="G192"/>
  <c r="G191"/>
  <c r="G190"/>
  <c r="C26" i="29"/>
  <c r="B32"/>
  <c r="B33"/>
  <c r="A26"/>
  <c r="A25"/>
  <c r="C18"/>
  <c r="C19"/>
  <c r="C20"/>
  <c r="C21"/>
  <c r="C22"/>
  <c r="C23"/>
  <c r="C17"/>
  <c r="A18"/>
  <c r="A19"/>
  <c r="A20"/>
  <c r="A21"/>
  <c r="A22"/>
  <c r="A23"/>
  <c r="A17"/>
  <c r="C10"/>
  <c r="C11"/>
  <c r="C12"/>
  <c r="C13"/>
  <c r="C14"/>
  <c r="C9"/>
  <c r="A10"/>
  <c r="A11"/>
  <c r="A12"/>
  <c r="A13"/>
  <c r="A14"/>
  <c r="A9"/>
  <c r="C10" i="75"/>
  <c r="C11"/>
  <c r="C12"/>
  <c r="C13"/>
  <c r="C9"/>
  <c r="A10"/>
  <c r="A11"/>
  <c r="A12"/>
  <c r="A13"/>
  <c r="A9"/>
  <c r="E16" i="28"/>
  <c r="E15"/>
  <c r="E14"/>
  <c r="E13"/>
  <c r="E12"/>
  <c r="B12" i="75"/>
  <c r="B11"/>
  <c r="B10"/>
  <c r="B9"/>
  <c r="B8"/>
  <c r="A8"/>
  <c r="A5"/>
  <c r="B16" i="28"/>
  <c r="B15"/>
  <c r="B14"/>
  <c r="B13"/>
  <c r="B12"/>
  <c r="D84" i="74"/>
  <c r="G82"/>
  <c r="G81"/>
  <c r="G80"/>
  <c r="G79"/>
  <c r="G78"/>
  <c r="G77"/>
  <c r="G76"/>
  <c r="D72"/>
  <c r="G70"/>
  <c r="G71" s="1"/>
  <c r="G72" s="1"/>
  <c r="G73" s="1"/>
  <c r="F15" i="28" s="1"/>
  <c r="D66" i="74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D19"/>
  <c r="G15"/>
  <c r="G14"/>
  <c r="A7"/>
  <c r="E63" i="29"/>
  <c r="E62"/>
  <c r="E74"/>
  <c r="E73"/>
  <c r="G65" i="74" l="1"/>
  <c r="G66" s="1"/>
  <c r="G67" s="1"/>
  <c r="F13" i="28" s="1"/>
  <c r="F14"/>
  <c r="G16" i="74"/>
  <c r="G17" s="1"/>
  <c r="G83"/>
  <c r="G84" s="1"/>
  <c r="G85" s="1"/>
  <c r="F16" i="28" s="1"/>
  <c r="G193" i="70"/>
  <c r="G237"/>
  <c r="G238" s="1"/>
  <c r="G239" s="1"/>
  <c r="F51" i="28" s="1"/>
  <c r="G226" i="70"/>
  <c r="G227" s="1"/>
  <c r="G228" s="1"/>
  <c r="F47" i="28" s="1"/>
  <c r="G218" i="70"/>
  <c r="G219" s="1"/>
  <c r="G220" s="1"/>
  <c r="F46" i="28" s="1"/>
  <c r="G201" i="70"/>
  <c r="G202" s="1"/>
  <c r="G203" s="1"/>
  <c r="F44" i="28" s="1"/>
  <c r="F58" s="1"/>
  <c r="G58" s="1"/>
  <c r="G194" i="70"/>
  <c r="G195" s="1"/>
  <c r="F43" i="28" s="1"/>
  <c r="F56" s="1"/>
  <c r="B98"/>
  <c r="E88" i="29"/>
  <c r="E99" i="28" s="1"/>
  <c r="E13" i="29"/>
  <c r="G18" i="74" l="1"/>
  <c r="G19" s="1"/>
  <c r="G20" s="1"/>
  <c r="F12" i="28" s="1"/>
  <c r="F59"/>
  <c r="G59" s="1"/>
  <c r="G44"/>
  <c r="G43"/>
  <c r="G46"/>
  <c r="B32" i="30" l="1"/>
  <c r="A32"/>
  <c r="B30"/>
  <c r="A30"/>
  <c r="B28"/>
  <c r="A28"/>
  <c r="B26"/>
  <c r="A26"/>
  <c r="B24"/>
  <c r="A24"/>
  <c r="B22"/>
  <c r="A22"/>
  <c r="B20"/>
  <c r="A20"/>
  <c r="B18"/>
  <c r="A18"/>
  <c r="B16"/>
  <c r="A16"/>
  <c r="B14"/>
  <c r="A14"/>
  <c r="B11"/>
  <c r="A11"/>
  <c r="B476" i="70"/>
  <c r="B469"/>
  <c r="B462"/>
  <c r="B455"/>
  <c r="B448"/>
  <c r="F8" i="69" l="1"/>
  <c r="E8"/>
  <c r="D8"/>
  <c r="G7"/>
  <c r="F469" i="70" s="1"/>
  <c r="G6" i="69"/>
  <c r="F462" i="70" s="1"/>
  <c r="G5" i="69"/>
  <c r="F455" i="70" s="1"/>
  <c r="G4" i="69"/>
  <c r="F448" i="70" s="1"/>
  <c r="G7" i="68"/>
  <c r="G6"/>
  <c r="G8" i="69" l="1"/>
  <c r="F476" i="70" s="1"/>
  <c r="G5" i="68"/>
  <c r="G4"/>
  <c r="D524" i="70"/>
  <c r="G522"/>
  <c r="G523" l="1"/>
  <c r="G524" s="1"/>
  <c r="D518"/>
  <c r="G525" l="1"/>
  <c r="F99" i="28" s="1"/>
  <c r="G512" i="70"/>
  <c r="G517" s="1"/>
  <c r="D508"/>
  <c r="G502"/>
  <c r="D498"/>
  <c r="G494"/>
  <c r="G497" s="1"/>
  <c r="D490"/>
  <c r="G488"/>
  <c r="G487"/>
  <c r="G486"/>
  <c r="G485"/>
  <c r="G484"/>
  <c r="G483"/>
  <c r="D479"/>
  <c r="G507" l="1"/>
  <c r="G489"/>
  <c r="G477"/>
  <c r="G476"/>
  <c r="D472"/>
  <c r="G470"/>
  <c r="G469"/>
  <c r="D465"/>
  <c r="G463"/>
  <c r="G462"/>
  <c r="D458"/>
  <c r="G456"/>
  <c r="G455"/>
  <c r="D451"/>
  <c r="G449"/>
  <c r="G448"/>
  <c r="D444"/>
  <c r="G442"/>
  <c r="G441"/>
  <c r="G440"/>
  <c r="G439"/>
  <c r="D435"/>
  <c r="G433"/>
  <c r="G432"/>
  <c r="G431"/>
  <c r="G430"/>
  <c r="G429"/>
  <c r="G428"/>
  <c r="D424"/>
  <c r="G422"/>
  <c r="G421"/>
  <c r="G420"/>
  <c r="G419"/>
  <c r="G418"/>
  <c r="G417"/>
  <c r="G416"/>
  <c r="G415"/>
  <c r="G414"/>
  <c r="G413"/>
  <c r="G412"/>
  <c r="G411"/>
  <c r="D407"/>
  <c r="G405"/>
  <c r="G404"/>
  <c r="G403"/>
  <c r="D399"/>
  <c r="G397"/>
  <c r="G396"/>
  <c r="G395"/>
  <c r="G394"/>
  <c r="D390"/>
  <c r="G443" l="1"/>
  <c r="G406"/>
  <c r="G398"/>
  <c r="G434"/>
  <c r="G478"/>
  <c r="G479" s="1"/>
  <c r="G480" s="1"/>
  <c r="F92" i="28" s="1"/>
  <c r="G471" i="70"/>
  <c r="G472" s="1"/>
  <c r="G464"/>
  <c r="G457"/>
  <c r="G458" s="1"/>
  <c r="G450"/>
  <c r="G451" s="1"/>
  <c r="G452" s="1"/>
  <c r="F88" i="28" s="1"/>
  <c r="G423" i="70"/>
  <c r="G388"/>
  <c r="G387"/>
  <c r="G386"/>
  <c r="G385"/>
  <c r="D381"/>
  <c r="G379"/>
  <c r="G378"/>
  <c r="D374"/>
  <c r="G380" l="1"/>
  <c r="G381" s="1"/>
  <c r="G389"/>
  <c r="G473"/>
  <c r="F91" i="28" s="1"/>
  <c r="G459" i="70"/>
  <c r="F89" i="28" s="1"/>
  <c r="G372" i="70"/>
  <c r="G371"/>
  <c r="D367"/>
  <c r="G365"/>
  <c r="G364"/>
  <c r="G363"/>
  <c r="G362"/>
  <c r="D358"/>
  <c r="G356"/>
  <c r="G355"/>
  <c r="G354"/>
  <c r="G353"/>
  <c r="D349"/>
  <c r="G347"/>
  <c r="G346"/>
  <c r="G345"/>
  <c r="G344"/>
  <c r="D340"/>
  <c r="G338"/>
  <c r="G337"/>
  <c r="D333"/>
  <c r="G331"/>
  <c r="G330"/>
  <c r="G329"/>
  <c r="G328"/>
  <c r="G327"/>
  <c r="G326"/>
  <c r="G325"/>
  <c r="G324"/>
  <c r="G323"/>
  <c r="G322"/>
  <c r="G321"/>
  <c r="G320"/>
  <c r="G319"/>
  <c r="G318"/>
  <c r="G317"/>
  <c r="G316"/>
  <c r="D312"/>
  <c r="F306"/>
  <c r="G306" s="1"/>
  <c r="B306"/>
  <c r="F305"/>
  <c r="G305" s="1"/>
  <c r="B305"/>
  <c r="F304"/>
  <c r="G304" s="1"/>
  <c r="B304"/>
  <c r="F303"/>
  <c r="G303" s="1"/>
  <c r="B303"/>
  <c r="F302"/>
  <c r="G302" s="1"/>
  <c r="B302"/>
  <c r="F301"/>
  <c r="G301" s="1"/>
  <c r="B301"/>
  <c r="F300"/>
  <c r="G300" s="1"/>
  <c r="B300"/>
  <c r="F299"/>
  <c r="G299" s="1"/>
  <c r="B299"/>
  <c r="D295"/>
  <c r="G332" l="1"/>
  <c r="G382"/>
  <c r="G339"/>
  <c r="G357"/>
  <c r="G311"/>
  <c r="G348"/>
  <c r="G366"/>
  <c r="G373"/>
  <c r="B289"/>
  <c r="B288"/>
  <c r="B287"/>
  <c r="B286"/>
  <c r="D282"/>
  <c r="G280"/>
  <c r="G279"/>
  <c r="D275"/>
  <c r="G273"/>
  <c r="G272"/>
  <c r="G271"/>
  <c r="G270"/>
  <c r="G269"/>
  <c r="D265"/>
  <c r="G263"/>
  <c r="G262"/>
  <c r="G261"/>
  <c r="G260"/>
  <c r="D256"/>
  <c r="G254"/>
  <c r="G253"/>
  <c r="G252"/>
  <c r="D248"/>
  <c r="G246"/>
  <c r="G245"/>
  <c r="G244"/>
  <c r="G243"/>
  <c r="G242"/>
  <c r="G274" l="1"/>
  <c r="G281"/>
  <c r="G247"/>
  <c r="G264"/>
  <c r="G255"/>
  <c r="D210" l="1"/>
  <c r="G208"/>
  <c r="G207"/>
  <c r="G206"/>
  <c r="D186"/>
  <c r="G184"/>
  <c r="G183"/>
  <c r="G182"/>
  <c r="G181"/>
  <c r="G180"/>
  <c r="G179"/>
  <c r="G178"/>
  <c r="D174"/>
  <c r="G172"/>
  <c r="G171"/>
  <c r="G170"/>
  <c r="G169"/>
  <c r="G168"/>
  <c r="G167"/>
  <c r="G166"/>
  <c r="D162"/>
  <c r="G160"/>
  <c r="G159"/>
  <c r="G158"/>
  <c r="G157"/>
  <c r="G156"/>
  <c r="D152"/>
  <c r="G150"/>
  <c r="G149"/>
  <c r="G148"/>
  <c r="G147"/>
  <c r="G146"/>
  <c r="D142"/>
  <c r="G173" l="1"/>
  <c r="G209"/>
  <c r="G161"/>
  <c r="G151"/>
  <c r="G152" s="1"/>
  <c r="G185"/>
  <c r="G140"/>
  <c r="G139"/>
  <c r="G138"/>
  <c r="G137"/>
  <c r="G136"/>
  <c r="D132"/>
  <c r="G130"/>
  <c r="G129"/>
  <c r="G128"/>
  <c r="D124"/>
  <c r="G122"/>
  <c r="G121"/>
  <c r="G120"/>
  <c r="G119"/>
  <c r="G118"/>
  <c r="G117"/>
  <c r="G116"/>
  <c r="G115"/>
  <c r="G114"/>
  <c r="D110"/>
  <c r="G108"/>
  <c r="G107"/>
  <c r="G106"/>
  <c r="G105"/>
  <c r="G104"/>
  <c r="G103"/>
  <c r="G102"/>
  <c r="G101"/>
  <c r="G100"/>
  <c r="D96"/>
  <c r="G123" l="1"/>
  <c r="G124" s="1"/>
  <c r="G109"/>
  <c r="G141"/>
  <c r="G153"/>
  <c r="G125"/>
  <c r="G131"/>
  <c r="G94"/>
  <c r="G93"/>
  <c r="G92"/>
  <c r="G91"/>
  <c r="D87"/>
  <c r="G85"/>
  <c r="G84"/>
  <c r="G83"/>
  <c r="G82"/>
  <c r="G81"/>
  <c r="G80"/>
  <c r="D76"/>
  <c r="G95" l="1"/>
  <c r="G86"/>
  <c r="G74"/>
  <c r="G73"/>
  <c r="G72"/>
  <c r="G71"/>
  <c r="G70"/>
  <c r="D66"/>
  <c r="G64"/>
  <c r="G65" l="1"/>
  <c r="G66" s="1"/>
  <c r="G75"/>
  <c r="G67" l="1"/>
  <c r="D49" l="1"/>
  <c r="G47"/>
  <c r="G46"/>
  <c r="G45"/>
  <c r="G44"/>
  <c r="G43"/>
  <c r="G42"/>
  <c r="D38"/>
  <c r="G48" l="1"/>
  <c r="G36"/>
  <c r="G37" s="1"/>
  <c r="D32"/>
  <c r="G30"/>
  <c r="G29"/>
  <c r="G28"/>
  <c r="G49" l="1"/>
  <c r="G50" s="1"/>
  <c r="G31"/>
  <c r="G32" s="1"/>
  <c r="G33" l="1"/>
  <c r="D17"/>
  <c r="G15"/>
  <c r="G14"/>
  <c r="G16" l="1"/>
  <c r="A7"/>
  <c r="H20" i="60" l="1"/>
  <c r="F23" l="1"/>
  <c r="A5"/>
  <c r="E87" i="29"/>
  <c r="E98" i="28" s="1"/>
  <c r="E85" i="29"/>
  <c r="B85"/>
  <c r="B84"/>
  <c r="A84"/>
  <c r="E82"/>
  <c r="B82"/>
  <c r="E81"/>
  <c r="B81"/>
  <c r="E80"/>
  <c r="B80"/>
  <c r="E79"/>
  <c r="B79"/>
  <c r="B78"/>
  <c r="E77"/>
  <c r="B77"/>
  <c r="B76"/>
  <c r="A76"/>
  <c r="B74"/>
  <c r="B73"/>
  <c r="E72"/>
  <c r="B72"/>
  <c r="E71"/>
  <c r="B71"/>
  <c r="E70"/>
  <c r="B70"/>
  <c r="B69"/>
  <c r="A69"/>
  <c r="E67"/>
  <c r="B67"/>
  <c r="E66"/>
  <c r="B66"/>
  <c r="E65"/>
  <c r="B65"/>
  <c r="E64"/>
  <c r="B64"/>
  <c r="B63"/>
  <c r="B62"/>
  <c r="E61"/>
  <c r="B61"/>
  <c r="E60"/>
  <c r="B60"/>
  <c r="B59"/>
  <c r="A59"/>
  <c r="B57"/>
  <c r="B56"/>
  <c r="A56"/>
  <c r="B54"/>
  <c r="B53"/>
  <c r="B52"/>
  <c r="A52"/>
  <c r="B50"/>
  <c r="B49"/>
  <c r="B46"/>
  <c r="B45"/>
  <c r="B44"/>
  <c r="B43"/>
  <c r="B42"/>
  <c r="B41"/>
  <c r="B40"/>
  <c r="B39"/>
  <c r="B38"/>
  <c r="A38"/>
  <c r="B31"/>
  <c r="B30"/>
  <c r="B29"/>
  <c r="B28"/>
  <c r="B27"/>
  <c r="B26"/>
  <c r="B25"/>
  <c r="B23"/>
  <c r="B22"/>
  <c r="B21"/>
  <c r="B20"/>
  <c r="B19"/>
  <c r="B18"/>
  <c r="B17"/>
  <c r="B16"/>
  <c r="A16"/>
  <c r="B14"/>
  <c r="B13"/>
  <c r="B12"/>
  <c r="B11"/>
  <c r="B10"/>
  <c r="B9"/>
  <c r="B8"/>
  <c r="A8"/>
  <c r="A23" i="60" l="1"/>
  <c r="A5" i="29"/>
  <c r="A5" i="30" l="1"/>
  <c r="G99" i="28" l="1"/>
  <c r="B99"/>
  <c r="B97"/>
  <c r="E96"/>
  <c r="B96"/>
  <c r="E93"/>
  <c r="B93"/>
  <c r="E92"/>
  <c r="G92" s="1"/>
  <c r="B92"/>
  <c r="E91"/>
  <c r="G91" s="1"/>
  <c r="B91"/>
  <c r="E90"/>
  <c r="B90"/>
  <c r="E89"/>
  <c r="G89" s="1"/>
  <c r="B89"/>
  <c r="E88"/>
  <c r="G88" s="1"/>
  <c r="B88"/>
  <c r="B85" l="1"/>
  <c r="E84" l="1"/>
  <c r="B84"/>
  <c r="E83"/>
  <c r="B83"/>
  <c r="B82"/>
  <c r="B81"/>
  <c r="E78"/>
  <c r="B78"/>
  <c r="F77"/>
  <c r="E77"/>
  <c r="B77"/>
  <c r="E76"/>
  <c r="B76"/>
  <c r="E75"/>
  <c r="B75"/>
  <c r="E74"/>
  <c r="B74"/>
  <c r="E73"/>
  <c r="B73"/>
  <c r="G77" l="1"/>
  <c r="E72"/>
  <c r="B72"/>
  <c r="E71" l="1"/>
  <c r="B71"/>
  <c r="E68"/>
  <c r="B68"/>
  <c r="E65" l="1"/>
  <c r="B65"/>
  <c r="E64"/>
  <c r="B64"/>
  <c r="B61"/>
  <c r="B60"/>
  <c r="B57"/>
  <c r="B52" l="1"/>
  <c r="B45"/>
  <c r="B55"/>
  <c r="B54"/>
  <c r="B53"/>
  <c r="F39"/>
  <c r="E39" l="1"/>
  <c r="G39" s="1"/>
  <c r="E40"/>
  <c r="E41"/>
  <c r="E42"/>
  <c r="E37"/>
  <c r="B34" l="1"/>
  <c r="F33"/>
  <c r="E33" s="1"/>
  <c r="B33"/>
  <c r="B32"/>
  <c r="B31"/>
  <c r="E30"/>
  <c r="B30"/>
  <c r="E29"/>
  <c r="B29"/>
  <c r="G33" l="1"/>
  <c r="F28"/>
  <c r="E28"/>
  <c r="B28"/>
  <c r="B50" s="1"/>
  <c r="B37" l="1"/>
  <c r="G28"/>
  <c r="F50"/>
  <c r="E50" s="1"/>
  <c r="G50" s="1"/>
  <c r="F37"/>
  <c r="G37" s="1"/>
  <c r="E25"/>
  <c r="B24"/>
  <c r="B23"/>
  <c r="B22"/>
  <c r="B21"/>
  <c r="B20"/>
  <c r="G13" l="1"/>
  <c r="J13" s="1"/>
  <c r="G15"/>
  <c r="L15" s="1"/>
  <c r="G16"/>
  <c r="J16" s="1"/>
  <c r="E20"/>
  <c r="E21"/>
  <c r="E22"/>
  <c r="F22"/>
  <c r="E24"/>
  <c r="F24"/>
  <c r="E23"/>
  <c r="F286" i="70"/>
  <c r="G286" s="1"/>
  <c r="F287"/>
  <c r="G287" s="1"/>
  <c r="F288"/>
  <c r="G288" s="1"/>
  <c r="F289"/>
  <c r="G289" s="1"/>
  <c r="G312"/>
  <c r="G313" s="1"/>
  <c r="F68" i="28" s="1"/>
  <c r="G68" s="1"/>
  <c r="G69" s="1"/>
  <c r="C24" i="30" s="1"/>
  <c r="E81" i="28"/>
  <c r="E82"/>
  <c r="E85"/>
  <c r="G424" i="70"/>
  <c r="G425" s="1"/>
  <c r="G435"/>
  <c r="G436" s="1"/>
  <c r="G444"/>
  <c r="G445" s="1"/>
  <c r="F24" i="30" l="1"/>
  <c r="F25" s="1"/>
  <c r="E24"/>
  <c r="D24"/>
  <c r="F84" i="28"/>
  <c r="F83"/>
  <c r="F85"/>
  <c r="G294" i="70"/>
  <c r="G14" i="28"/>
  <c r="J14" s="1"/>
  <c r="G22"/>
  <c r="G24"/>
  <c r="G83" l="1"/>
  <c r="G85"/>
  <c r="G84"/>
  <c r="G295" i="70"/>
  <c r="G296" s="1"/>
  <c r="F65" i="28" s="1"/>
  <c r="G65" s="1"/>
  <c r="E25" i="30"/>
  <c r="D25"/>
  <c r="G465" i="70"/>
  <c r="G466" s="1"/>
  <c r="F90" i="28" s="1"/>
  <c r="G490" i="70"/>
  <c r="G491" s="1"/>
  <c r="G498"/>
  <c r="G499" s="1"/>
  <c r="G508"/>
  <c r="G509" s="1"/>
  <c r="G518"/>
  <c r="G519" s="1"/>
  <c r="F98" i="28" s="1"/>
  <c r="G98" s="1"/>
  <c r="F97" l="1"/>
  <c r="F96"/>
  <c r="G90"/>
  <c r="F93"/>
  <c r="G93" s="1"/>
  <c r="G12"/>
  <c r="K12" l="1"/>
  <c r="K17" s="1"/>
  <c r="J12"/>
  <c r="J17" s="1"/>
  <c r="L12"/>
  <c r="L17" s="1"/>
  <c r="G97"/>
  <c r="G96"/>
  <c r="G94"/>
  <c r="C30" i="30" s="1"/>
  <c r="G17" i="28"/>
  <c r="L18" l="1"/>
  <c r="J18"/>
  <c r="K18"/>
  <c r="E30" i="30"/>
  <c r="E31" s="1"/>
  <c r="F30"/>
  <c r="F31" s="1"/>
  <c r="G100" i="28"/>
  <c r="C32" i="30" s="1"/>
  <c r="D30"/>
  <c r="D31" s="1"/>
  <c r="C11"/>
  <c r="F11" l="1"/>
  <c r="E11"/>
  <c r="D11"/>
  <c r="F33"/>
  <c r="E32"/>
  <c r="F32"/>
  <c r="D32"/>
  <c r="D33" s="1"/>
  <c r="E33"/>
  <c r="G96" i="70"/>
  <c r="G97" s="1"/>
  <c r="E31" i="28"/>
  <c r="E12" i="30" l="1"/>
  <c r="F12"/>
  <c r="D12"/>
  <c r="F31" i="28"/>
  <c r="G31" l="1"/>
  <c r="G76" i="70"/>
  <c r="G77" s="1"/>
  <c r="G87"/>
  <c r="G88" s="1"/>
  <c r="G110"/>
  <c r="G111" s="1"/>
  <c r="G132"/>
  <c r="G133" s="1"/>
  <c r="G17"/>
  <c r="G18" s="1"/>
  <c r="F21" i="28"/>
  <c r="G38" i="70"/>
  <c r="G39" s="1"/>
  <c r="G282"/>
  <c r="G283" s="1"/>
  <c r="G399"/>
  <c r="G400" s="1"/>
  <c r="G407"/>
  <c r="G408" s="1"/>
  <c r="G248"/>
  <c r="G249" s="1"/>
  <c r="G162"/>
  <c r="G163" s="1"/>
  <c r="G174"/>
  <c r="G175" s="1"/>
  <c r="F41" i="28" s="1"/>
  <c r="G186" i="70"/>
  <c r="G187" s="1"/>
  <c r="G256"/>
  <c r="G257" s="1"/>
  <c r="F57" i="28" s="1"/>
  <c r="G265" i="70"/>
  <c r="G266" s="1"/>
  <c r="F60" i="28" s="1"/>
  <c r="G275" i="70"/>
  <c r="G276" s="1"/>
  <c r="F61" i="28" s="1"/>
  <c r="G333" i="70"/>
  <c r="G334" s="1"/>
  <c r="G340"/>
  <c r="G341" s="1"/>
  <c r="G349"/>
  <c r="G350" s="1"/>
  <c r="F73" i="28" s="1"/>
  <c r="G358" i="70"/>
  <c r="G359" s="1"/>
  <c r="G367"/>
  <c r="G368" s="1"/>
  <c r="G374"/>
  <c r="G375" s="1"/>
  <c r="G390"/>
  <c r="G391" s="1"/>
  <c r="F78" i="28" s="1"/>
  <c r="G78" s="1"/>
  <c r="G142" i="70"/>
  <c r="G143" s="1"/>
  <c r="G210"/>
  <c r="G211" s="1"/>
  <c r="F45" i="28" s="1"/>
  <c r="G47"/>
  <c r="E34"/>
  <c r="E61"/>
  <c r="E32"/>
  <c r="E54"/>
  <c r="E55"/>
  <c r="E53"/>
  <c r="E51"/>
  <c r="E60"/>
  <c r="E56"/>
  <c r="E57"/>
  <c r="E38"/>
  <c r="E52"/>
  <c r="G73" l="1"/>
  <c r="G21"/>
  <c r="G25"/>
  <c r="F54"/>
  <c r="G54" s="1"/>
  <c r="G45"/>
  <c r="F52"/>
  <c r="F30"/>
  <c r="G30" s="1"/>
  <c r="F71"/>
  <c r="F75"/>
  <c r="F34"/>
  <c r="F72"/>
  <c r="F40"/>
  <c r="F64"/>
  <c r="F29"/>
  <c r="G29" s="1"/>
  <c r="F82"/>
  <c r="F76"/>
  <c r="F74"/>
  <c r="F42"/>
  <c r="F81"/>
  <c r="F23"/>
  <c r="F20"/>
  <c r="F38"/>
  <c r="F32"/>
  <c r="G32" s="1"/>
  <c r="G61"/>
  <c r="G51"/>
  <c r="G56"/>
  <c r="G60"/>
  <c r="G41"/>
  <c r="G57"/>
  <c r="G20" l="1"/>
  <c r="G76"/>
  <c r="G81"/>
  <c r="G74"/>
  <c r="G82"/>
  <c r="G64"/>
  <c r="G66" s="1"/>
  <c r="C22" i="30" s="1"/>
  <c r="G75" i="28"/>
  <c r="G72"/>
  <c r="G23"/>
  <c r="G71"/>
  <c r="G34"/>
  <c r="G35" s="1"/>
  <c r="C16" i="30" s="1"/>
  <c r="G52" i="28"/>
  <c r="F55"/>
  <c r="G55" s="1"/>
  <c r="F53"/>
  <c r="G53" s="1"/>
  <c r="G38"/>
  <c r="G40"/>
  <c r="G42"/>
  <c r="E22" i="30" l="1"/>
  <c r="F22"/>
  <c r="E16"/>
  <c r="E17" s="1"/>
  <c r="F16"/>
  <c r="F17" s="1"/>
  <c r="D16"/>
  <c r="D17"/>
  <c r="E23"/>
  <c r="F23"/>
  <c r="G79" i="28"/>
  <c r="C26" i="30" s="1"/>
  <c r="G26" i="28"/>
  <c r="C14" i="30" s="1"/>
  <c r="G62" i="28"/>
  <c r="C20" i="30" s="1"/>
  <c r="D22"/>
  <c r="D23" s="1"/>
  <c r="G86" i="28"/>
  <c r="C28" i="30" s="1"/>
  <c r="G48" i="28"/>
  <c r="C18" i="30" s="1"/>
  <c r="E20" l="1"/>
  <c r="D20"/>
  <c r="D28"/>
  <c r="D29" s="1"/>
  <c r="E28"/>
  <c r="E29" s="1"/>
  <c r="F28"/>
  <c r="F29" s="1"/>
  <c r="F26"/>
  <c r="F27" s="1"/>
  <c r="D26"/>
  <c r="E26"/>
  <c r="E27" s="1"/>
  <c r="D18"/>
  <c r="E18"/>
  <c r="C35"/>
  <c r="F20"/>
  <c r="F21" s="1"/>
  <c r="E21"/>
  <c r="D21"/>
  <c r="D27"/>
  <c r="F18"/>
  <c r="F19" s="1"/>
  <c r="E14"/>
  <c r="F14"/>
  <c r="G101" i="28"/>
  <c r="G103" s="1"/>
  <c r="D14" i="30"/>
  <c r="D35" s="1"/>
  <c r="E35" l="1"/>
  <c r="F35"/>
  <c r="E15"/>
  <c r="E37"/>
  <c r="D15"/>
  <c r="F15"/>
  <c r="F37"/>
  <c r="I12" i="28"/>
  <c r="D19" i="30"/>
  <c r="E19"/>
  <c r="D37" l="1"/>
  <c r="D39" s="1"/>
  <c r="E39" s="1"/>
  <c r="F39" s="1"/>
  <c r="D38"/>
  <c r="E38" s="1"/>
  <c r="F38" s="1"/>
</calcChain>
</file>

<file path=xl/sharedStrings.xml><?xml version="1.0" encoding="utf-8"?>
<sst xmlns="http://schemas.openxmlformats.org/spreadsheetml/2006/main" count="2254" uniqueCount="899">
  <si>
    <t>m³</t>
  </si>
  <si>
    <t>DISCRIMINAÇÃO DOS SERVIÇOS</t>
  </si>
  <si>
    <t>UND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</si>
  <si>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</si>
  <si>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</si>
  <si>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</si>
  <si>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</si>
  <si>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</si>
  <si>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</si>
  <si>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</si>
  <si>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</si>
  <si>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</si>
  <si>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Total</t>
  </si>
  <si>
    <t>m</t>
  </si>
  <si>
    <t>m²</t>
  </si>
  <si>
    <t>1º  Mês</t>
  </si>
  <si>
    <t>Administração local e Manutenção do Canteiro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</si>
  <si>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</si>
  <si>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</si>
  <si>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</si>
  <si>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</si>
  <si>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</si>
  <si>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</si>
  <si>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</si>
  <si>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</si>
  <si>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%</t>
  </si>
  <si>
    <t>MINISTÉRIO DA INTEGRAÇÃO NACIONAL</t>
  </si>
  <si>
    <t>COMPANHIA DE DESENVOLVIMENTO DOS VALES DO SÃO FRANCISCO E DO PARNAÍBA</t>
  </si>
  <si>
    <t xml:space="preserve">PLANILHA ORÇAMENTÁRIA </t>
  </si>
  <si>
    <t>COLCHÃO DE AREIA</t>
  </si>
  <si>
    <t>VALOR (R$)</t>
  </si>
  <si>
    <t>2º  Mês</t>
  </si>
  <si>
    <t>3º  Mês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</si>
  <si>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</si>
  <si>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</si>
  <si>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</si>
  <si>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</si>
  <si>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</si>
  <si>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</si>
  <si>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</si>
  <si>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</si>
  <si>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</si>
  <si>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</si>
  <si>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</si>
  <si>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</si>
  <si>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Txkm</t>
  </si>
  <si>
    <t>88316</t>
  </si>
  <si>
    <t>AREIA FINA - POSTO JAZIDA/FORNECEDOR (RETIRADO NA JAZIDA, SEM TRANSPORTE)</t>
  </si>
  <si>
    <t/>
  </si>
  <si>
    <t>TOTAL GERAL (R$)</t>
  </si>
  <si>
    <t>ITEM</t>
  </si>
  <si>
    <t xml:space="preserve">                            COMPANHIA DE DESENVOLVIMENTO DOS VALES DO SÃO FRANCISCO E DO PARNAÍBA</t>
  </si>
  <si>
    <t>ENCARGOS SOCIAIS: 88,28%</t>
  </si>
  <si>
    <t>DIVERSOS</t>
  </si>
  <si>
    <t>Palmeiras médias</t>
  </si>
  <si>
    <t>INSTALAÇÕES ELÉTRICAS</t>
  </si>
  <si>
    <t>INSTALAÇÕES HIDRAULICAS</t>
  </si>
  <si>
    <t>Hidrometro</t>
  </si>
  <si>
    <t xml:space="preserve">Mudas de Clorofito </t>
  </si>
  <si>
    <t>Mudas de Fenix</t>
  </si>
  <si>
    <t>JARDINAGEM</t>
  </si>
  <si>
    <t>Mudas de boguevile</t>
  </si>
  <si>
    <t>Mudas de Ixorias, cores a ser definidas pela fiscalização</t>
  </si>
  <si>
    <t>Bancos de madeira</t>
  </si>
  <si>
    <t>Lixeiras</t>
  </si>
  <si>
    <t>REFERÊNCIA</t>
  </si>
  <si>
    <t>Limpeza final da obra</t>
  </si>
  <si>
    <t>1.1</t>
  </si>
  <si>
    <t>1.2</t>
  </si>
  <si>
    <t>1.3</t>
  </si>
  <si>
    <t>2.1</t>
  </si>
  <si>
    <t>Transporte de entulho com caminhão basculante 6m³, rodovia pavimentada, DMT de 0,5Km a 1Km.</t>
  </si>
  <si>
    <t>Carga e descarga mecanizada de entulho em caminhão basculante 6m³.</t>
  </si>
  <si>
    <t>Escavação manual de valas.</t>
  </si>
  <si>
    <t>GUIAS E PAVIMENTAÇÃO</t>
  </si>
  <si>
    <t>Pintura acrílica em piso cimentado duas demãos.</t>
  </si>
  <si>
    <t>ACADEMIA</t>
  </si>
  <si>
    <t>UN</t>
  </si>
  <si>
    <t>74245/1</t>
  </si>
  <si>
    <t>Assentamento de guia (meio-fio) em trecho reto, confeccionado pré-fabricado, dimensões 100 x 15 x 13 x 30cm (comprimento x base inferior x base superior x altura), para vias urbanas.</t>
  </si>
  <si>
    <t>Fabricação de fôrma para pilares e estruturas similares, em madeira serrada.</t>
  </si>
  <si>
    <t>Concreto FCK = 20MPA, traço 1:2,7:3 (cimento/areia média/brita 1)  - preparo mecânico.</t>
  </si>
  <si>
    <t>Kg</t>
  </si>
  <si>
    <t>Chapisco</t>
  </si>
  <si>
    <t>Execução de pavimento em piso intertravado, com bloco sextavado de 25 x 25 cm, espessura 6 cm.</t>
  </si>
  <si>
    <t>Execução do colchão de areia, esp.=25cm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</si>
  <si>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</si>
  <si>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</si>
  <si>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</si>
  <si>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</si>
  <si>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</si>
  <si>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</si>
  <si>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CA-50 de 10,00mm.</t>
  </si>
  <si>
    <t>Armação de uma estrutura convecional de concreto armado, utilizando aço CA-60 de 4,2mm.</t>
  </si>
  <si>
    <t>Armação de uma estrutura convecional de concreto armado, utilizando aço CA-50 de 6,3mm.</t>
  </si>
  <si>
    <t>INSTALAÇÃO DE PERGOLADO</t>
  </si>
  <si>
    <t>INSTALAÇÃO DE BANCO JARDINEIRA</t>
  </si>
  <si>
    <t>INSTALAÇAÕ DE PARQUE INFANTIL</t>
  </si>
  <si>
    <t>1.4</t>
  </si>
  <si>
    <t>TOTAL DO ITEM 1</t>
  </si>
  <si>
    <t>M2</t>
  </si>
  <si>
    <t>PECA DE MADEIRA NATIVA / REGIONAL 7,5 X 7,5CM (3X3) NAO APARELHADA (P/FORMA)</t>
  </si>
  <si>
    <t>M</t>
  </si>
  <si>
    <t>EXTINTOR DE INCENDIO PORTATIL COM CARGA DE AGUA PRESSURIZADA DE 10 L, CLASSE A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</si>
  <si>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</si>
  <si>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</si>
  <si>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</si>
  <si>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</si>
  <si>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0,0060000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</si>
  <si>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</si>
  <si>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</si>
  <si>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</si>
  <si>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</si>
  <si>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</si>
  <si>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</si>
  <si>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</si>
  <si>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</si>
  <si>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</si>
  <si>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</si>
  <si>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</si>
  <si>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</si>
  <si>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</si>
  <si>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</si>
  <si>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</si>
  <si>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</si>
  <si>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ESCAVAÇÃO MANUAL DE VALAS. AF_03/2016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</si>
  <si>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</si>
  <si>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</si>
  <si>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0,0054000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</si>
  <si>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</si>
  <si>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</si>
  <si>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TRANSPORTE COMERCIAL COM CAMINHAO CARROCERIA 9 T, RODOVIA COM REVESTIMENTO PRIMARIO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</si>
  <si>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</si>
  <si>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</si>
  <si>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</si>
  <si>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</si>
  <si>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</si>
  <si>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</si>
  <si>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</si>
  <si>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</si>
  <si>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</si>
  <si>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</si>
  <si>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</si>
  <si>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</si>
  <si>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</si>
  <si>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</si>
  <si>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</si>
  <si>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</si>
  <si>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</si>
  <si>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</si>
  <si>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CARGA E DESCARGA MECANIZADAS DE ENTULHO EM CAMINHAO BASCULANTE 6 M3</t>
  </si>
  <si>
    <t>CAMINHÃO BASCULANTE 6 M3, PESO BRUTO TOTAL 16.000 KG, CARGA ÚTIL MÁXIMA 13.071 KG, DISTÂNCIA ENTRE EIXOS 4,80 M, POTÊNCIA 230 CV INCLUSIVE CAÇAMBA METÁLICA - CHP DIURNO. AF_06/2014</t>
  </si>
  <si>
    <t>0,0070000</t>
  </si>
  <si>
    <t>PÁ CARREGADEIRA SOBRE RODAS, POTÊNCIA LÍQUIDA 128 HP, CAPACIDADE DA CAÇAMBA 1,7 A 2,8 M3, PESO OPERACIONAL 11632 KG - CHP DIURNO. AF_06/2014</t>
  </si>
  <si>
    <t>0,0180000</t>
  </si>
  <si>
    <t>TRANSPORTE DE ENTULHO COM CAMINHAO BASCULANTE 6 M3, RODOVIA PAVIMENTADA, DMT 0,5 A 1,0 KM</t>
  </si>
  <si>
    <t>0,0360000</t>
  </si>
  <si>
    <t>CHI</t>
  </si>
  <si>
    <t>0,0065000</t>
  </si>
  <si>
    <t>0,0115000</t>
  </si>
  <si>
    <t>Pá carregadeira</t>
  </si>
  <si>
    <t>Irecê/Ba</t>
  </si>
  <si>
    <t>3,9560000</t>
  </si>
  <si>
    <t>ASSENTAMENTO DE GUIA (MEIO-FIO) EM TRECHO RETO, CONFECCIONADA EM CONCRETO PRÉ-FABRICADO, DIMENSÕES 100X15X13X30 CM (COMPRIMENTO X BASE INFERIOR X BASE SUPERIOR X ALTURA), PARA VIAS URBANAS (USO VIÁRIO). AF_06/2016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</si>
  <si>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</si>
  <si>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</si>
  <si>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</si>
  <si>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</si>
  <si>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</si>
  <si>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</si>
  <si>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</si>
  <si>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ARGAMASSA TRAÇO 1:3 (CIMENTO E AREIA MÉDIA), PREPARO MANUAL. AF_08/2014</t>
  </si>
  <si>
    <t>0,0020000</t>
  </si>
  <si>
    <t>EXECUÇÃO DE PASSEIO (CALÇADA) OU PISO DE CONCRETO COM CONCRETO MOLDADO IN LOCO, FEITO EM OBRA, ACABAMENTO CONVENCIONAL, NÃO ARMADO. AF_07/2016</t>
  </si>
  <si>
    <t>SARRAFO DE MADEIRA NAO APARELHADA *2,5 X 10 CM, MACARANDUBA, ANGELIM OU EQUIVALENTE DA REGIAO</t>
  </si>
  <si>
    <t>2,5000000</t>
  </si>
  <si>
    <t>4517</t>
  </si>
  <si>
    <t>PECA DE MADEIRA NATIVA/REGIONAL 2,5 X 7,0 CM (SARRAFO-P/FORMA)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</si>
  <si>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</si>
  <si>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</si>
  <si>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</si>
  <si>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</si>
  <si>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</si>
  <si>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</si>
  <si>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PINTURA ACRILICA EM PISO CIMENTADO DUAS DEMAOS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</si>
  <si>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</si>
  <si>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</si>
  <si>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</si>
  <si>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</si>
  <si>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</si>
  <si>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</si>
  <si>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</si>
  <si>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</si>
  <si>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ARMAÇÃO DE PILAR OU VIGA DE UMA ESTRUTURA CONVENCIONAL DE CONCRETO ARMADO EM UM EDIFÍCIO DE MÚLTIPLOS PAVIMENTOS UTILIZANDO AÇO CA-50 DE 8,0 MM - MONTAGEM. AF_12/2015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</si>
  <si>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</si>
  <si>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</si>
  <si>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</si>
  <si>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</si>
  <si>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</si>
  <si>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</si>
  <si>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</si>
  <si>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</si>
  <si>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</si>
  <si>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</si>
  <si>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</si>
  <si>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</si>
  <si>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92762</t>
  </si>
  <si>
    <t>ARMAÇÃO DE PILAR OU VIGA DE UMA ESTRUTURA CONVENCIONAL DE CONCRETO ARMADO EM UM EDIFÍCIO DE MÚLTIPLOS PAVIMENTOS UTILIZANDO AÇO CA-50 DE 10,0 MM - MONTAGEM.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</si>
  <si>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</si>
  <si>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</si>
  <si>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</si>
  <si>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</si>
  <si>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92783</t>
  </si>
  <si>
    <t>ARMAÇÃO DE LAJE DE UMA ESTRUTURA CONVENCIONAL DE CONCRETO ARMADO EM UMA EDIFICAÇÃO TÉRREA OU SOBRADO UTILIZANDO AÇO CA-60 DE 4,2 MM - MONTAGEM. AF_12/2015</t>
  </si>
  <si>
    <t>2,8160000</t>
  </si>
  <si>
    <t>0,0310000</t>
  </si>
  <si>
    <t>0,1896000</t>
  </si>
  <si>
    <t>CORTE E DOBRA DE AÇO CA-60, DIÂMETRO DE 4,2 MM, UTILIZADO EM LAJE. AF_12/2015</t>
  </si>
  <si>
    <t>FABRICAÇÃO DE FÔRMA PARA PILARES E ESTRUTURAS SIMILARES, EM MADEIRA SERRADA, E=25 MM. AF_12/2015</t>
  </si>
  <si>
    <t>7,1650000</t>
  </si>
  <si>
    <t>PREGO DE ACO POLIDO COM CABECA 17 X 21 (2 X 11)</t>
  </si>
  <si>
    <t>0,0590000</t>
  </si>
  <si>
    <t>TABUA MADEIRA 2A QUALIDADE 2,5 X 30,0CM (1 X 12") NAO APARELHADA</t>
  </si>
  <si>
    <t>4,0090000</t>
  </si>
  <si>
    <t>AJUDANTE DE CARPINTEIRO COM ENCARGOS COMPLEMENTARES</t>
  </si>
  <si>
    <t>0,1350000</t>
  </si>
  <si>
    <t>0,6750000</t>
  </si>
  <si>
    <t>SERRA CIRCULAR DE BANCADA COM MOTOR ELÉTRICO POTÊNCIA DE 5HP, COM COIFA PARA DISCO 10" - CHP DIURNO. AF_08/2015</t>
  </si>
  <si>
    <t>0,0630000</t>
  </si>
  <si>
    <t>SERRA CIRCULAR DE BANCADA COM MOTOR ELÉTRICO POTÊNCIA DE 5HP, COM COIFA PARA DISCO 10" - CHI DIURNO. AF_08/2015</t>
  </si>
  <si>
    <t>0,0720000</t>
  </si>
  <si>
    <t>0,7850000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</si>
  <si>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</si>
  <si>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</si>
  <si>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</si>
  <si>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</si>
  <si>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</si>
  <si>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</si>
  <si>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</si>
  <si>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</si>
  <si>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</si>
  <si>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</si>
  <si>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</si>
  <si>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0,5000000</t>
  </si>
  <si>
    <t>3,0000000</t>
  </si>
  <si>
    <t>92760</t>
  </si>
  <si>
    <t>ARMAÇÃO DE PILAR OU VIGA DE UMA ESTRUTURA CONVENCIONAL DE CONCRETO ARMADO EM UM EDIFÍCIO DE MÚLTIPLOS PAVIMENTOS UTILIZANDO AÇO CA-50 DE 6,3 MM - MONTAGEM. AF_12/2015</t>
  </si>
  <si>
    <t>0,9700000</t>
  </si>
  <si>
    <t>0,0155000</t>
  </si>
  <si>
    <t>0,0947000</t>
  </si>
  <si>
    <t>CORTE E DOBRA DE AÇO CA-50, DIÂMETRO DE 6,3 MM, UTILIZADO EM ESTRUTURAS DIVERSAS, EXCETO LAJES. AF_12/2015</t>
  </si>
  <si>
    <t>87878</t>
  </si>
  <si>
    <t>CHAPISCO APLICADO EM ALVENARIAS E ESTRUTURAS DE CONCRETO INTERNAS, COM COLHER DE PEDREIRO.  ARGAMASSA TRAÇO 1:3 COM PREPARO MANUAL. AF_06/2014</t>
  </si>
  <si>
    <t>ARGAMASSA TRAÇO 1:3 (CIMENTO E AREIA GROSSA) PARA CHAPISCO CONVENCIONAL, PREPARO MANUAL. AF_06/2014</t>
  </si>
  <si>
    <t>0,0042000</t>
  </si>
  <si>
    <t>0,0700000</t>
  </si>
  <si>
    <t>ARGAMASSA TRAÇO 1:2:8 (CIMENTO, CAL E AREIA MÉDIA) PARA EMBOÇO/MASSA ÚNICA/ASSENTAMENTO DE ALVENARIA DE VEDAÇÃO, PREPARO MECÂNICO COM BETONEIRA 400 L. AF_06/2014</t>
  </si>
  <si>
    <t>0,0376000</t>
  </si>
  <si>
    <t>0,0568000</t>
  </si>
  <si>
    <t>PO DE PEDRA (POSTO PEDREIRA/FORNECEDOR, SEM FRETE)</t>
  </si>
  <si>
    <t>88260</t>
  </si>
  <si>
    <t>CALCETEIRO COM ENCARGOS COMPLEMENTARES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</si>
  <si>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</si>
  <si>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</si>
  <si>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</si>
  <si>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</si>
  <si>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</si>
  <si>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</si>
  <si>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</si>
  <si>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</si>
  <si>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</si>
  <si>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EXECUÇÃO DE PAVIMENTO EM PISO INTERTRAVADO, COM BLOCO SEXTAVADO DE 25 X 25 CM, ESPESSURA 6 CM. AF_12/2015</t>
  </si>
  <si>
    <t>BLOQUETE/PISO INTERTRAVADO DE CONCRETO - MODELO SEXTAVADO, 25 CM X 25 CM, E = 6 CM, RESISTENCIA DE 35 MPA (NBR 9781), COR NATURAL</t>
  </si>
  <si>
    <t>1,0174000</t>
  </si>
  <si>
    <t>0,0064000</t>
  </si>
  <si>
    <t>0,1259000</t>
  </si>
  <si>
    <t>0,0589000</t>
  </si>
  <si>
    <t>0,0135000</t>
  </si>
  <si>
    <t>0,0495000</t>
  </si>
  <si>
    <t>9540</t>
  </si>
  <si>
    <t>ENTRADA DE ENERGIA ELÉTRICA AÉREA MONOFÁSICA 50A COM POSTE DE CONCRETO, INCLUSIVE CABEAMENTO, CAIXA DE PROTEÇÃO PARA MEDIDOR E ATERRAMENTO.</t>
  </si>
  <si>
    <t>ARRUELA QUADRADA EM ACO GALVANIZADO, DIMENSAO = 38 MM, ESPESSURA = 3MM, DIAMETRO DO FURO= 18 MM</t>
  </si>
  <si>
    <t>CINTA CIRCULAR EM ACO GALVANIZADO DE 150 MM DE DIAMETRO PARA FIXACAO DE CAIXA MEDICAO, INCLUI PARAFUSOS E PORCAS</t>
  </si>
  <si>
    <t>CABO DE COBRE, RIGIDO, CLASSE 2, ISOLACAO EM PVC/A, ANTICHAMA BWF-B, 1 CONDUTOR, 450/750 V, SECAO NOMINAL 10 MM2</t>
  </si>
  <si>
    <t>36,0000000</t>
  </si>
  <si>
    <t>ARMACAO VERTICAL COM HASTE E CONTRA-PINO, EM CHAPA DE ACO GALVANIZADO 3/16", COM 1 ESTRIBO E 1 ISOLADOR</t>
  </si>
  <si>
    <t>DISJUNTOR TIPO NEMA, MONOPOLAR 35  ATE  50 A, TENSAO MAXIMA DE 240 V</t>
  </si>
  <si>
    <t>ELETRODUTO DE PVC RIGIDO ROSCAVEL DE 1/2 ", SEM LUVA</t>
  </si>
  <si>
    <t>ELETRODUTO DE PVC RIGIDO ROSCAVEL DE 1 ", SEM LUVA</t>
  </si>
  <si>
    <t>9,0000000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</si>
  <si>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</si>
  <si>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</si>
  <si>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</si>
  <si>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</si>
  <si>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</si>
  <si>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</si>
  <si>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CAIXA DE PROTECAO PARA 1 MEDIDOR MONOFASICO, EM CHAPA DE ACO 20 USG (PADRAO DA CONCESSIONARIA LOCAL)</t>
  </si>
  <si>
    <t>88264</t>
  </si>
  <si>
    <t>ELETRICISTA COM ENCARGOS COMPLEMENTARES</t>
  </si>
  <si>
    <t>6,0000000</t>
  </si>
  <si>
    <t>un</t>
  </si>
  <si>
    <t>74130/2</t>
  </si>
  <si>
    <t>DISJUNTOR TERMOMAGNETICO MONOPOLAR PADRAO NEMA (AMERICANO) 35 A 50A 240V, FORNECIMENTO E INSTALACAO</t>
  </si>
  <si>
    <t>0,1250000</t>
  </si>
  <si>
    <t>88247</t>
  </si>
  <si>
    <t>AUXILIAR DE ELETRICISTA COM ENCARGOS COMPLEMENTARES</t>
  </si>
  <si>
    <t>91928</t>
  </si>
  <si>
    <t>CABO DE COBRE, FLEXIVEL, CLASSE 4 OU 5, ISOLACAO EM PVC/A, ANTICHAMA BWF-B, 1 CONDUTOR, 450/750 V, SECAO NOMINAL 4 MM2</t>
  </si>
  <si>
    <t>1,1900000</t>
  </si>
  <si>
    <t>FITA ISOLANTE ADESIVA ANTICHAMA, USO ATE 750 V, EM ROLO DE 19 MM X 5 M</t>
  </si>
  <si>
    <t>0,0090000</t>
  </si>
  <si>
    <t>0,0400000</t>
  </si>
  <si>
    <t>83478</t>
  </si>
  <si>
    <t>LUMINARIA FECHADA PARA ILUMINACAO PUBLICA - LAMPADAS DE 250/500W - FORNECIMENTO E INSTALACAO (EXCLUINDO LAMPADAS)</t>
  </si>
  <si>
    <t>GUINDAUTO HIDRÁULICO, CAPACIDADE MÁXIMA DE CARGA 6200 KG, MOMENTO MÁXIMO DE CARGA 11,7 TM, ALCANCE MÁXIMO HORIZONTAL 9,70 M, INCLUSIVE CAMINHÃO TOCO PBT 16.000 KG, POTÊNCIA DE 189 CV - CHP DIURNO. AF_06/2014</t>
  </si>
  <si>
    <t>0,2230307</t>
  </si>
  <si>
    <t>!EM PROCESSO DE DESATIVACAO! LUMINARIA FECHADA P/ ILUMINACAO PUBLICA, TIPO ABL 50/F OU EQUIV, P/ LAMPADA A VAPOR DE MERCURIO 400W</t>
  </si>
  <si>
    <t>1,2000000</t>
  </si>
  <si>
    <t>1,2135000</t>
  </si>
  <si>
    <t>7,0000000</t>
  </si>
  <si>
    <t>73769/3</t>
  </si>
  <si>
    <t>POSTE DE ACO CONICO CONTINUO CURVO DUPLO, FLANGEADO, COM JANELA DE INSPECAO H=9M - FORNECIMENTO E INSTALACAO</t>
  </si>
  <si>
    <t>POSTE CONICO CONTINUO EM ACO GALVANIZADO, CURVO, BRACO DUPLO, ENGASTADO,  H = 9 M, DIAMETRO INFERIOR = *135* MM</t>
  </si>
  <si>
    <t>Poste de aço cônico continuo curvo duplo, flangeado, com janela de inspeção H=9m - Fornecimento e instalação.</t>
  </si>
  <si>
    <t>Entrada de energia elétrica aéria monofásica 50A com poste de concreto, inclusive cabeamento, caixa de proteção para medidor e ateramento.</t>
  </si>
  <si>
    <t>95730</t>
  </si>
  <si>
    <t>ELETRODUTO RÍGIDO SOLDÁVEL, PVC, DN 25 MM (3/4), APARENTE, INSTALADO EM PAREDE - FORNECIMENTO E INSTALAÇÃO. AF_11/2016_P</t>
  </si>
  <si>
    <t>ELETRODUTO DE PVC RIGIDO SOLDAVEL, CLASSE B, DE 25 MM</t>
  </si>
  <si>
    <t>1,0481000</t>
  </si>
  <si>
    <t>0,0811000</t>
  </si>
  <si>
    <t>Eletroduto rígido de 25mm.</t>
  </si>
  <si>
    <t xml:space="preserve">Cabo de cobre flexível isolado 4 mm², </t>
  </si>
  <si>
    <t>73831/3</t>
  </si>
  <si>
    <t>LAMPADA DE VAPOR DE MERCURIO DE 400W/250V - FORNECIMENTO E INSTALACAO</t>
  </si>
  <si>
    <t>LAMPADA VAPOR MERCURIO 400 W (BASE E40)</t>
  </si>
  <si>
    <t>0,2000000</t>
  </si>
  <si>
    <t>Lâmpada de vapor mercúrio de 400W/250V - Fornecimento e instalação.</t>
  </si>
  <si>
    <t>Luminaria refletora para iluminaçõ publica  - Fornecimento e instalação.</t>
  </si>
  <si>
    <t>95675</t>
  </si>
  <si>
    <t>HIDRÔMETRO DN 25 (¾ ), 5,0 M³/H FORNECIMENTO E INSTALAÇÃO. AF_11/2016</t>
  </si>
  <si>
    <t>FITA VEDA ROSCA EM ROLOS DE 18 MM X 50 M (L X C)</t>
  </si>
  <si>
    <t>0,0198000</t>
  </si>
  <si>
    <t>HIDROMETRO UNIJATO, VAZAO MAXIMA DE 5,0 M3/H, DE 3/4"</t>
  </si>
  <si>
    <t>88248</t>
  </si>
  <si>
    <t>AUXILIAR DE ENCANADOR OU BOMBEIRO HIDRÁULICO COM ENCARGOS COMPLEMENTARES</t>
  </si>
  <si>
    <t>0,5259000</t>
  </si>
  <si>
    <t>88267</t>
  </si>
  <si>
    <t>ENCANADOR OU BOMBEIRO HIDRÁULICO COM ENCARGOS COMPLEMENTARES</t>
  </si>
  <si>
    <t>95676</t>
  </si>
  <si>
    <t>CAIXA EM CONCRETO PRÉ-MOLDADO PARA ABRIGO DE HIDRÔMETRO COM DN 20 (½)  FORNECIMENTO E INSTALAÇÃO. AF_11/2016</t>
  </si>
  <si>
    <t>CAIXA PARA HIDROMETRO CONCRETO PRE MOLDADO</t>
  </si>
  <si>
    <t>0,2169000</t>
  </si>
  <si>
    <t>97741</t>
  </si>
  <si>
    <t>KIT CAVALETE PARA MEDIÇÃO DE ÁGUA - ENTRADA INDIVIDUALIZADA, EM PVC DN 25 (¾), PARA 1 MEDIDOR  FORNECIMENTO E INSTALAÇÃO (EXCLUSIVE HIDRÔMETRO). AF_11/2016</t>
  </si>
  <si>
    <t>ADAPTADOR PVC SOLDAVEL CURTO COM BOLSA E ROSCA, 25 MM X 3/4", PARA AGUA FRIA</t>
  </si>
  <si>
    <t>813</t>
  </si>
  <si>
    <t>BUCHA DE REDUCAO DE PVC, SOLDAVEL, LONGA, COM 50 X 25 MM, PARA AGUA FRIA PREDIAL</t>
  </si>
  <si>
    <t>JOELHO PVC, SOLDAVEL, 90 GRAUS, 25 MM, PARA AGUA FRIA PREDIAL</t>
  </si>
  <si>
    <t>JOELHO PVC, SOLDAVEL, 90 GRAUS, 50 MM, PARA AGUA FRIA PREDIAL</t>
  </si>
  <si>
    <t>REGISTRO GAVETA BRUTO EM LATAO FORJADO, BITOLA 3/4 " (REF 1509)</t>
  </si>
  <si>
    <t>TUBO PVC, SOLDAVEL, DN 25 MM, AGUA FRIA (NBR-5648)</t>
  </si>
  <si>
    <t>3,0252000</t>
  </si>
  <si>
    <t>TUBO PVC, SOLDAVEL, DN 50 MM, PARA AGUA FRIA (NBR-5648)</t>
  </si>
  <si>
    <t>0,9553000</t>
  </si>
  <si>
    <t>ADESIVO PLASTICO PARA PVC, FRASCO COM 175 GR</t>
  </si>
  <si>
    <t>0,4455000</t>
  </si>
  <si>
    <t>SOLUCAO LIMPADORA PARA PVC, FRASCO COM 1000 CM3</t>
  </si>
  <si>
    <t>38383</t>
  </si>
  <si>
    <t>LIXA D'AGUA EM FOLHA, GRAO 100</t>
  </si>
  <si>
    <t>0,4460000</t>
  </si>
  <si>
    <t>1,4506000</t>
  </si>
  <si>
    <t>94489</t>
  </si>
  <si>
    <t>REGISTRO DE ESFERA, PVC, SOLDÁVEL, DN  25 MM, INSTALADO EM RESERVAÇÃO DE ÁGUA DE EDIFICAÇÃO QUE POSSUA RESERVATÓRIO DE FIBRA/FIBROCIMENTO   FORNECIMENTO E INSTALAÇÃO. AF_06/2016</t>
  </si>
  <si>
    <t>REGISTRO DE ESFERA, PVC, COM VOLANTE, VS, SOLDAVEL, DN 25 MM, COM CORPO DIVIDIDO</t>
  </si>
  <si>
    <t>0,0600000</t>
  </si>
  <si>
    <t>0,0140000</t>
  </si>
  <si>
    <t>0,0200000</t>
  </si>
  <si>
    <t>0,0530000</t>
  </si>
  <si>
    <t>89356</t>
  </si>
  <si>
    <t>TUBO, PVC, SOLDÁVEL, DN 25MM, INSTALADO EM RAMAL OU SUB-RAMAL DE ÁGUA - FORNECIMENTO E INSTALAÇÃO. AF_12/2014</t>
  </si>
  <si>
    <t>1,0610000</t>
  </si>
  <si>
    <t>0,1230000</t>
  </si>
  <si>
    <t>0,3690000</t>
  </si>
  <si>
    <t>Caixa de concreto pré-moldada para abrigo de hidrômetro.</t>
  </si>
  <si>
    <t>Kit cavalete para medição de água.</t>
  </si>
  <si>
    <t>Tubos de PVC de 25mm - Forneciemnto e instalação.</t>
  </si>
  <si>
    <t>Registro de esfera de 25mm - Forneciemnto e instalação.</t>
  </si>
  <si>
    <t xml:space="preserve">Multiexercitador - 7 Funções </t>
  </si>
  <si>
    <t>Simulador De Cavalgada Triplo</t>
  </si>
  <si>
    <t xml:space="preserve">Exercitador De Pernas Triplo </t>
  </si>
  <si>
    <t>Simulador De Caminhada Triplo</t>
  </si>
  <si>
    <t xml:space="preserve">Rotação De Ombros Diagonal Dupla </t>
  </si>
  <si>
    <t xml:space="preserve">Esqui Triplo Conjugado </t>
  </si>
  <si>
    <t>Jogo de Barras</t>
  </si>
  <si>
    <t>Placa Orientativa</t>
  </si>
  <si>
    <t>QUADRO DE COTAÇÃO DE PREÇO</t>
  </si>
  <si>
    <t>Ítem</t>
  </si>
  <si>
    <t>Descrição do Material</t>
  </si>
  <si>
    <t>Und</t>
  </si>
  <si>
    <t>EMPRESA 01</t>
  </si>
  <si>
    <t>EMPRESA 02</t>
  </si>
  <si>
    <t>EMPRESA 03</t>
  </si>
  <si>
    <t>MÉDIA DE PREÇO</t>
  </si>
  <si>
    <t>Pr.unit (R$)</t>
  </si>
  <si>
    <t>Fornecimento e instalação de equipamentos para parque infantil - Conforme projeto.</t>
  </si>
  <si>
    <t>FORNECIMENTO E INSTALAÇÃO DE EQUIPAMENTO PARA ACADEMIA - CONFORME PROJETO.</t>
  </si>
  <si>
    <t>FORNECIMENTO E INSTALAÇÃO DE EQUIPAMENTO PARA PARQUE INFANTIL - CONFORME PROJETO.</t>
  </si>
  <si>
    <t>Fornecimento e instalação de equipamentos para academia de rua - Conforme projeto.</t>
  </si>
  <si>
    <t>SEM</t>
  </si>
  <si>
    <t>Escorregador de Ferro 2,80m</t>
  </si>
  <si>
    <t>Gangorra de Ferro Tripla</t>
  </si>
  <si>
    <t>Balanço de Ferro - 4 lugares</t>
  </si>
  <si>
    <t>Carrosel Gira Gira - 8 LUGARES</t>
  </si>
  <si>
    <t>REATERRO MANUAL APILOADO COM SOQUETE. AF_10/2017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</si>
  <si>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</si>
  <si>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</si>
  <si>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>LASTRO DE CONCRETO MAGRO, APLICADO EM PISOS OU RADIERS, ESPESSURA DE 3 CM. AF_07_2016</t>
  </si>
  <si>
    <t>LASTRO DE CONCRETO MAGRO, APLICADO EM PISOS OU RADIERS, ESPESSURA DE 5 CM. AF_07_2016</t>
  </si>
  <si>
    <t>LIMPEZA FINAL DA OBRA</t>
  </si>
  <si>
    <t>0,1400000</t>
  </si>
  <si>
    <t xml:space="preserve">BDI UTILIZADO: 28,82%                                                        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</si>
  <si>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</si>
  <si>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</si>
  <si>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</si>
  <si>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</si>
  <si>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</si>
  <si>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</si>
  <si>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</si>
  <si>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</si>
  <si>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</si>
  <si>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</si>
  <si>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</si>
  <si>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>Palmeira Real - 1 Metro</t>
  </si>
  <si>
    <t>Muda de Clorofito</t>
  </si>
  <si>
    <t>Muda de Fênix</t>
  </si>
  <si>
    <t>Muda de Bougainville</t>
  </si>
  <si>
    <t>Kit De Mudas de Ixoria - 10 Unidades</t>
  </si>
  <si>
    <t>Banco de Jardim com Encosto</t>
  </si>
  <si>
    <t>PLANTIO DE PALMEIRA MÉDIA</t>
  </si>
  <si>
    <t>FORNECIMENTO E PLANTIO DE PALMEIRA MÉDIA</t>
  </si>
  <si>
    <t>PLANTIO DE CLOROFITO</t>
  </si>
  <si>
    <t>FORNECIMENTO E PLANTIO DE CLOROFITO</t>
  </si>
  <si>
    <t>PLANTIO DE FENIX</t>
  </si>
  <si>
    <t>FORNECIMENTO E PLANTIO DE FENIX</t>
  </si>
  <si>
    <t>PLANTIO DE BOGUEVILE</t>
  </si>
  <si>
    <t>FORNECIMENTO E PLANTIO DE BOGUEVILE</t>
  </si>
  <si>
    <t>PLANTIO DE IXORIA</t>
  </si>
  <si>
    <t>FORNECIMENTO E PLANTIO DE IXORIA</t>
  </si>
  <si>
    <t>74236/1</t>
  </si>
  <si>
    <t>PLANTIO DE GRAMA BATATAIS EM PLACAS</t>
  </si>
  <si>
    <t>GRAMA BATATAIS EM PLACAS, SEM PLANTIO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</si>
  <si>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</si>
  <si>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</si>
  <si>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</si>
  <si>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</si>
  <si>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</si>
  <si>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</si>
  <si>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</si>
  <si>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</si>
  <si>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FORNECIMENTO E INSTALAÇÃO DE BANCO DE MADEIRA</t>
  </si>
  <si>
    <t>FORNECIMENTO E INSTALAÇÃO DE LIXEIRA</t>
  </si>
  <si>
    <t>Disjuntor termomagnético monopolar 35 A 50A 240V, forneciemnto e instalação.</t>
  </si>
  <si>
    <t>Placa de obra em chapa de aço galvanizada - (3,00 x 2,00)m</t>
  </si>
  <si>
    <t>MEMÓRIA DE CÁLCULO - QUANTITATIVO</t>
  </si>
  <si>
    <t>*1,00=</t>
  </si>
  <si>
    <t>*10,00=</t>
  </si>
  <si>
    <t>1 x 100 =</t>
  </si>
  <si>
    <t>2.ª GRD da 2ª SUPERINTENDÊNCIA REGIONAL- Bom Jesus da Lapa/Ba.</t>
  </si>
  <si>
    <t xml:space="preserve">                          COMPANHIA DE DESENVOLVIMENTO DOS VALES DO SÃO FRANCISCO E DO PARNAÍBA</t>
  </si>
  <si>
    <t>(*) - Valores calculados diretamente no projeto.</t>
  </si>
  <si>
    <t>97625</t>
  </si>
  <si>
    <t>DEMOLIÇÃO DE ALVENARIA PARA QUALQUER TIPO DE BLOCO, DE FORMA MECANIZADA, SEM REAPROVEITAMENTO. AF_12/2017</t>
  </si>
  <si>
    <t>5940</t>
  </si>
  <si>
    <t>0,2400000</t>
  </si>
  <si>
    <t>5942</t>
  </si>
  <si>
    <t>PÁ CARREGADEIRA SOBRE RODAS, POTÊNCIA LÍQUIDA 128 HP, CAPACIDADE DA CAÇAMBA 1,7 A 2,8 M3, PESO OPERACIONAL 11632 KG - CHI DIURNO. AF_06/2014</t>
  </si>
  <si>
    <t>0,1394000</t>
  </si>
  <si>
    <t>Demolição de alvenaria para qualquer tipo de bloco, de forma mecanizada, sem reaproveitamento.</t>
  </si>
  <si>
    <t>Retirada de meio-fio de pedra.</t>
  </si>
  <si>
    <t>96995</t>
  </si>
  <si>
    <t>1.5</t>
  </si>
  <si>
    <r>
      <t xml:space="preserve">Execução de passeio (calçada) ou piso de concreto, moldado in loco, feito na obra, acabamento convencional, não armado. </t>
    </r>
    <r>
      <rPr>
        <b/>
        <sz val="10"/>
        <rFont val="Arial"/>
        <family val="2"/>
      </rPr>
      <t>(Espessura = 4cm).</t>
    </r>
  </si>
  <si>
    <t>(1,62+1,26+16,02+1,83+1,58+27,58+2,57+1,78+22,53+2,05+1,26+1,81+25,44+5,55+8,38+7,39+3,29+4,39+4,71+2,65+9,90+5,42+6,89+10,45) x (0,15*0,15)=</t>
  </si>
  <si>
    <t>1,62+1,26+16,02+1,83+1,58+27,58+2,57+1,78+22,53+2,05+1,26+1,81+25,44+5,55+8,38+7,39+3,29+4,39+4,71+2,65+9,90+5,42+6,89+10,45=</t>
  </si>
  <si>
    <t>BASE:  SINAPI: MAIO/2018</t>
  </si>
  <si>
    <t>EXECUÇÃO DE PASSEIO EM PISO INTERTRAVADO, COM BLOCO RETANGULAR COR NATURAL DE 20 X 10 CM, ESPESSURA 6 CM. AF_12/2015</t>
  </si>
  <si>
    <t>4741</t>
  </si>
  <si>
    <t>36155</t>
  </si>
  <si>
    <t>BLOQUETE/PISO INTERTRAVADO DE CONCRETO - MODELO RETANGULAR/TIJOLINHO/PAVER/HOLANDES/PARALELEPIPEDO, 20 CM X 10 CM, E = 6 CM, RESISTENCIA DE 35 MPA (NBR 9781), COR NATURAL</t>
  </si>
  <si>
    <t>1,0487000</t>
  </si>
  <si>
    <t>0,3975000</t>
  </si>
  <si>
    <t>0,1947000</t>
  </si>
  <si>
    <t>0,0483000</t>
  </si>
  <si>
    <t>0,1504000</t>
  </si>
  <si>
    <t>87,95 + 141,16=</t>
  </si>
  <si>
    <t>107,39 + 66,85 + 47,82 + 35,98 + 76,68 =</t>
  </si>
  <si>
    <t>CPU-01</t>
  </si>
  <si>
    <t>CPU-03</t>
  </si>
  <si>
    <t>CPU-04</t>
  </si>
  <si>
    <t>CPU-05</t>
  </si>
  <si>
    <t>CPU-07</t>
  </si>
  <si>
    <t>CPU-08</t>
  </si>
  <si>
    <t>CPU-09</t>
  </si>
  <si>
    <t>0,0067000</t>
  </si>
  <si>
    <t>2.2</t>
  </si>
  <si>
    <t>2.3</t>
  </si>
  <si>
    <t>2.4</t>
  </si>
  <si>
    <t>2.5</t>
  </si>
  <si>
    <t>2.6</t>
  </si>
  <si>
    <t>2.7</t>
  </si>
  <si>
    <t>2.8</t>
  </si>
  <si>
    <t>LIMPEZA, LOCAÇÃO E ATERRO</t>
  </si>
  <si>
    <t>AQUISIÇÃO E INSTALAÇÃO DE LIXEIRA</t>
  </si>
  <si>
    <t>AQUISIÇÃO E INSTALAÇÃO DE JOGO DE MESA EM CONCRETO</t>
  </si>
  <si>
    <t>AQUISIÇÃO E INSTALAÇÃO DE BANCO DE MADEIRA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</si>
  <si>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</si>
  <si>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</si>
  <si>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</si>
  <si>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</si>
  <si>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</si>
  <si>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</si>
  <si>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</si>
  <si>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</si>
  <si>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</si>
  <si>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</si>
  <si>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</si>
  <si>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</si>
  <si>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</si>
  <si>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</si>
  <si>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</si>
  <si>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</si>
  <si>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</si>
  <si>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</si>
  <si>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</si>
  <si>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CPU-30</t>
  </si>
  <si>
    <t>CPU-31</t>
  </si>
  <si>
    <t>CPU-32</t>
  </si>
  <si>
    <t>CPU-34</t>
  </si>
  <si>
    <t>CPU-33</t>
  </si>
  <si>
    <t>CPU-35</t>
  </si>
  <si>
    <t>CPU-36</t>
  </si>
  <si>
    <t>CPU-37</t>
  </si>
  <si>
    <t>CPU-38</t>
  </si>
  <si>
    <t>CPU-39</t>
  </si>
  <si>
    <t>CPU-40</t>
  </si>
  <si>
    <t>CPU-41</t>
  </si>
  <si>
    <t>CPU-42</t>
  </si>
  <si>
    <t>CPU-43</t>
  </si>
  <si>
    <t>CPU-44</t>
  </si>
  <si>
    <t>CPU-45</t>
  </si>
  <si>
    <t>CPU-47</t>
  </si>
  <si>
    <t>CPU-46</t>
  </si>
  <si>
    <t>CPU-48</t>
  </si>
  <si>
    <t>CPU-50</t>
  </si>
  <si>
    <t>CPU-51</t>
  </si>
  <si>
    <t>CPU-52</t>
  </si>
  <si>
    <t>CPU-53</t>
  </si>
  <si>
    <t>ARGAMASSA TRAÇO 1:4 (CIMENTO E AREIA MÉDIA) PARA CONTRAPISO, PREPARO MECÂNICO COM BETONEIRA 400 L. AF_06/2014</t>
  </si>
  <si>
    <t>Piso para deficiente visual</t>
  </si>
  <si>
    <t>CPU-54</t>
  </si>
  <si>
    <t>Mês de Referência - Maio/2018</t>
  </si>
  <si>
    <t>Ibipeba/Ba</t>
  </si>
  <si>
    <t>Transporte de equipamentos - Desmobilização</t>
  </si>
  <si>
    <t>Transporte de equipamentos - Mobilização</t>
  </si>
  <si>
    <t>745,00 x 0,10 =</t>
  </si>
  <si>
    <t>* 745,00 =</t>
  </si>
  <si>
    <t>1,62+1,26+16,02+1,83+1,58+27,58+2,57+1,78+22,53+2,05+1,26+1,81+25,44 =</t>
  </si>
  <si>
    <t>Execução de passeio em piso intertravado, com bloco retangular de 20 x 10 cm, espessura 6 cm.</t>
  </si>
  <si>
    <t xml:space="preserve">745,00 x 0,05 = 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</si>
  <si>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</si>
  <si>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</si>
  <si>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</si>
  <si>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</si>
  <si>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</si>
  <si>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10886</t>
  </si>
  <si>
    <t>0,0252000</t>
  </si>
  <si>
    <t>10891</t>
  </si>
  <si>
    <t>11455</t>
  </si>
  <si>
    <t>FECHO / TRINCO / FERROLHO FIO REDONDO, DE SOBREPOR, 8", EM ACO GALVANIZADO / ZINCADO</t>
  </si>
  <si>
    <t>11587</t>
  </si>
  <si>
    <t>0,0634000</t>
  </si>
  <si>
    <t>0,0504000</t>
  </si>
  <si>
    <t>83518</t>
  </si>
  <si>
    <t>0,0269000</t>
  </si>
  <si>
    <t>84402</t>
  </si>
  <si>
    <t>QUADRO DE DISTRIBUICAO DE ENERGIA P/ 6 DISJUNTORES TERMOMAGNETICOS MONOPOLARES SEM BARRAMENTO, DE EMBUTIR, EM CHAPA METALICA - FORNECIMENTO E INSTALACAO</t>
  </si>
  <si>
    <t>0,9794000</t>
  </si>
  <si>
    <t>88487</t>
  </si>
  <si>
    <t>3,7457000</t>
  </si>
  <si>
    <t>91170</t>
  </si>
  <si>
    <t>0,2518000</t>
  </si>
  <si>
    <t>91173</t>
  </si>
  <si>
    <t>0,2266000</t>
  </si>
  <si>
    <t>91862</t>
  </si>
  <si>
    <t>91870</t>
  </si>
  <si>
    <t>91911</t>
  </si>
  <si>
    <t>0,0755000</t>
  </si>
  <si>
    <t>91924</t>
  </si>
  <si>
    <t>0,6219000</t>
  </si>
  <si>
    <t>91926</t>
  </si>
  <si>
    <t>0,6798000</t>
  </si>
  <si>
    <t>91937</t>
  </si>
  <si>
    <t>92000</t>
  </si>
  <si>
    <t>92025</t>
  </si>
  <si>
    <t>INTERRUPTOR SIMPLES (1 MÓDULO) COM 2 TOMADAS DE EMBUTIR 2P+T 10 A,  INCLUINDO SUPORTE E PLACA - FORNECIMENTO E INSTALAÇÃO. AF_12/2015</t>
  </si>
  <si>
    <t>92543</t>
  </si>
  <si>
    <t>1,4396000</t>
  </si>
  <si>
    <t>93040</t>
  </si>
  <si>
    <t>93358</t>
  </si>
  <si>
    <t>ESCAVAÇÃO MANUAL DE VALA COM PROFUNDIDADE MENOR OU IGUAL A 1,30 M. AF_03/2016</t>
  </si>
  <si>
    <t>0,0262000</t>
  </si>
  <si>
    <t>94210</t>
  </si>
  <si>
    <t>94559</t>
  </si>
  <si>
    <t>95240</t>
  </si>
  <si>
    <t>95241</t>
  </si>
  <si>
    <t>95805</t>
  </si>
  <si>
    <t>95811</t>
  </si>
  <si>
    <t>97586</t>
  </si>
  <si>
    <t>0,1007000</t>
  </si>
  <si>
    <t>97593</t>
  </si>
  <si>
    <t>98441</t>
  </si>
  <si>
    <t>PAREDE DE MADEIRA COMPENSADA PARA CONSTRUÇÃO TEMPORÁRIA EM CHAPA SIMPLES, EXTERNA, COM ÁREA LÍQUIDA MAIOR OU IGUAL A 6 M², SEM VÃO. AF_05/2018</t>
  </si>
  <si>
    <t>0,3517000</t>
  </si>
  <si>
    <t>98442</t>
  </si>
  <si>
    <t>PAREDE DE MADEIRA COMPENSADA PARA CONSTRUÇÃO TEMPORÁRIA EM CHAPA SIMPLES, EXTERNA, COM ÁREA LÍQUIDA MENOR QUE 6 M², SEM VÃO. AF_05/2018</t>
  </si>
  <si>
    <t>0,4048000</t>
  </si>
  <si>
    <t>98443</t>
  </si>
  <si>
    <t>PAREDE DE MADEIRA COMPENSADA PARA CONSTRUÇÃO TEMPORÁRIA EM CHAPA SIMPLES, INTERNA, COM ÁREA LÍQUIDA MAIOR OU IGUAL A 6 M², SEM VÃO. AF_05/2018</t>
  </si>
  <si>
    <t>0,0281000</t>
  </si>
  <si>
    <t>98444</t>
  </si>
  <si>
    <t>PAREDE DE MADEIRA COMPENSADA PARA CONSTRUÇÃO TEMPORÁRIA EM CHAPA SIMPLES, INTERNA, COM ÁREA LÍQUIDA MENOR QUE 6 M², SEM VÃO. AF_05/2018</t>
  </si>
  <si>
    <t>0,0323000</t>
  </si>
  <si>
    <t>98445</t>
  </si>
  <si>
    <t>PAREDE DE MADEIRA COMPENSADA PARA CONSTRUÇÃO TEMPORÁRIA EM CHAPA SIMPLES, EXTERNA, COM ÁREA LÍQUIDA MAIOR OU IGUAL A 6 M², COM VÃO. AF_05/2018</t>
  </si>
  <si>
    <t>0,5495000</t>
  </si>
  <si>
    <t>98446</t>
  </si>
  <si>
    <t>PAREDE DE MADEIRA COMPENSADA PARA CONSTRUÇÃO TEMPORÁRIA EM CHAPA SIMPLES, EXTERNA, COM ÁREA LÍQUIDA MENOR QUE 6 M², COM VÃO. AF_05/2018</t>
  </si>
  <si>
    <t>0,4284000</t>
  </si>
  <si>
    <t>98447</t>
  </si>
  <si>
    <t>PAREDE DE MADEIRA COMPENSADA PARA CONSTRUÇÃO TEMPORÁRIA EM CHAPA SIMPLES, INTERNA, COM ÁREA LÍQUIDA MAIOR OU IGUAL A 6 M², COM VÃO. AF_05/2018</t>
  </si>
  <si>
    <t>0,0439000</t>
  </si>
  <si>
    <t>98448</t>
  </si>
  <si>
    <t>PAREDE DE MADEIRA COMPENSADA PARA CONSTRUÇÃO TEMPORÁRIA EM CHAPA SIMPLES, INTERNA, COM ÁREA LÍQUIDA MENOR QUE 6 M², COM VÃO. AF_05/2018</t>
  </si>
  <si>
    <t>0,0342000</t>
  </si>
  <si>
    <t>((16 x 1,10 x 6 x 0,395) + (2 x 8,70 x 2 x 0,395) + (2 x 5,1 x 12 x 0,395)) x 1,10 =</t>
  </si>
  <si>
    <t>((4 x 4,15 x 6 x 0,617) + (4 x 8,70 x 2 x 0,617) + ( 4 x 5,10 x 12 x 0,617)) x 1,10 =</t>
  </si>
  <si>
    <t>((33 x 0,74 x 6 x 0,109) + (71 x 0,80 x 2 x 0,109) + (41 x 0,80 x 12 x 1,09) x 1,10=</t>
  </si>
  <si>
    <t xml:space="preserve">(0,20 x 4 x 3,60 x 3) + ( (0,30 + 0,30 + 0,15) x 8,70 x 2) + ((0,20 + 0,20 + 0,15) x 5,10 x 6) =  </t>
  </si>
  <si>
    <t xml:space="preserve">(0,30 x 1,00 x 1,00 x 6) + (0,2 x 0,2 x 3,60 x 6) + ( 0,15 x 0,30 x 8,50 x 2) + ( 0,15 x 0,20 x 4,90 x 12) = </t>
  </si>
  <si>
    <t>(2 x (1,00 + 3,20)) x 0,6=</t>
  </si>
  <si>
    <t>(3 x 0,90 x 6 x 0,245) + ((3,20 + 3,20 + 1,40 +1,40) x 4 x 0,245) =</t>
  </si>
  <si>
    <t>((3,20 + 3,20 + 1,00 + 1,00) / 0,15) x 0,50 x 0,109 =</t>
  </si>
  <si>
    <t>(0,25 x 2) x 0,60 x 6 + (0,22 + 0,22) x (3,20 + 3,20 + 1,00 + 1,00) =</t>
  </si>
  <si>
    <t>((0,60 + 0,30) x 0,20 x 0,20 x 6) + (0,07 x 0,50 x (3,50 + 3,50 + 0,70 + 0,70)) =</t>
  </si>
  <si>
    <t>87245</t>
  </si>
  <si>
    <t>REVESTIMENTO CERÂMICO PARA PAREDES EXTERNAS EM PASTILHAS DE PORCELANA 5 X 5 CM (PLACAS DE 30 X 30 CM), ALINHADAS A PRUMO, APLICADO EM SUPERFÍCIES INTERNAS DA SACADA. AF_06/2014</t>
  </si>
  <si>
    <t>PASTILHA CERAMICA/PORCELANA, REVEST INT/EXT E  PISCINA, CORES FRIAS *5 X 5* CM</t>
  </si>
  <si>
    <t>1,3300000</t>
  </si>
  <si>
    <t>ARGAMASSA COLANTE TIPO ACIII E</t>
  </si>
  <si>
    <t>7,6900000</t>
  </si>
  <si>
    <t>AZULEJISTA OU LADRILHISTA COM ENCARGOS COMPLEMENTARES</t>
  </si>
  <si>
    <t>1,7000000</t>
  </si>
  <si>
    <t>0,8500000</t>
  </si>
  <si>
    <t>72138</t>
  </si>
  <si>
    <t>PISO EM GRANITO BRANCO 50X50CM LEVIGADO ESPESSURA 2CM, ASSENTADO COM ARGAMASSA COLANTE DUPLA COLAGEM, COM REJUNTAMENTO EM CIMENTO BRANCO</t>
  </si>
  <si>
    <t>CIMENTO BRANCO</t>
  </si>
  <si>
    <t>0,2110000</t>
  </si>
  <si>
    <t>ARGAMASSA COLANTE AC I PARA CERAMICAS</t>
  </si>
  <si>
    <t>8,0000000</t>
  </si>
  <si>
    <t>PISO EM GRANITO, POLIDO, TIPO MARFIM, DALLAS, CARAVELAS OU OUTROS EQUIVALENTES DA REGIAO, FORMATO MENOR OU IGUAL A 3025 CM2, E=  *2* CM</t>
  </si>
  <si>
    <t>1,0500000</t>
  </si>
  <si>
    <t>MARMORISTA/GRANITEIRO COM ENCARGOS COMPLEMENTARES</t>
  </si>
  <si>
    <t>Revestimento cerâmico</t>
  </si>
  <si>
    <t>Assentamento de granito para assento do banco</t>
  </si>
  <si>
    <t>(3,20 + 3,20 + 1,40 + 1,40) x 0,60 =</t>
  </si>
  <si>
    <t>Emboço</t>
  </si>
  <si>
    <t>87527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</si>
  <si>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</si>
  <si>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87292</t>
  </si>
  <si>
    <t>0,5800000</t>
  </si>
  <si>
    <t>(3,50 + 3,50 + 0,70 + 0,70)  x (0,50 + 0,08 + 0,08) =</t>
  </si>
  <si>
    <t>95305</t>
  </si>
  <si>
    <t>TEXTURA ACRÍLICA, APLICAÇÃO MANUAL EM PAREDE, UMA DEMÃO. AF_09/2016</t>
  </si>
  <si>
    <t>MASSA PARA TEXTURA LISA DE BASE ACRILICA, USO INTERNO E EXTERNO</t>
  </si>
  <si>
    <t>1,1400000</t>
  </si>
  <si>
    <t>0,1880000</t>
  </si>
  <si>
    <t>0,0690000</t>
  </si>
  <si>
    <t>76,68 x 0,25 =</t>
  </si>
  <si>
    <t>97607</t>
  </si>
  <si>
    <t>LUMINÁRIA ARANDELA TIPO TARTARUGA PARA 1 LÂMPADA LED - FORNECIMENTO E INSTALAÇÃO. AF_11/2017</t>
  </si>
  <si>
    <t>LAMPADA LED 6 W BIVOLT BRANCA, FORMATO TRADICIONAL (BASE E27)</t>
  </si>
  <si>
    <t>LUMINARIA TIPO TARTARUGA PARA AREA EXTERNA EM ALUMINIO, COM GRADE, PARA 1 LAMPADA, BASE E27, POTENCIA MAXIMA 40/60 W (NAO INCLUI LAMPADA)</t>
  </si>
  <si>
    <t>0,2299000</t>
  </si>
  <si>
    <t>0,5518000</t>
  </si>
  <si>
    <t>Luminária com lâmpada LED</t>
  </si>
  <si>
    <t xml:space="preserve">*3,00 = </t>
  </si>
  <si>
    <t>*5,00=</t>
  </si>
  <si>
    <t>*20,06 =</t>
  </si>
  <si>
    <t>*100,00 =</t>
  </si>
  <si>
    <t>*6,00 =</t>
  </si>
  <si>
    <t>40 x 6 =</t>
  </si>
  <si>
    <t>*10,00 =</t>
  </si>
  <si>
    <t>*1,00 =</t>
  </si>
  <si>
    <t>*2,00 =</t>
  </si>
  <si>
    <t>*745,00 =</t>
  </si>
  <si>
    <t>MESTRE DE OBRAS COM ENCARGOS COMPLEMENTARES</t>
  </si>
  <si>
    <t>PISO EM PLACA DE CONCRETO PRÉ FABRICADA, ESPESSURA 3 CM, ASSENTADA COM ARGAMASSA TRACO 1:0,5:5 (CIMENTO E AREIA), COM REJUNTE EM CIMENTO CINZA - DEFICIENTE VISUAL.</t>
  </si>
  <si>
    <t>CARROSEL GIRA GIRA DE 8 LUGARES, FIXADO COM SAPATA DE CONCRETO</t>
  </si>
  <si>
    <t>ESCORREGADO, FIXADO COM SAPATA DE CONCRETO</t>
  </si>
  <si>
    <t>GANGORRA DE DERRO TRIPLA, FIXADO COM SAPATA DE CONCRETO</t>
  </si>
  <si>
    <t>BALANÇO DE FERRO DE 4 LUGARES, FIXADO COM SAPATA DE CONCRETO</t>
  </si>
  <si>
    <t>COTAÇÃO 01</t>
  </si>
  <si>
    <t>COTAÇÃO 02</t>
  </si>
  <si>
    <t>COTAÇÃO 03</t>
  </si>
  <si>
    <t>COTAÇÃO 04</t>
  </si>
  <si>
    <t>COTAÇÃO 05</t>
  </si>
  <si>
    <t>COTAÇÃO 06</t>
  </si>
  <si>
    <t>COTAÇÃO 07</t>
  </si>
  <si>
    <t>COTAÇÃO 08</t>
  </si>
  <si>
    <t>COTAÇÃO 09</t>
  </si>
  <si>
    <t>COTAÇÃO 10</t>
  </si>
  <si>
    <t>COTAÇÃO 11</t>
  </si>
  <si>
    <t>COTAÇÃO 12</t>
  </si>
  <si>
    <t xml:space="preserve">MULTIEXERCITADOR - 7 FUNÇÕES </t>
  </si>
  <si>
    <t>SIMULADOR DE CALVAGADA TRIPLO</t>
  </si>
  <si>
    <t>EXERCITADOR DE PERNAS TRIPLO</t>
  </si>
  <si>
    <t>SIMULADOR DE CAMINHADA TRIPLO</t>
  </si>
  <si>
    <t>ROTAÇÃO DE OMBROS DIAGONAL DUPLA</t>
  </si>
  <si>
    <t>ESQUI TRIPLO CONJUGADO</t>
  </si>
  <si>
    <t xml:space="preserve">JOGO DE BARRAS </t>
  </si>
  <si>
    <t>PLACA ORIENTATIVA</t>
  </si>
  <si>
    <t>CPU-02</t>
  </si>
  <si>
    <t>CPU-29</t>
  </si>
  <si>
    <t>CPU-55</t>
  </si>
  <si>
    <t>CPU-56</t>
  </si>
  <si>
    <t>CPU-57</t>
  </si>
  <si>
    <t>CPU-58</t>
  </si>
  <si>
    <t>COTAÇÃO 13</t>
  </si>
  <si>
    <t>COTAÇÃO 14</t>
  </si>
  <si>
    <t>COTAÇÃO 15</t>
  </si>
  <si>
    <t>COTAÇÃO 16</t>
  </si>
  <si>
    <t>COTAÇÃO 17</t>
  </si>
  <si>
    <t>COTAÇÃO 18</t>
  </si>
  <si>
    <t>COTAÇÃO 19</t>
  </si>
  <si>
    <t>COTAÇÃO 20</t>
  </si>
  <si>
    <t>CPU-49</t>
  </si>
  <si>
    <t>PREÇO UNITÁRIO (R$)</t>
  </si>
  <si>
    <t>(87,95)  + (107,39 + 66,85 + 47,82 + 35,98 + 76,68) =</t>
  </si>
  <si>
    <t>6 x 1,00 x 1,00 x 1,20 =</t>
  </si>
  <si>
    <t>(1,62+1,26+16,02+1,83+1,58+27,58+2,57+1,78+22,53+2,05+1,26+1,81+25,44) x (0,30) =</t>
  </si>
  <si>
    <t>((1,62+1,26+16,02+1,83+1,58+27,58+2,57+1,78+22,53+2,05+1,26+1,81+25,44) x (0,04 x 1,40) - (32,20 X 0,04) =</t>
  </si>
  <si>
    <t>(0,20 x 4 x 3,60 x 6) + ((0,30 + 0,15) x 2 x 8,70 x 2) + ((0,20 + 0,15) x 2 x 5,10 x 12) =</t>
  </si>
  <si>
    <t>745,00 x 0,10 + 107,33 x 0,30 x 0,15 =</t>
  </si>
  <si>
    <t>Jogo de mesa em concreto</t>
  </si>
  <si>
    <t>2.1.1</t>
  </si>
  <si>
    <t>2.1.2</t>
  </si>
  <si>
    <t>2.1.3</t>
  </si>
  <si>
    <t>2.1.4</t>
  </si>
  <si>
    <t>2.1.5</t>
  </si>
  <si>
    <t>2.1.6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</si>
  <si>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</si>
  <si>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</si>
  <si>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</si>
  <si>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</si>
  <si>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</si>
  <si>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</si>
  <si>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</si>
  <si>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</si>
  <si>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</si>
  <si>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</si>
  <si>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</si>
  <si>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</si>
  <si>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</si>
  <si>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</si>
  <si>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</si>
  <si>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</si>
  <si>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</si>
  <si>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</si>
  <si>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</si>
  <si>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</si>
  <si>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</si>
  <si>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</si>
  <si>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</si>
  <si>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</si>
  <si>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</si>
  <si>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2.5.1</t>
  </si>
  <si>
    <t>2.5.2</t>
  </si>
  <si>
    <t>2.6.1</t>
  </si>
  <si>
    <t>2.7.1</t>
  </si>
  <si>
    <t>2.8.1</t>
  </si>
  <si>
    <t>2.8.2</t>
  </si>
  <si>
    <t>2.8.3</t>
  </si>
  <si>
    <t>2.8.4</t>
  </si>
  <si>
    <t>2.8.5</t>
  </si>
  <si>
    <t>2.9</t>
  </si>
  <si>
    <t>2.9.1</t>
  </si>
  <si>
    <t>2.9.2</t>
  </si>
  <si>
    <t>2.9.3</t>
  </si>
  <si>
    <t>2.9.4</t>
  </si>
  <si>
    <t>2.9.5</t>
  </si>
  <si>
    <t>2.10</t>
  </si>
  <si>
    <t>2.10.1</t>
  </si>
  <si>
    <t>2.10.2</t>
  </si>
  <si>
    <t>2.10.3</t>
  </si>
  <si>
    <t>2.10.4</t>
  </si>
  <si>
    <t>TOTAL DO SUB-ITEM 2.2</t>
  </si>
  <si>
    <t>*30,00 =</t>
  </si>
  <si>
    <t>*150,00=</t>
  </si>
  <si>
    <t>*75,00=</t>
  </si>
  <si>
    <t>Placa de obra em chapa de aço galvanizada (3,00m x 2,00m) - 02 unidades</t>
  </si>
  <si>
    <t>Execução de almoxarifado em canteiro de obra (3,00m x 4,00m) - 02 unidades</t>
  </si>
  <si>
    <t>3,00 x 4,00 x (2) =</t>
  </si>
  <si>
    <t>3,00 x 2,00 x (2) =</t>
  </si>
  <si>
    <t>CONSTRUÇÃO DA PRAÇA DA SEDE</t>
  </si>
  <si>
    <t>2.3.9</t>
  </si>
  <si>
    <t>2.3.10</t>
  </si>
  <si>
    <t>MASSA ÚNICA, PARA RECEBIMENTO DE PINTURA, EM ARGAMASSA TRAÇO 1:2:8, PREPARO MECÂNICO COM BETONEIRA 400L, APLICADA MANUALMENTE EM FACES INTERNAS DE PAREDES, ESPESSURA DE 20MM, COM EXECUÇÃO DE TALISCAS. AF_06/2014</t>
  </si>
  <si>
    <t>0,4700000</t>
  </si>
  <si>
    <t>0,1710000</t>
  </si>
  <si>
    <t>Massa única, para recebimento de pintura</t>
  </si>
  <si>
    <t>(0,20 x 4 x 3,60 x 6) =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</si>
  <si>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</si>
  <si>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</si>
  <si>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</si>
  <si>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</si>
  <si>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</si>
  <si>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</si>
  <si>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APLICAÇÃO MANUAL DE MASSA ACRÍLICA EM PAREDES EXTERNAS DE CASAS, DUAS DEMÃOS. AF_05/2017</t>
  </si>
  <si>
    <t>2.3.11</t>
  </si>
  <si>
    <t>Aplicação de massa acrílica</t>
  </si>
  <si>
    <t>TINTA LATEX PVA PREMIUM, COR BRANCA</t>
  </si>
  <si>
    <t>0,3300000</t>
  </si>
  <si>
    <t>0,1300000</t>
  </si>
  <si>
    <t>0,0480000</t>
  </si>
  <si>
    <t>Aplicação de pintura PVA látex</t>
  </si>
  <si>
    <t>((0,30 + 0,15) x 2 x 8,70 x 2) + ((0,20 + 0,15) x 2 x 5,10 x 12) =</t>
  </si>
  <si>
    <t>BLOCO CERAMICO (ALVENARIA VEDACAO), 6 FUROS, DE 9 X 14 X 19 CM</t>
  </si>
  <si>
    <t>56,6200000</t>
  </si>
  <si>
    <t>TELA DE ACO SOLDADA GALVANIZADA/ZINCADA PARA ALVENARIA, FIO  D = *1,20 A 1,70* MM, MALHA 15 X 15 MM, (C X L) *50 X 12* CM</t>
  </si>
  <si>
    <t>1,5100000</t>
  </si>
  <si>
    <t>PINO DE ACO COM FURO, HASTE = 27 MM (ACAO DIRETA)</t>
  </si>
  <si>
    <t>CENTO</t>
  </si>
  <si>
    <t>0,0363000</t>
  </si>
  <si>
    <t>3,6310000</t>
  </si>
  <si>
    <t>1,8160000</t>
  </si>
  <si>
    <t>ALVENARIA DE VEDAÇÃO DE BLOCOS CERÂMICOS FURADOS NA HORIZONTAL DE 14X9X19CM (ESPESSURA 14CM, BLOCO DEITADO) DE PAREDES COM ÁREA LÍQUIDA MENOR QUE 6M² COM VÃOS E ARGAMASSA DE ASSENTAMENTO COM PREPARO EM BETONEIRA. AF_06/2014</t>
  </si>
  <si>
    <t>Alvenaria em bloco cerâmico 14x9x19cm (deitado)</t>
  </si>
  <si>
    <t>(3,20 + 3,20 + 1,40 + 1,40 + 2,80 + 2,80 +1,00 + 1,00) x 0,60 =</t>
  </si>
  <si>
    <t>2.7.2</t>
  </si>
  <si>
    <t>2.7.3</t>
  </si>
  <si>
    <t>2.7.4</t>
  </si>
  <si>
    <t>2.7.5</t>
  </si>
  <si>
    <t>2.7.6</t>
  </si>
  <si>
    <t>2.7.7</t>
  </si>
  <si>
    <t>2.7.8</t>
  </si>
  <si>
    <t>2.9.6</t>
  </si>
  <si>
    <t>TOTAL DO SUB-ITEM 2.10</t>
  </si>
  <si>
    <t>TOTAL DO SUB-ITEM 2.9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</si>
  <si>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</si>
  <si>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</si>
  <si>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</si>
  <si>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</si>
  <si>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</si>
  <si>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</si>
  <si>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</si>
  <si>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0,2540000</t>
  </si>
  <si>
    <t>Aplicação de textura</t>
  </si>
  <si>
    <t>5</t>
  </si>
  <si>
    <t>6</t>
  </si>
  <si>
    <t>Dist.  da Origem à Ibipeba:</t>
  </si>
  <si>
    <t>((3,20 + 3,20 + 1,00 + 1,00) x 0,15 x ,15) + (0,20 x 0,20 x 0,30 x 6)=</t>
  </si>
  <si>
    <t>2.4.11</t>
  </si>
  <si>
    <t>2.4.12</t>
  </si>
  <si>
    <t>(2,8 + 2,80 +1,00 + 1,00) x 0,60 =</t>
  </si>
  <si>
    <t>Aterro manual com solo argilo-arenoso e compactação mecanizada.</t>
  </si>
  <si>
    <t>ATERRO MANUAL DE VALAS COM SOLO ARGILO-ARENOSO E COMPACTAÇÃO MECANIZADA. AF_05/2016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</si>
  <si>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</si>
  <si>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</si>
  <si>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0,0030000</t>
  </si>
  <si>
    <t>ARGILA, ARGILA VERMELHA OU ARGILA ARENOSA (RETIRADA NA JAZIDA, SEM TRANSPORTE)</t>
  </si>
  <si>
    <t>1,2500000</t>
  </si>
  <si>
    <t>0,6590000</t>
  </si>
  <si>
    <t>COMPACTADOR DE SOLOS DE PERCUSSÃO (SOQUETE) COM MOTOR A GASOLINA 4 TEMPOS, POTÊNCIA 4 CV - CHP DIURNO. AF_08/2015</t>
  </si>
  <si>
    <t>0,2740000</t>
  </si>
  <si>
    <t>COMPACTADOR DE SOLOS DE PERCUSSÃO (SOQUETE) COM MOTOR A GASOLINA 4 TEMPOS, POTÊNCIA 4 CV - CHI DIURNO. AF_08/2015</t>
  </si>
  <si>
    <t>DEMOLIÇÃO DE MEIO-FIO DE PEDRA</t>
  </si>
  <si>
    <t>Lixeira para Praça</t>
  </si>
  <si>
    <t>Banco para Praça</t>
  </si>
  <si>
    <t>Piso Direcional</t>
  </si>
  <si>
    <t>FORNECIMENTO E JOGO DE MESA EM CONCRETO</t>
  </si>
  <si>
    <t>COTAÇÃO 21</t>
  </si>
  <si>
    <t>*4,00 =</t>
  </si>
  <si>
    <t>CPU-06</t>
  </si>
  <si>
    <t>4</t>
  </si>
  <si>
    <t>PISO DIRECIONAL</t>
  </si>
  <si>
    <t>3</t>
  </si>
  <si>
    <t>Total para 3 meses:</t>
  </si>
  <si>
    <t>11,63 x 42,40 =</t>
  </si>
  <si>
    <t>OBJETO: EXECUÇÃO DE OBRAS E SERVIÇOS DE ENGENHARIA RELATIVOS À CONSTRUÇÃO DE 01 (UMA) PRAÇA NA SEDE - Item I- DO MUNICÍPIO DE IBIPEBA/BA, ÁREA DE ATUAÇÃO DA 2ª SUPERINTENDÊNCIA REGIONAL DA CODEVASF, NO ESTADO DA BAHIA.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</si>
</sst>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&quot;R$&quot;\ #,##0.00"/>
    <numFmt numFmtId="168" formatCode="&quot;R$ &quot;#,##0.00"/>
    <numFmt numFmtId="169" formatCode="#,##0.0000000"/>
    <numFmt numFmtId="170" formatCode="#,##0.000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Verdana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MonoMM1_ZeroNormal"/>
    </font>
    <font>
      <b/>
      <sz val="8"/>
      <color indexed="8"/>
      <name val="Courier"/>
      <family val="3"/>
    </font>
    <font>
      <b/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theme="6" tint="0.7999816888943144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</cellStyleXfs>
  <cellXfs count="317">
    <xf numFmtId="0" fontId="0" fillId="0" borderId="0" xfId="0"/>
    <xf numFmtId="0" fontId="3" fillId="0" borderId="0" xfId="0" applyFont="1"/>
    <xf numFmtId="0" fontId="2" fillId="0" borderId="0" xfId="1" applyFont="1"/>
    <xf numFmtId="0" fontId="2" fillId="0" borderId="0" xfId="1" applyFont="1" applyBorder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1"/>
    <xf numFmtId="0" fontId="3" fillId="0" borderId="0" xfId="1" applyFont="1" applyBorder="1" applyAlignment="1">
      <alignment wrapText="1"/>
    </xf>
    <xf numFmtId="0" fontId="11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49" fontId="18" fillId="0" borderId="0" xfId="0" applyNumberFormat="1" applyFont="1" applyBorder="1" applyAlignment="1">
      <alignment vertical="top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43" fontId="9" fillId="0" borderId="1" xfId="2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1" xfId="1" applyFont="1" applyFill="1" applyBorder="1" applyAlignment="1">
      <alignment horizontal="left" vertical="center" wrapText="1"/>
    </xf>
    <xf numFmtId="10" fontId="4" fillId="4" borderId="1" xfId="5" applyNumberFormat="1" applyFont="1" applyFill="1" applyBorder="1" applyAlignment="1">
      <alignment horizontal="center"/>
    </xf>
    <xf numFmtId="0" fontId="23" fillId="7" borderId="1" xfId="9" applyFont="1" applyFill="1" applyBorder="1" applyAlignment="1">
      <alignment horizontal="center" vertical="center" wrapText="1"/>
    </xf>
    <xf numFmtId="0" fontId="23" fillId="7" borderId="1" xfId="9" applyFont="1" applyFill="1" applyBorder="1" applyAlignment="1">
      <alignment horizontal="left" vertical="center" wrapText="1"/>
    </xf>
    <xf numFmtId="166" fontId="23" fillId="7" borderId="1" xfId="6" applyNumberFormat="1" applyFont="1" applyFill="1" applyBorder="1" applyAlignment="1">
      <alignment horizontal="center" vertical="center" wrapText="1"/>
    </xf>
    <xf numFmtId="2" fontId="23" fillId="7" borderId="1" xfId="6" applyNumberFormat="1" applyFont="1" applyFill="1" applyBorder="1" applyAlignment="1">
      <alignment horizontal="center" vertical="center" wrapText="1"/>
    </xf>
    <xf numFmtId="49" fontId="18" fillId="0" borderId="16" xfId="0" applyNumberFormat="1" applyFont="1" applyBorder="1" applyAlignment="1">
      <alignment vertical="top" wrapText="1"/>
    </xf>
    <xf numFmtId="49" fontId="18" fillId="0" borderId="17" xfId="0" applyNumberFormat="1" applyFont="1" applyBorder="1" applyAlignment="1">
      <alignment vertical="top" wrapText="1"/>
    </xf>
    <xf numFmtId="49" fontId="18" fillId="0" borderId="19" xfId="0" applyNumberFormat="1" applyFont="1" applyBorder="1" applyAlignment="1">
      <alignment vertical="top" wrapText="1"/>
    </xf>
    <xf numFmtId="0" fontId="3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20" xfId="0" applyBorder="1" applyAlignment="1">
      <alignment vertical="center"/>
    </xf>
    <xf numFmtId="4" fontId="2" fillId="0" borderId="0" xfId="1" applyNumberFormat="1" applyFont="1" applyBorder="1"/>
    <xf numFmtId="4" fontId="2" fillId="0" borderId="22" xfId="1" applyNumberFormat="1" applyFont="1" applyBorder="1" applyAlignment="1">
      <alignment horizontal="right" vertical="center"/>
    </xf>
    <xf numFmtId="4" fontId="26" fillId="4" borderId="22" xfId="1" applyNumberFormat="1" applyFont="1" applyFill="1" applyBorder="1" applyAlignment="1">
      <alignment horizontal="right" vertical="center"/>
    </xf>
    <xf numFmtId="4" fontId="4" fillId="6" borderId="25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4" fillId="0" borderId="20" xfId="1" applyNumberFormat="1" applyFont="1" applyBorder="1" applyAlignment="1">
      <alignment horizontal="justify" vertical="center" wrapText="1"/>
    </xf>
    <xf numFmtId="0" fontId="2" fillId="0" borderId="0" xfId="1" applyBorder="1" applyAlignment="1">
      <alignment vertical="center"/>
    </xf>
    <xf numFmtId="0" fontId="2" fillId="0" borderId="0" xfId="1" applyBorder="1"/>
    <xf numFmtId="0" fontId="3" fillId="0" borderId="0" xfId="1" applyFont="1" applyBorder="1"/>
    <xf numFmtId="0" fontId="14" fillId="0" borderId="0" xfId="1" applyFont="1" applyBorder="1"/>
    <xf numFmtId="2" fontId="15" fillId="0" borderId="0" xfId="1" applyNumberFormat="1" applyFont="1" applyBorder="1"/>
    <xf numFmtId="2" fontId="14" fillId="0" borderId="0" xfId="1" applyNumberFormat="1" applyFont="1" applyBorder="1"/>
    <xf numFmtId="0" fontId="15" fillId="0" borderId="0" xfId="1" applyFont="1" applyBorder="1"/>
    <xf numFmtId="0" fontId="3" fillId="0" borderId="2" xfId="0" applyFont="1" applyBorder="1" applyAlignment="1">
      <alignment horizontal="left" wrapText="1"/>
    </xf>
    <xf numFmtId="0" fontId="4" fillId="0" borderId="2" xfId="1" applyNumberFormat="1" applyFont="1" applyBorder="1" applyAlignment="1">
      <alignment horizontal="justify" vertical="center" wrapText="1"/>
    </xf>
    <xf numFmtId="0" fontId="4" fillId="0" borderId="31" xfId="1" applyNumberFormat="1" applyFont="1" applyBorder="1" applyAlignment="1">
      <alignment horizontal="justify" vertical="center" wrapText="1"/>
    </xf>
    <xf numFmtId="0" fontId="10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30" xfId="0" applyFont="1" applyBorder="1" applyAlignment="1">
      <alignment horizontal="left" wrapText="1"/>
    </xf>
    <xf numFmtId="0" fontId="3" fillId="0" borderId="21" xfId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23" fillId="8" borderId="1" xfId="9" applyFont="1" applyFill="1" applyBorder="1" applyAlignment="1">
      <alignment horizontal="center" vertical="center" wrapText="1"/>
    </xf>
    <xf numFmtId="4" fontId="23" fillId="7" borderId="1" xfId="9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7" fillId="0" borderId="0" xfId="0" applyFont="1" applyBorder="1"/>
    <xf numFmtId="164" fontId="2" fillId="5" borderId="1" xfId="2" applyFont="1" applyFill="1" applyBorder="1" applyAlignment="1">
      <alignment horizontal="right" vertical="center"/>
    </xf>
    <xf numFmtId="0" fontId="29" fillId="5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2" fontId="23" fillId="0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167" fontId="2" fillId="5" borderId="1" xfId="0" applyNumberFormat="1" applyFont="1" applyFill="1" applyBorder="1" applyAlignment="1">
      <alignment horizontal="center" vertical="center"/>
    </xf>
    <xf numFmtId="167" fontId="3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164" fontId="2" fillId="5" borderId="1" xfId="2" applyFont="1" applyFill="1" applyBorder="1" applyAlignment="1">
      <alignment horizontal="right" vertical="top" wrapText="1"/>
    </xf>
    <xf numFmtId="164" fontId="2" fillId="5" borderId="1" xfId="2" applyFont="1" applyFill="1" applyBorder="1" applyAlignment="1">
      <alignment horizontal="right" vertical="center" wrapText="1"/>
    </xf>
    <xf numFmtId="164" fontId="2" fillId="5" borderId="6" xfId="2" applyFont="1" applyFill="1" applyBorder="1" applyAlignment="1">
      <alignment horizontal="right" vertical="center" wrapText="1"/>
    </xf>
    <xf numFmtId="164" fontId="2" fillId="5" borderId="1" xfId="2" applyFont="1" applyFill="1" applyBorder="1" applyAlignment="1">
      <alignment horizontal="right" wrapText="1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" fontId="27" fillId="10" borderId="1" xfId="1" applyNumberFormat="1" applyFont="1" applyFill="1" applyBorder="1" applyAlignment="1">
      <alignment horizontal="right" vertical="center"/>
    </xf>
    <xf numFmtId="169" fontId="23" fillId="7" borderId="1" xfId="9" applyNumberFormat="1" applyFont="1" applyFill="1" applyBorder="1" applyAlignment="1">
      <alignment horizontal="center" vertical="center" wrapText="1"/>
    </xf>
    <xf numFmtId="2" fontId="23" fillId="5" borderId="1" xfId="6" applyNumberFormat="1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left" vertical="center" wrapText="1"/>
    </xf>
    <xf numFmtId="166" fontId="32" fillId="11" borderId="1" xfId="6" applyNumberFormat="1" applyFont="1" applyFill="1" applyBorder="1" applyAlignment="1">
      <alignment horizontal="center" vertical="center" wrapText="1"/>
    </xf>
    <xf numFmtId="10" fontId="2" fillId="0" borderId="0" xfId="1" applyNumberFormat="1" applyFont="1"/>
    <xf numFmtId="0" fontId="3" fillId="3" borderId="2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2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4" fontId="4" fillId="0" borderId="1" xfId="0" applyNumberFormat="1" applyFont="1" applyBorder="1" applyAlignment="1">
      <alignment horizontal="left" vertical="center"/>
    </xf>
    <xf numFmtId="0" fontId="4" fillId="0" borderId="1" xfId="0" applyFont="1" applyBorder="1"/>
    <xf numFmtId="49" fontId="18" fillId="0" borderId="43" xfId="0" applyNumberFormat="1" applyFont="1" applyBorder="1" applyAlignment="1">
      <alignment vertical="top" wrapText="1"/>
    </xf>
    <xf numFmtId="0" fontId="0" fillId="0" borderId="45" xfId="0" applyBorder="1"/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vertical="center"/>
    </xf>
    <xf numFmtId="164" fontId="2" fillId="5" borderId="1" xfId="2" applyFont="1" applyFill="1" applyBorder="1" applyAlignment="1">
      <alignment horizontal="center" vertical="center"/>
    </xf>
    <xf numFmtId="4" fontId="2" fillId="5" borderId="22" xfId="1" applyNumberFormat="1" applyFont="1" applyFill="1" applyBorder="1" applyAlignment="1">
      <alignment horizontal="right" vertical="center"/>
    </xf>
    <xf numFmtId="0" fontId="10" fillId="5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5" borderId="33" xfId="1" applyFont="1" applyFill="1" applyBorder="1" applyAlignment="1">
      <alignment horizontal="center" vertical="center"/>
    </xf>
    <xf numFmtId="0" fontId="28" fillId="5" borderId="34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" fontId="4" fillId="6" borderId="47" xfId="1" applyNumberFormat="1" applyFont="1" applyFill="1" applyBorder="1" applyAlignment="1">
      <alignment horizontal="right" vertical="center"/>
    </xf>
    <xf numFmtId="0" fontId="28" fillId="5" borderId="19" xfId="1" applyFont="1" applyFill="1" applyBorder="1" applyAlignment="1">
      <alignment horizontal="center" vertical="center"/>
    </xf>
    <xf numFmtId="0" fontId="28" fillId="5" borderId="0" xfId="1" applyFont="1" applyFill="1" applyBorder="1" applyAlignment="1">
      <alignment horizontal="center" vertical="center"/>
    </xf>
    <xf numFmtId="164" fontId="0" fillId="5" borderId="4" xfId="2" applyFont="1" applyFill="1" applyBorder="1" applyAlignment="1"/>
    <xf numFmtId="0" fontId="2" fillId="0" borderId="2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8" fontId="2" fillId="5" borderId="1" xfId="2" applyNumberFormat="1" applyFont="1" applyFill="1" applyBorder="1" applyAlignment="1">
      <alignment horizontal="center" vertical="center"/>
    </xf>
    <xf numFmtId="2" fontId="15" fillId="5" borderId="0" xfId="1" applyNumberFormat="1" applyFont="1" applyFill="1" applyBorder="1"/>
    <xf numFmtId="170" fontId="23" fillId="7" borderId="1" xfId="9" applyNumberFormat="1" applyFont="1" applyFill="1" applyBorder="1" applyAlignment="1">
      <alignment horizontal="center" vertical="center" wrapText="1"/>
    </xf>
    <xf numFmtId="0" fontId="29" fillId="5" borderId="21" xfId="0" applyFont="1" applyFill="1" applyBorder="1" applyAlignment="1">
      <alignment horizontal="center" vertical="center"/>
    </xf>
    <xf numFmtId="0" fontId="29" fillId="5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left" vertical="center" wrapText="1"/>
    </xf>
    <xf numFmtId="0" fontId="2" fillId="5" borderId="56" xfId="0" applyFont="1" applyFill="1" applyBorder="1" applyAlignment="1">
      <alignment horizontal="center" vertical="center"/>
    </xf>
    <xf numFmtId="167" fontId="2" fillId="5" borderId="24" xfId="0" applyNumberFormat="1" applyFont="1" applyFill="1" applyBorder="1" applyAlignment="1">
      <alignment horizontal="center" vertical="center"/>
    </xf>
    <xf numFmtId="4" fontId="2" fillId="5" borderId="1" xfId="1" applyNumberFormat="1" applyFont="1" applyFill="1" applyBorder="1" applyAlignment="1">
      <alignment horizontal="right" vertical="center"/>
    </xf>
    <xf numFmtId="164" fontId="9" fillId="5" borderId="1" xfId="2" applyFont="1" applyFill="1" applyBorder="1" applyAlignment="1">
      <alignment horizontal="center"/>
    </xf>
    <xf numFmtId="164" fontId="0" fillId="5" borderId="1" xfId="2" applyFont="1" applyFill="1" applyBorder="1" applyAlignment="1">
      <alignment horizontal="center"/>
    </xf>
    <xf numFmtId="164" fontId="0" fillId="5" borderId="6" xfId="2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0" fontId="2" fillId="0" borderId="46" xfId="1" applyBorder="1"/>
    <xf numFmtId="2" fontId="15" fillId="0" borderId="0" xfId="1" applyNumberFormat="1" applyFont="1" applyBorder="1" applyAlignment="1">
      <alignment horizontal="center" vertical="center"/>
    </xf>
    <xf numFmtId="0" fontId="2" fillId="0" borderId="45" xfId="1" applyFont="1" applyBorder="1"/>
    <xf numFmtId="0" fontId="3" fillId="0" borderId="45" xfId="0" applyFont="1" applyBorder="1" applyAlignment="1">
      <alignment horizontal="left" vertical="top"/>
    </xf>
    <xf numFmtId="0" fontId="3" fillId="0" borderId="45" xfId="1" applyFont="1" applyBorder="1" applyAlignment="1">
      <alignment vertical="top"/>
    </xf>
    <xf numFmtId="0" fontId="11" fillId="0" borderId="45" xfId="1" applyFont="1" applyBorder="1" applyAlignment="1">
      <alignment horizontal="center" vertical="center"/>
    </xf>
    <xf numFmtId="0" fontId="14" fillId="0" borderId="45" xfId="1" applyFont="1" applyBorder="1" applyAlignment="1">
      <alignment vertical="center"/>
    </xf>
    <xf numFmtId="0" fontId="14" fillId="0" borderId="45" xfId="1" applyFont="1" applyBorder="1"/>
    <xf numFmtId="0" fontId="2" fillId="0" borderId="45" xfId="1" applyBorder="1"/>
    <xf numFmtId="4" fontId="3" fillId="0" borderId="46" xfId="1" applyNumberFormat="1" applyFont="1" applyBorder="1"/>
    <xf numFmtId="0" fontId="2" fillId="0" borderId="35" xfId="1" applyFont="1" applyBorder="1"/>
    <xf numFmtId="0" fontId="2" fillId="0" borderId="2" xfId="1" applyBorder="1"/>
    <xf numFmtId="0" fontId="2" fillId="0" borderId="2" xfId="1" applyFont="1" applyBorder="1"/>
    <xf numFmtId="0" fontId="2" fillId="0" borderId="48" xfId="1" applyBorder="1"/>
    <xf numFmtId="0" fontId="0" fillId="0" borderId="33" xfId="0" applyBorder="1"/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8" fontId="2" fillId="9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68" fontId="2" fillId="12" borderId="22" xfId="2" applyNumberFormat="1" applyFont="1" applyFill="1" applyBorder="1" applyAlignment="1">
      <alignment horizontal="center" vertical="center"/>
    </xf>
    <xf numFmtId="168" fontId="2" fillId="12" borderId="25" xfId="2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49" fontId="6" fillId="0" borderId="19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3" fontId="9" fillId="0" borderId="22" xfId="2" applyNumberFormat="1" applyFont="1" applyBorder="1" applyAlignment="1">
      <alignment horizontal="center" vertical="center"/>
    </xf>
    <xf numFmtId="10" fontId="4" fillId="4" borderId="22" xfId="5" applyNumberFormat="1" applyFont="1" applyFill="1" applyBorder="1" applyAlignment="1">
      <alignment horizontal="center"/>
    </xf>
    <xf numFmtId="0" fontId="0" fillId="0" borderId="27" xfId="0" applyBorder="1"/>
    <xf numFmtId="0" fontId="4" fillId="0" borderId="52" xfId="0" applyFont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3" fontId="4" fillId="0" borderId="22" xfId="0" applyNumberFormat="1" applyFont="1" applyBorder="1" applyAlignment="1">
      <alignment horizontal="center"/>
    </xf>
    <xf numFmtId="43" fontId="4" fillId="0" borderId="22" xfId="0" applyNumberFormat="1" applyFont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43" fontId="9" fillId="0" borderId="22" xfId="0" applyNumberFormat="1" applyFont="1" applyBorder="1" applyAlignment="1">
      <alignment horizontal="center"/>
    </xf>
    <xf numFmtId="49" fontId="4" fillId="0" borderId="55" xfId="0" applyNumberFormat="1" applyFont="1" applyFill="1" applyBorder="1" applyAlignment="1">
      <alignment horizontal="center" vertical="center"/>
    </xf>
    <xf numFmtId="0" fontId="4" fillId="0" borderId="24" xfId="0" applyFont="1" applyBorder="1"/>
    <xf numFmtId="10" fontId="4" fillId="4" borderId="24" xfId="5" applyNumberFormat="1" applyFont="1" applyFill="1" applyBorder="1" applyAlignment="1">
      <alignment horizontal="center"/>
    </xf>
    <xf numFmtId="10" fontId="4" fillId="4" borderId="25" xfId="5" applyNumberFormat="1" applyFont="1" applyFill="1" applyBorder="1" applyAlignment="1">
      <alignment horizont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4" fontId="7" fillId="0" borderId="6" xfId="1" applyNumberFormat="1" applyFont="1" applyFill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28" fillId="0" borderId="33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8" fillId="0" borderId="30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48" xfId="1" applyFont="1" applyBorder="1" applyAlignment="1">
      <alignment horizontal="center" vertical="center"/>
    </xf>
    <xf numFmtId="0" fontId="28" fillId="0" borderId="1" xfId="1" applyFont="1" applyFill="1" applyBorder="1" applyAlignment="1">
      <alignment horizontal="center" vertical="center"/>
    </xf>
    <xf numFmtId="0" fontId="28" fillId="0" borderId="22" xfId="1" applyFont="1" applyFill="1" applyBorder="1" applyAlignment="1">
      <alignment horizontal="center" vertical="center"/>
    </xf>
    <xf numFmtId="0" fontId="28" fillId="0" borderId="2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top" wrapText="1"/>
    </xf>
    <xf numFmtId="49" fontId="25" fillId="0" borderId="18" xfId="0" applyNumberFormat="1" applyFont="1" applyBorder="1" applyAlignment="1">
      <alignment horizontal="center" vertical="top" wrapText="1"/>
    </xf>
    <xf numFmtId="49" fontId="25" fillId="0" borderId="0" xfId="0" applyNumberFormat="1" applyFont="1" applyBorder="1" applyAlignment="1">
      <alignment horizontal="center" vertical="top" wrapText="1"/>
    </xf>
    <xf numFmtId="49" fontId="25" fillId="0" borderId="20" xfId="0" applyNumberFormat="1" applyFont="1" applyBorder="1" applyAlignment="1">
      <alignment horizontal="center" vertical="top" wrapText="1"/>
    </xf>
    <xf numFmtId="0" fontId="17" fillId="0" borderId="26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2" fillId="0" borderId="2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3" fillId="0" borderId="19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20" xfId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49" fontId="19" fillId="0" borderId="17" xfId="0" applyNumberFormat="1" applyFont="1" applyBorder="1" applyAlignment="1">
      <alignment horizontal="center" vertical="top" wrapText="1"/>
    </xf>
    <xf numFmtId="49" fontId="19" fillId="0" borderId="18" xfId="0" applyNumberFormat="1" applyFont="1" applyBorder="1" applyAlignment="1">
      <alignment horizontal="center" vertical="top" wrapText="1"/>
    </xf>
    <xf numFmtId="49" fontId="19" fillId="0" borderId="33" xfId="0" applyNumberFormat="1" applyFont="1" applyBorder="1" applyAlignment="1">
      <alignment horizontal="center" vertical="top" wrapText="1"/>
    </xf>
    <xf numFmtId="43" fontId="4" fillId="0" borderId="6" xfId="0" applyNumberFormat="1" applyFont="1" applyBorder="1" applyAlignment="1">
      <alignment horizontal="center"/>
    </xf>
    <xf numFmtId="43" fontId="4" fillId="0" borderId="32" xfId="0" applyNumberFormat="1" applyFont="1" applyBorder="1" applyAlignment="1">
      <alignment horizontal="center"/>
    </xf>
    <xf numFmtId="43" fontId="4" fillId="0" borderId="56" xfId="0" applyNumberFormat="1" applyFont="1" applyBorder="1" applyAlignment="1">
      <alignment horizontal="center"/>
    </xf>
    <xf numFmtId="0" fontId="9" fillId="2" borderId="0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1" fillId="9" borderId="37" xfId="1" applyFont="1" applyFill="1" applyBorder="1" applyAlignment="1">
      <alignment horizontal="center" vertical="center"/>
    </xf>
    <xf numFmtId="0" fontId="31" fillId="9" borderId="38" xfId="1" applyFont="1" applyFill="1" applyBorder="1" applyAlignment="1">
      <alignment horizontal="center" vertical="center"/>
    </xf>
    <xf numFmtId="0" fontId="31" fillId="9" borderId="39" xfId="1" applyFont="1" applyFill="1" applyBorder="1" applyAlignment="1">
      <alignment horizontal="center" vertical="center"/>
    </xf>
    <xf numFmtId="0" fontId="13" fillId="9" borderId="21" xfId="1" applyFont="1" applyFill="1" applyBorder="1" applyAlignment="1">
      <alignment horizontal="center" vertical="center"/>
    </xf>
    <xf numFmtId="0" fontId="13" fillId="9" borderId="1" xfId="1" applyFont="1" applyFill="1" applyBorder="1" applyAlignment="1">
      <alignment horizontal="center" vertical="center"/>
    </xf>
    <xf numFmtId="0" fontId="13" fillId="9" borderId="22" xfId="1" applyFont="1" applyFill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2" fillId="0" borderId="4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left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6" fillId="0" borderId="4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46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right" vertical="center"/>
    </xf>
    <xf numFmtId="0" fontId="24" fillId="0" borderId="4" xfId="1" applyFont="1" applyBorder="1" applyAlignment="1">
      <alignment horizontal="right" vertical="center"/>
    </xf>
    <xf numFmtId="0" fontId="24" fillId="0" borderId="5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5" borderId="47" xfId="0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center" vertical="center"/>
    </xf>
    <xf numFmtId="0" fontId="2" fillId="0" borderId="55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 wrapText="1"/>
    </xf>
    <xf numFmtId="0" fontId="2" fillId="0" borderId="24" xfId="1" applyFont="1" applyFill="1" applyBorder="1" applyAlignment="1">
      <alignment horizontal="center" vertical="center"/>
    </xf>
    <xf numFmtId="164" fontId="2" fillId="5" borderId="24" xfId="2" applyFont="1" applyFill="1" applyBorder="1" applyAlignment="1">
      <alignment horizontal="right" vertical="center" wrapText="1"/>
    </xf>
    <xf numFmtId="4" fontId="2" fillId="5" borderId="25" xfId="1" applyNumberFormat="1" applyFont="1" applyFill="1" applyBorder="1" applyAlignment="1">
      <alignment horizontal="right" vertical="center"/>
    </xf>
  </cellXfs>
  <cellStyles count="10">
    <cellStyle name="Moeda" xfId="6" builtinId="4"/>
    <cellStyle name="Moeda 2" xfId="4"/>
    <cellStyle name="Normal" xfId="0" builtinId="0"/>
    <cellStyle name="Normal 2" xfId="1"/>
    <cellStyle name="Normal 3" xfId="7"/>
    <cellStyle name="Normal_Pesquisa no referencial 10 de maio de 2013" xfId="9"/>
    <cellStyle name="Porcentagem" xfId="5" builtinId="5"/>
    <cellStyle name="Separador de milhares" xfId="2" builtinId="3"/>
    <cellStyle name="Separador de milhares 2" xfId="3"/>
    <cellStyle name="Vírgula 2" xfId="8"/>
  </cellStyles>
  <dxfs count="2159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22112</xdr:rowOff>
    </xdr:from>
    <xdr:to>
      <xdr:col>2</xdr:col>
      <xdr:colOff>586808</xdr:colOff>
      <xdr:row>1</xdr:row>
      <xdr:rowOff>153080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112"/>
          <a:ext cx="2024062" cy="3605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2</xdr:row>
      <xdr:rowOff>104775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4384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7824" cy="455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2" y="0"/>
          <a:ext cx="1734988" cy="456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347384" cy="3841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299759" cy="51752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3"/>
  <sheetViews>
    <sheetView showGridLines="0" view="pageBreakPreview" zoomScale="110" zoomScaleNormal="100" zoomScaleSheetLayoutView="110" workbookViewId="0">
      <selection activeCell="C1" sqref="A1:G103"/>
    </sheetView>
  </sheetViews>
  <sheetFormatPr defaultRowHeight="12.75"/>
  <cols>
    <col min="1" max="1" width="8.140625" style="2" customWidth="1"/>
    <col min="2" max="2" width="13.42578125" style="2" customWidth="1"/>
    <col min="3" max="3" width="62.42578125" style="2" customWidth="1"/>
    <col min="4" max="4" width="6.140625" style="2" customWidth="1"/>
    <col min="5" max="5" width="16.140625" style="4" customWidth="1"/>
    <col min="6" max="6" width="15.7109375" style="4" customWidth="1"/>
    <col min="7" max="7" width="14.7109375" style="5" customWidth="1"/>
    <col min="8" max="8" width="9.140625" style="2"/>
    <col min="9" max="9" width="10.140625" style="2" bestFit="1" customWidth="1"/>
    <col min="10" max="16384" width="9.140625" style="2"/>
  </cols>
  <sheetData>
    <row r="1" spans="1:12" s="7" customFormat="1" ht="18" customHeight="1">
      <c r="A1" s="35"/>
      <c r="B1" s="36"/>
      <c r="C1" s="215" t="s">
        <v>26</v>
      </c>
      <c r="D1" s="215"/>
      <c r="E1" s="215"/>
      <c r="F1" s="215"/>
      <c r="G1" s="216"/>
    </row>
    <row r="2" spans="1:12" s="7" customFormat="1" ht="18" customHeight="1">
      <c r="A2" s="37"/>
      <c r="B2" s="20"/>
      <c r="C2" s="217" t="s">
        <v>27</v>
      </c>
      <c r="D2" s="217"/>
      <c r="E2" s="217"/>
      <c r="F2" s="217"/>
      <c r="G2" s="218"/>
    </row>
    <row r="3" spans="1:12" s="7" customFormat="1" ht="18" customHeight="1">
      <c r="A3" s="37"/>
      <c r="B3" s="20"/>
      <c r="C3" s="217" t="s">
        <v>467</v>
      </c>
      <c r="D3" s="217"/>
      <c r="E3" s="217"/>
      <c r="F3" s="217"/>
      <c r="G3" s="218"/>
    </row>
    <row r="4" spans="1:12" s="14" customFormat="1">
      <c r="A4" s="38"/>
      <c r="B4" s="59"/>
      <c r="C4" s="39"/>
      <c r="D4" s="40"/>
      <c r="E4" s="12"/>
      <c r="F4" s="11"/>
      <c r="G4" s="41"/>
    </row>
    <row r="5" spans="1:12" customFormat="1" ht="32.25" customHeight="1">
      <c r="A5" s="222" t="s">
        <v>898</v>
      </c>
      <c r="B5" s="223"/>
      <c r="C5" s="223"/>
      <c r="D5" s="223"/>
      <c r="E5" s="223"/>
      <c r="F5" s="223"/>
      <c r="G5" s="224"/>
    </row>
    <row r="6" spans="1:12" customFormat="1" ht="20.100000000000001" customHeight="1">
      <c r="A6" s="227" t="s">
        <v>420</v>
      </c>
      <c r="B6" s="225"/>
      <c r="C6" s="225"/>
      <c r="D6" s="225" t="s">
        <v>52</v>
      </c>
      <c r="E6" s="225"/>
      <c r="F6" s="225"/>
      <c r="G6" s="226"/>
    </row>
    <row r="7" spans="1:12" ht="20.100000000000001" customHeight="1">
      <c r="A7" s="227" t="s">
        <v>484</v>
      </c>
      <c r="B7" s="225"/>
      <c r="C7" s="225"/>
      <c r="D7" s="46"/>
      <c r="E7" s="46"/>
      <c r="F7" s="46"/>
      <c r="G7" s="47"/>
    </row>
    <row r="8" spans="1:12" ht="12.75" customHeight="1">
      <c r="A8" s="60"/>
      <c r="B8" s="55"/>
      <c r="C8" s="55"/>
      <c r="D8" s="56"/>
      <c r="E8" s="56"/>
      <c r="F8" s="56"/>
      <c r="G8" s="57"/>
    </row>
    <row r="9" spans="1:12" ht="21" customHeight="1">
      <c r="A9" s="219" t="s">
        <v>28</v>
      </c>
      <c r="B9" s="220"/>
      <c r="C9" s="220"/>
      <c r="D9" s="220"/>
      <c r="E9" s="220"/>
      <c r="F9" s="220"/>
      <c r="G9" s="221"/>
    </row>
    <row r="10" spans="1:12" ht="27" customHeight="1">
      <c r="A10" s="102" t="s">
        <v>50</v>
      </c>
      <c r="B10" s="103" t="s">
        <v>65</v>
      </c>
      <c r="C10" s="104" t="s">
        <v>1</v>
      </c>
      <c r="D10" s="105" t="s">
        <v>2</v>
      </c>
      <c r="E10" s="106" t="s">
        <v>88</v>
      </c>
      <c r="F10" s="106" t="s">
        <v>746</v>
      </c>
      <c r="G10" s="107" t="s">
        <v>3</v>
      </c>
    </row>
    <row r="11" spans="1:12" ht="20.100000000000001" customHeight="1">
      <c r="A11" s="61">
        <v>1</v>
      </c>
      <c r="B11" s="200" t="s">
        <v>4</v>
      </c>
      <c r="C11" s="200"/>
      <c r="D11" s="195"/>
      <c r="E11" s="195"/>
      <c r="F11" s="195"/>
      <c r="G11" s="196"/>
    </row>
    <row r="12" spans="1:12" ht="16.5" customHeight="1">
      <c r="A12" s="188" t="s">
        <v>67</v>
      </c>
      <c r="B12" s="58" t="str">
        <f>'CPU 01'!A13</f>
        <v>CPU-01</v>
      </c>
      <c r="C12" s="21" t="s">
        <v>16</v>
      </c>
      <c r="D12" s="190" t="s">
        <v>25</v>
      </c>
      <c r="E12" s="116">
        <f>'MC - Serviços Prelimiares'!E9</f>
        <v>100</v>
      </c>
      <c r="F12" s="141">
        <f>'CPU 01'!G20</f>
        <v>202.57</v>
      </c>
      <c r="G12" s="43">
        <f>ROUND(E12*F12,2)</f>
        <v>20257</v>
      </c>
      <c r="I12" s="101">
        <f>G12/G103</f>
        <v>9.6448516789217134E-2</v>
      </c>
      <c r="J12" s="2">
        <f>G12/3</f>
        <v>6752.333333333333</v>
      </c>
      <c r="K12" s="2">
        <f>G12/3</f>
        <v>6752.333333333333</v>
      </c>
      <c r="L12" s="2">
        <f>G12/3</f>
        <v>6752.333333333333</v>
      </c>
    </row>
    <row r="13" spans="1:12" ht="27" customHeight="1">
      <c r="A13" s="188" t="s">
        <v>68</v>
      </c>
      <c r="B13" s="58" t="str">
        <f>'CPU 01'!A22</f>
        <v>CPU-02</v>
      </c>
      <c r="C13" s="21" t="s">
        <v>810</v>
      </c>
      <c r="D13" s="190" t="s">
        <v>14</v>
      </c>
      <c r="E13" s="116">
        <f>'MC - Serviços Prelimiares'!E10</f>
        <v>24</v>
      </c>
      <c r="F13" s="141">
        <f>'CPU 01'!G67</f>
        <v>658.8</v>
      </c>
      <c r="G13" s="43">
        <f>ROUND(E13*F13,2)</f>
        <v>15811.2</v>
      </c>
      <c r="J13" s="4">
        <f>G13</f>
        <v>15811.2</v>
      </c>
    </row>
    <row r="14" spans="1:12" ht="18" customHeight="1">
      <c r="A14" s="188" t="s">
        <v>69</v>
      </c>
      <c r="B14" s="58" t="str">
        <f>'CPU 01'!A69</f>
        <v>CPU-03</v>
      </c>
      <c r="C14" s="21" t="s">
        <v>563</v>
      </c>
      <c r="D14" s="190" t="s">
        <v>45</v>
      </c>
      <c r="E14" s="116">
        <f>'MC - Serviços Prelimiares'!E11</f>
        <v>493.11</v>
      </c>
      <c r="F14" s="141">
        <f>'CPU 01'!G73</f>
        <v>0.93</v>
      </c>
      <c r="G14" s="43">
        <f>ROUND(E14*F14,2)</f>
        <v>458.59</v>
      </c>
      <c r="J14" s="4">
        <f>G14</f>
        <v>458.59</v>
      </c>
    </row>
    <row r="15" spans="1:12" ht="18" customHeight="1">
      <c r="A15" s="188" t="s">
        <v>98</v>
      </c>
      <c r="B15" s="58" t="str">
        <f>'CPU 01'!A69</f>
        <v>CPU-03</v>
      </c>
      <c r="C15" s="21" t="s">
        <v>562</v>
      </c>
      <c r="D15" s="190" t="s">
        <v>45</v>
      </c>
      <c r="E15" s="116">
        <f>'MC - Serviços Prelimiares'!E12</f>
        <v>493.11</v>
      </c>
      <c r="F15" s="141">
        <f>'CPU 01'!G73</f>
        <v>0.93</v>
      </c>
      <c r="G15" s="43">
        <f>ROUND(E15*F15,2)</f>
        <v>458.59</v>
      </c>
      <c r="L15" s="4">
        <f>G15</f>
        <v>458.59</v>
      </c>
    </row>
    <row r="16" spans="1:12" ht="27" customHeight="1">
      <c r="A16" s="188" t="s">
        <v>480</v>
      </c>
      <c r="B16" s="58" t="str">
        <f>'CPU 01'!A75</f>
        <v>CPU-04</v>
      </c>
      <c r="C16" s="21" t="s">
        <v>809</v>
      </c>
      <c r="D16" s="190" t="s">
        <v>14</v>
      </c>
      <c r="E16" s="116">
        <f>'MC - Serviços Prelimiares'!E13</f>
        <v>12</v>
      </c>
      <c r="F16" s="141">
        <f>'CPU 01'!G85</f>
        <v>362.94</v>
      </c>
      <c r="G16" s="43">
        <f>ROUND(E16*F16,2)</f>
        <v>4355.28</v>
      </c>
      <c r="J16" s="4">
        <f>G16</f>
        <v>4355.28</v>
      </c>
    </row>
    <row r="17" spans="1:12" ht="20.100000000000001" customHeight="1">
      <c r="A17" s="197"/>
      <c r="B17" s="198"/>
      <c r="C17" s="198"/>
      <c r="D17" s="199" t="s">
        <v>99</v>
      </c>
      <c r="E17" s="199"/>
      <c r="F17" s="199"/>
      <c r="G17" s="44">
        <f>SUM(G12:G16)</f>
        <v>41340.659999999989</v>
      </c>
      <c r="J17" s="2">
        <f>SUM(J12:J16)</f>
        <v>27377.403333333332</v>
      </c>
      <c r="K17" s="2">
        <f>SUM(K12:K16)</f>
        <v>6752.333333333333</v>
      </c>
      <c r="L17" s="2">
        <f>SUM(L12:L16)</f>
        <v>7210.9233333333332</v>
      </c>
    </row>
    <row r="18" spans="1:12" ht="20.100000000000001" customHeight="1">
      <c r="A18" s="61">
        <v>2</v>
      </c>
      <c r="B18" s="200" t="s">
        <v>813</v>
      </c>
      <c r="C18" s="200"/>
      <c r="D18" s="195"/>
      <c r="E18" s="195"/>
      <c r="F18" s="195"/>
      <c r="G18" s="196"/>
      <c r="J18" s="101">
        <f>J17/G17</f>
        <v>0.66223914502896997</v>
      </c>
      <c r="K18" s="101">
        <f>K17/G17</f>
        <v>0.16333395096578851</v>
      </c>
      <c r="L18" s="101">
        <f>L17/G17</f>
        <v>0.17442690400524169</v>
      </c>
    </row>
    <row r="19" spans="1:12" ht="20.100000000000001" customHeight="1">
      <c r="A19" s="61" t="s">
        <v>70</v>
      </c>
      <c r="B19" s="200" t="s">
        <v>511</v>
      </c>
      <c r="C19" s="200"/>
      <c r="D19" s="195"/>
      <c r="E19" s="195"/>
      <c r="F19" s="195"/>
      <c r="G19" s="196"/>
    </row>
    <row r="20" spans="1:12" ht="27" customHeight="1">
      <c r="A20" s="188" t="s">
        <v>754</v>
      </c>
      <c r="B20" s="58" t="str">
        <f>'CPU 02'!A13</f>
        <v>CPU-05</v>
      </c>
      <c r="C20" s="21" t="s">
        <v>477</v>
      </c>
      <c r="D20" s="190" t="s">
        <v>0</v>
      </c>
      <c r="E20" s="116">
        <f>'MC - Praça da Sede'!E9</f>
        <v>74.5</v>
      </c>
      <c r="F20" s="141">
        <f>'CPU 02'!G18</f>
        <v>51.37</v>
      </c>
      <c r="G20" s="43">
        <f t="shared" ref="G20:G25" si="0">ROUND(E20*F20,2)</f>
        <v>3827.07</v>
      </c>
    </row>
    <row r="21" spans="1:12" ht="18" customHeight="1">
      <c r="A21" s="188" t="s">
        <v>755</v>
      </c>
      <c r="B21" s="58" t="str">
        <f>'CPU 02'!A20</f>
        <v>CPU-06</v>
      </c>
      <c r="C21" s="29" t="s">
        <v>478</v>
      </c>
      <c r="D21" s="190" t="s">
        <v>13</v>
      </c>
      <c r="E21" s="116">
        <f>'MC - Praça da Sede'!E10</f>
        <v>107.33</v>
      </c>
      <c r="F21" s="141">
        <f>'CPU 02'!G25</f>
        <v>2.4500000000000002</v>
      </c>
      <c r="G21" s="43">
        <f t="shared" si="0"/>
        <v>262.95999999999998</v>
      </c>
    </row>
    <row r="22" spans="1:12" ht="27" customHeight="1">
      <c r="A22" s="188" t="s">
        <v>756</v>
      </c>
      <c r="B22" s="58" t="str">
        <f>'CPU 02'!A27</f>
        <v>CPU-07</v>
      </c>
      <c r="C22" s="21" t="s">
        <v>72</v>
      </c>
      <c r="D22" s="190" t="s">
        <v>0</v>
      </c>
      <c r="E22" s="116">
        <f>'MC - Praça da Sede'!E11</f>
        <v>79.150000000000006</v>
      </c>
      <c r="F22" s="141">
        <f>'CPU 02'!G33</f>
        <v>4.97</v>
      </c>
      <c r="G22" s="43">
        <f t="shared" si="0"/>
        <v>393.38</v>
      </c>
    </row>
    <row r="23" spans="1:12" ht="27" customHeight="1">
      <c r="A23" s="188" t="s">
        <v>757</v>
      </c>
      <c r="B23" s="58" t="str">
        <f>'CPU 02'!A35</f>
        <v>CPU-08</v>
      </c>
      <c r="C23" s="21" t="s">
        <v>71</v>
      </c>
      <c r="D23" s="190" t="s">
        <v>0</v>
      </c>
      <c r="E23" s="116">
        <f>'MC - Praça da Sede'!E12</f>
        <v>79.150000000000006</v>
      </c>
      <c r="F23" s="141">
        <f>'CPU 02'!G39</f>
        <v>7.64</v>
      </c>
      <c r="G23" s="43">
        <f t="shared" si="0"/>
        <v>604.71</v>
      </c>
    </row>
    <row r="24" spans="1:12" ht="18" customHeight="1">
      <c r="A24" s="188" t="s">
        <v>758</v>
      </c>
      <c r="B24" s="58" t="str">
        <f>'CPU 02'!A41</f>
        <v>CPU-09</v>
      </c>
      <c r="C24" s="21" t="s">
        <v>431</v>
      </c>
      <c r="D24" s="190" t="s">
        <v>14</v>
      </c>
      <c r="E24" s="116">
        <f>'MC - Praça da Sede'!E14</f>
        <v>37.25</v>
      </c>
      <c r="F24" s="141">
        <f>'CPU 02'!G50</f>
        <v>0.52</v>
      </c>
      <c r="G24" s="43">
        <f t="shared" si="0"/>
        <v>19.37</v>
      </c>
    </row>
    <row r="25" spans="1:12" ht="18" customHeight="1">
      <c r="A25" s="188" t="s">
        <v>759</v>
      </c>
      <c r="B25" s="58" t="str">
        <f>'CPU 02'!A52</f>
        <v>CPU-10</v>
      </c>
      <c r="C25" s="21" t="s">
        <v>874</v>
      </c>
      <c r="D25" s="190" t="s">
        <v>0</v>
      </c>
      <c r="E25" s="116">
        <f>'MC - Praça da Sede'!E14</f>
        <v>37.25</v>
      </c>
      <c r="F25" s="141">
        <f>'CPU 02'!G61</f>
        <v>43.27</v>
      </c>
      <c r="G25" s="43">
        <f t="shared" si="0"/>
        <v>1611.81</v>
      </c>
    </row>
    <row r="26" spans="1:12" ht="21.95" customHeight="1">
      <c r="A26" s="197"/>
      <c r="B26" s="198"/>
      <c r="C26" s="198"/>
      <c r="D26" s="199" t="s">
        <v>864</v>
      </c>
      <c r="E26" s="199"/>
      <c r="F26" s="199"/>
      <c r="G26" s="44">
        <f>SUM(G20:G25)</f>
        <v>6719.2999999999993</v>
      </c>
    </row>
    <row r="27" spans="1:12" ht="21.95" customHeight="1">
      <c r="A27" s="61" t="s">
        <v>504</v>
      </c>
      <c r="B27" s="200" t="s">
        <v>74</v>
      </c>
      <c r="C27" s="200"/>
      <c r="D27" s="195"/>
      <c r="E27" s="195"/>
      <c r="F27" s="195"/>
      <c r="G27" s="196"/>
    </row>
    <row r="28" spans="1:12" ht="19.5" customHeight="1">
      <c r="A28" s="188" t="s">
        <v>760</v>
      </c>
      <c r="B28" s="58" t="str">
        <f>'CPU 02'!A63</f>
        <v>CPU-11</v>
      </c>
      <c r="C28" s="21" t="s">
        <v>73</v>
      </c>
      <c r="D28" s="190" t="s">
        <v>0</v>
      </c>
      <c r="E28" s="116">
        <f>'MC - Praça da Sede'!E17</f>
        <v>3.97</v>
      </c>
      <c r="F28" s="141">
        <f>'CPU 02'!G67</f>
        <v>69.819999999999993</v>
      </c>
      <c r="G28" s="43">
        <f t="shared" ref="G28:G34" si="1">ROUND(E28*F28,2)</f>
        <v>277.19</v>
      </c>
    </row>
    <row r="29" spans="1:12" ht="38.25" customHeight="1">
      <c r="A29" s="188" t="s">
        <v>761</v>
      </c>
      <c r="B29" s="58" t="str">
        <f>'CPU 02'!A69</f>
        <v>CPU-12</v>
      </c>
      <c r="C29" s="21" t="s">
        <v>79</v>
      </c>
      <c r="D29" s="190" t="s">
        <v>13</v>
      </c>
      <c r="E29" s="116">
        <f>'MC - Praça da Sede'!E18</f>
        <v>176.35</v>
      </c>
      <c r="F29" s="141">
        <f>'CPU 02'!G77</f>
        <v>44.79</v>
      </c>
      <c r="G29" s="43">
        <f t="shared" si="1"/>
        <v>7898.72</v>
      </c>
    </row>
    <row r="30" spans="1:12" ht="38.25" customHeight="1">
      <c r="A30" s="188" t="s">
        <v>762</v>
      </c>
      <c r="B30" s="58" t="str">
        <f>'CPU 02'!A79</f>
        <v>CPU-13</v>
      </c>
      <c r="C30" s="21" t="s">
        <v>481</v>
      </c>
      <c r="D30" s="190" t="s">
        <v>0</v>
      </c>
      <c r="E30" s="116">
        <f>'MC - Praça da Sede'!E19</f>
        <v>4.72</v>
      </c>
      <c r="F30" s="141">
        <f>'CPU 02'!G88</f>
        <v>716.65</v>
      </c>
      <c r="G30" s="43">
        <f t="shared" si="1"/>
        <v>3382.59</v>
      </c>
    </row>
    <row r="31" spans="1:12" ht="18" customHeight="1">
      <c r="A31" s="188" t="s">
        <v>763</v>
      </c>
      <c r="B31" s="58" t="str">
        <f>'CPU 02'!A90</f>
        <v>CPU-14</v>
      </c>
      <c r="C31" s="21" t="s">
        <v>558</v>
      </c>
      <c r="D31" s="190" t="s">
        <v>14</v>
      </c>
      <c r="E31" s="116">
        <f>'MC - Praça da Sede'!E20</f>
        <v>32.200000000000003</v>
      </c>
      <c r="F31" s="141">
        <f>'CPU 02'!G97</f>
        <v>110.15</v>
      </c>
      <c r="G31" s="43">
        <f t="shared" si="1"/>
        <v>3546.83</v>
      </c>
    </row>
    <row r="32" spans="1:12" ht="27.75" customHeight="1">
      <c r="A32" s="188" t="s">
        <v>764</v>
      </c>
      <c r="B32" s="58" t="str">
        <f>'CPU 02'!A99</f>
        <v>CPU-15</v>
      </c>
      <c r="C32" s="21" t="s">
        <v>84</v>
      </c>
      <c r="D32" s="190" t="s">
        <v>14</v>
      </c>
      <c r="E32" s="116">
        <f>'MC - Praça da Sede'!E21</f>
        <v>229.11</v>
      </c>
      <c r="F32" s="141">
        <f>'CPU 02'!G111</f>
        <v>61.32</v>
      </c>
      <c r="G32" s="43">
        <f t="shared" si="1"/>
        <v>14049.03</v>
      </c>
    </row>
    <row r="33" spans="1:7" ht="27" customHeight="1">
      <c r="A33" s="188" t="s">
        <v>765</v>
      </c>
      <c r="B33" s="58" t="str">
        <f>'CPU 02'!A113</f>
        <v>CPU-16</v>
      </c>
      <c r="C33" s="21" t="s">
        <v>567</v>
      </c>
      <c r="D33" s="190" t="s">
        <v>14</v>
      </c>
      <c r="E33" s="116">
        <f>'MC - Praça da Sede'!E22</f>
        <v>334.72</v>
      </c>
      <c r="F33" s="141">
        <f>'CPU 02'!G125</f>
        <v>73.930000000000007</v>
      </c>
      <c r="G33" s="43">
        <f t="shared" si="1"/>
        <v>24745.85</v>
      </c>
    </row>
    <row r="34" spans="1:7" ht="18" customHeight="1">
      <c r="A34" s="188" t="s">
        <v>766</v>
      </c>
      <c r="B34" s="58" t="str">
        <f>'CPU 02'!A127</f>
        <v>CPU-17</v>
      </c>
      <c r="C34" s="21" t="s">
        <v>75</v>
      </c>
      <c r="D34" s="190" t="s">
        <v>14</v>
      </c>
      <c r="E34" s="116">
        <f>'MC - Praça da Sede'!E23</f>
        <v>422.67</v>
      </c>
      <c r="F34" s="141">
        <f>'CPU 02'!G133</f>
        <v>15.25</v>
      </c>
      <c r="G34" s="43">
        <f t="shared" si="1"/>
        <v>6445.72</v>
      </c>
    </row>
    <row r="35" spans="1:7" ht="21.95" customHeight="1">
      <c r="A35" s="197"/>
      <c r="B35" s="198"/>
      <c r="C35" s="198"/>
      <c r="D35" s="199" t="s">
        <v>805</v>
      </c>
      <c r="E35" s="199"/>
      <c r="F35" s="199"/>
      <c r="G35" s="44">
        <f>SUM(G28:G34)</f>
        <v>60345.93</v>
      </c>
    </row>
    <row r="36" spans="1:7" ht="21.95" customHeight="1">
      <c r="A36" s="61" t="s">
        <v>505</v>
      </c>
      <c r="B36" s="200" t="s">
        <v>95</v>
      </c>
      <c r="C36" s="200"/>
      <c r="D36" s="212"/>
      <c r="E36" s="213"/>
      <c r="F36" s="213"/>
      <c r="G36" s="214"/>
    </row>
    <row r="37" spans="1:7" ht="20.100000000000001" customHeight="1">
      <c r="A37" s="188" t="s">
        <v>767</v>
      </c>
      <c r="B37" s="118" t="str">
        <f>B28</f>
        <v>CPU-11</v>
      </c>
      <c r="C37" s="21" t="s">
        <v>73</v>
      </c>
      <c r="D37" s="190" t="s">
        <v>0</v>
      </c>
      <c r="E37" s="116">
        <f>'MC - Praça da Sede'!E26</f>
        <v>7.2</v>
      </c>
      <c r="F37" s="141">
        <f>F28</f>
        <v>69.819999999999993</v>
      </c>
      <c r="G37" s="43">
        <f t="shared" ref="G37:G47" si="2">ROUND(E37*F37,2)</f>
        <v>502.7</v>
      </c>
    </row>
    <row r="38" spans="1:7" ht="27" customHeight="1">
      <c r="A38" s="188" t="s">
        <v>768</v>
      </c>
      <c r="B38" s="58" t="str">
        <f>'CPU 02'!A135</f>
        <v>CPU-18</v>
      </c>
      <c r="C38" s="21" t="s">
        <v>91</v>
      </c>
      <c r="D38" s="190" t="s">
        <v>82</v>
      </c>
      <c r="E38" s="116">
        <f>'MC - Praça da Sede'!E27</f>
        <v>114.19</v>
      </c>
      <c r="F38" s="141">
        <f>'CPU 02'!G143</f>
        <v>10.11</v>
      </c>
      <c r="G38" s="43">
        <f t="shared" si="2"/>
        <v>1154.46</v>
      </c>
    </row>
    <row r="39" spans="1:7" ht="27" customHeight="1">
      <c r="A39" s="188" t="s">
        <v>769</v>
      </c>
      <c r="B39" s="58" t="str">
        <f>'CPU 02'!A145</f>
        <v>CPU-19</v>
      </c>
      <c r="C39" s="21" t="s">
        <v>92</v>
      </c>
      <c r="D39" s="190" t="s">
        <v>82</v>
      </c>
      <c r="E39" s="116">
        <f>'MC - Praça da Sede'!E28</f>
        <v>280.98</v>
      </c>
      <c r="F39" s="141">
        <f>'CPU 02'!G153</f>
        <v>8.24</v>
      </c>
      <c r="G39" s="43">
        <f t="shared" si="2"/>
        <v>2315.2800000000002</v>
      </c>
    </row>
    <row r="40" spans="1:7" ht="27" customHeight="1">
      <c r="A40" s="188" t="s">
        <v>770</v>
      </c>
      <c r="B40" s="58" t="str">
        <f>'CPU 02'!A155</f>
        <v>CPU-20</v>
      </c>
      <c r="C40" s="21" t="s">
        <v>93</v>
      </c>
      <c r="D40" s="190" t="s">
        <v>82</v>
      </c>
      <c r="E40" s="116">
        <f>'MC - Praça da Sede'!E29</f>
        <v>75.55</v>
      </c>
      <c r="F40" s="141">
        <f>'CPU 02'!G163</f>
        <v>14.48</v>
      </c>
      <c r="G40" s="43">
        <f t="shared" si="2"/>
        <v>1093.96</v>
      </c>
    </row>
    <row r="41" spans="1:7" ht="27" customHeight="1">
      <c r="A41" s="188" t="s">
        <v>771</v>
      </c>
      <c r="B41" s="58" t="str">
        <f>'CPU 02'!A165</f>
        <v>CPU-21</v>
      </c>
      <c r="C41" s="21" t="s">
        <v>80</v>
      </c>
      <c r="D41" s="190" t="s">
        <v>14</v>
      </c>
      <c r="E41" s="116">
        <f>'MC - Praça da Sede'!E30</f>
        <v>38.520000000000003</v>
      </c>
      <c r="F41" s="141">
        <f>'CPU 02'!G175</f>
        <v>131.72999999999999</v>
      </c>
      <c r="G41" s="43">
        <f t="shared" si="2"/>
        <v>5074.24</v>
      </c>
    </row>
    <row r="42" spans="1:7" ht="27" customHeight="1">
      <c r="A42" s="188" t="s">
        <v>772</v>
      </c>
      <c r="B42" s="58" t="str">
        <f>'CPU 02'!A177</f>
        <v>CPU-22</v>
      </c>
      <c r="C42" s="21" t="s">
        <v>81</v>
      </c>
      <c r="D42" s="190" t="s">
        <v>0</v>
      </c>
      <c r="E42" s="116">
        <f>'MC - Praça da Sede'!E31</f>
        <v>5.19</v>
      </c>
      <c r="F42" s="141">
        <f>'CPU 02'!G187</f>
        <v>414.54</v>
      </c>
      <c r="G42" s="43">
        <f t="shared" si="2"/>
        <v>2151.46</v>
      </c>
    </row>
    <row r="43" spans="1:7" ht="27" customHeight="1">
      <c r="A43" s="188" t="s">
        <v>773</v>
      </c>
      <c r="B43" s="58" t="str">
        <f>'CPU 02'!A189</f>
        <v>CPU-23</v>
      </c>
      <c r="C43" s="82" t="s">
        <v>83</v>
      </c>
      <c r="D43" s="190" t="s">
        <v>14</v>
      </c>
      <c r="E43" s="116">
        <f>'MC - Praça da Sede'!E32</f>
        <v>75.78</v>
      </c>
      <c r="F43" s="141">
        <f>'CPU 02'!G195</f>
        <v>4.2300000000000004</v>
      </c>
      <c r="G43" s="43">
        <f t="shared" si="2"/>
        <v>320.55</v>
      </c>
    </row>
    <row r="44" spans="1:7" ht="27" customHeight="1">
      <c r="A44" s="188" t="s">
        <v>774</v>
      </c>
      <c r="B44" s="58" t="str">
        <f>'CPU 02'!A197</f>
        <v>CPU-24</v>
      </c>
      <c r="C44" s="82" t="s">
        <v>819</v>
      </c>
      <c r="D44" s="190" t="s">
        <v>14</v>
      </c>
      <c r="E44" s="116">
        <f>'MC - Praça da Sede'!E33</f>
        <v>75.78</v>
      </c>
      <c r="F44" s="141">
        <f>'CPU 02'!G203</f>
        <v>36.96</v>
      </c>
      <c r="G44" s="43">
        <f t="shared" si="2"/>
        <v>2800.83</v>
      </c>
    </row>
    <row r="45" spans="1:7" ht="18" customHeight="1">
      <c r="A45" s="188" t="s">
        <v>814</v>
      </c>
      <c r="B45" s="58" t="str">
        <f>'CPU 02'!A205</f>
        <v>CPU-25</v>
      </c>
      <c r="C45" s="21" t="s">
        <v>866</v>
      </c>
      <c r="D45" s="190" t="s">
        <v>14</v>
      </c>
      <c r="E45" s="116">
        <f>'MC - Praça da Sede'!E34</f>
        <v>17.28</v>
      </c>
      <c r="F45" s="141">
        <f>'CPU 02'!G211</f>
        <v>12.3</v>
      </c>
      <c r="G45" s="43">
        <f t="shared" si="2"/>
        <v>212.54</v>
      </c>
    </row>
    <row r="46" spans="1:7" ht="18" customHeight="1">
      <c r="A46" s="188" t="s">
        <v>815</v>
      </c>
      <c r="B46" s="58" t="str">
        <f>'CPU 02'!A213</f>
        <v>CPU-26</v>
      </c>
      <c r="C46" s="21" t="s">
        <v>829</v>
      </c>
      <c r="D46" s="190" t="s">
        <v>14</v>
      </c>
      <c r="E46" s="116">
        <f>'MC - Praça da Sede'!E35</f>
        <v>58.5</v>
      </c>
      <c r="F46" s="141">
        <f>'CPU 02'!G220</f>
        <v>23.64</v>
      </c>
      <c r="G46" s="43">
        <f t="shared" si="2"/>
        <v>1382.94</v>
      </c>
    </row>
    <row r="47" spans="1:7" ht="20.100000000000001" customHeight="1">
      <c r="A47" s="188" t="s">
        <v>828</v>
      </c>
      <c r="B47" s="58" t="str">
        <f>'CPU 02'!A222</f>
        <v>CPU-27</v>
      </c>
      <c r="C47" s="21" t="s">
        <v>834</v>
      </c>
      <c r="D47" s="190" t="s">
        <v>14</v>
      </c>
      <c r="E47" s="116">
        <f>'MC - Praça da Sede'!E36</f>
        <v>75.78</v>
      </c>
      <c r="F47" s="141">
        <f>'CPU 02'!G228</f>
        <v>9.2799999999999994</v>
      </c>
      <c r="G47" s="43">
        <f t="shared" si="2"/>
        <v>703.24</v>
      </c>
    </row>
    <row r="48" spans="1:7" ht="21.95" customHeight="1">
      <c r="A48" s="197"/>
      <c r="B48" s="198"/>
      <c r="C48" s="198"/>
      <c r="D48" s="199" t="s">
        <v>863</v>
      </c>
      <c r="E48" s="199"/>
      <c r="F48" s="199"/>
      <c r="G48" s="44">
        <f>SUM(G37:G47)</f>
        <v>17712.2</v>
      </c>
    </row>
    <row r="49" spans="1:7" ht="21.95" customHeight="1">
      <c r="A49" s="61" t="s">
        <v>506</v>
      </c>
      <c r="B49" s="200" t="s">
        <v>96</v>
      </c>
      <c r="C49" s="200"/>
      <c r="D49" s="195"/>
      <c r="E49" s="195"/>
      <c r="F49" s="195"/>
      <c r="G49" s="196"/>
    </row>
    <row r="50" spans="1:7" ht="18" customHeight="1">
      <c r="A50" s="188" t="s">
        <v>775</v>
      </c>
      <c r="B50" s="118" t="str">
        <f>B28</f>
        <v>CPU-11</v>
      </c>
      <c r="C50" s="82" t="s">
        <v>73</v>
      </c>
      <c r="D50" s="190" t="s">
        <v>0</v>
      </c>
      <c r="E50" s="116">
        <f>'MC - Praça da Sede'!E39</f>
        <v>0.26</v>
      </c>
      <c r="F50" s="141">
        <f>F28</f>
        <v>69.819999999999993</v>
      </c>
      <c r="G50" s="43">
        <f t="shared" ref="G50:G61" si="3">ROUND(E50*F50,2)</f>
        <v>18.149999999999999</v>
      </c>
    </row>
    <row r="51" spans="1:7" ht="18" customHeight="1">
      <c r="A51" s="188" t="s">
        <v>776</v>
      </c>
      <c r="B51" s="118" t="str">
        <f>'CPU 02'!A230</f>
        <v>CPU-28</v>
      </c>
      <c r="C51" s="82" t="s">
        <v>846</v>
      </c>
      <c r="D51" s="190" t="s">
        <v>14</v>
      </c>
      <c r="E51" s="116">
        <f>'MC - Praça da Sede'!E40</f>
        <v>5.04</v>
      </c>
      <c r="F51" s="141">
        <f>'CPU 02'!G239</f>
        <v>161.33000000000001</v>
      </c>
      <c r="G51" s="43">
        <f t="shared" si="3"/>
        <v>813.1</v>
      </c>
    </row>
    <row r="52" spans="1:7" ht="27" customHeight="1">
      <c r="A52" s="188" t="s">
        <v>777</v>
      </c>
      <c r="B52" s="118" t="str">
        <f>'CPU 02'!A241</f>
        <v>CPU-29</v>
      </c>
      <c r="C52" s="82" t="s">
        <v>94</v>
      </c>
      <c r="D52" s="190" t="s">
        <v>82</v>
      </c>
      <c r="E52" s="116">
        <f>'MC - Praça da Sede'!E41</f>
        <v>12.99</v>
      </c>
      <c r="F52" s="141">
        <f>'CPU 02'!G249</f>
        <v>10.36</v>
      </c>
      <c r="G52" s="43">
        <f t="shared" si="3"/>
        <v>134.58000000000001</v>
      </c>
    </row>
    <row r="53" spans="1:7" ht="27" customHeight="1">
      <c r="A53" s="188" t="s">
        <v>778</v>
      </c>
      <c r="B53" s="118" t="str">
        <f>B40</f>
        <v>CPU-20</v>
      </c>
      <c r="C53" s="82" t="s">
        <v>93</v>
      </c>
      <c r="D53" s="190" t="s">
        <v>82</v>
      </c>
      <c r="E53" s="116">
        <f>'MC - Praça da Sede'!E42</f>
        <v>3.05</v>
      </c>
      <c r="F53" s="141">
        <f>F40</f>
        <v>14.48</v>
      </c>
      <c r="G53" s="43">
        <f t="shared" si="3"/>
        <v>44.16</v>
      </c>
    </row>
    <row r="54" spans="1:7" ht="27" customHeight="1">
      <c r="A54" s="188" t="s">
        <v>779</v>
      </c>
      <c r="B54" s="118" t="str">
        <f>B41</f>
        <v>CPU-21</v>
      </c>
      <c r="C54" s="82" t="s">
        <v>80</v>
      </c>
      <c r="D54" s="190" t="s">
        <v>14</v>
      </c>
      <c r="E54" s="116">
        <f>'MC - Praça da Sede'!E43</f>
        <v>5.5</v>
      </c>
      <c r="F54" s="141">
        <f>F41</f>
        <v>131.72999999999999</v>
      </c>
      <c r="G54" s="43">
        <f t="shared" si="3"/>
        <v>724.52</v>
      </c>
    </row>
    <row r="55" spans="1:7" ht="27" customHeight="1">
      <c r="A55" s="188" t="s">
        <v>780</v>
      </c>
      <c r="B55" s="118" t="str">
        <f>B42</f>
        <v>CPU-22</v>
      </c>
      <c r="C55" s="82" t="s">
        <v>81</v>
      </c>
      <c r="D55" s="190" t="s">
        <v>0</v>
      </c>
      <c r="E55" s="116">
        <f>'MC - Praça da Sede'!E44</f>
        <v>0.51</v>
      </c>
      <c r="F55" s="141">
        <f>F42</f>
        <v>414.54</v>
      </c>
      <c r="G55" s="43">
        <f t="shared" si="3"/>
        <v>211.42</v>
      </c>
    </row>
    <row r="56" spans="1:7" ht="18" customHeight="1">
      <c r="A56" s="188" t="s">
        <v>781</v>
      </c>
      <c r="B56" s="118" t="str">
        <f>B43</f>
        <v>CPU-23</v>
      </c>
      <c r="C56" s="82" t="s">
        <v>83</v>
      </c>
      <c r="D56" s="190" t="s">
        <v>14</v>
      </c>
      <c r="E56" s="116">
        <f>'MC - Praça da Sede'!E45</f>
        <v>10.08</v>
      </c>
      <c r="F56" s="141">
        <f>F43</f>
        <v>4.2300000000000004</v>
      </c>
      <c r="G56" s="43">
        <f t="shared" si="3"/>
        <v>42.64</v>
      </c>
    </row>
    <row r="57" spans="1:7" ht="18" customHeight="1">
      <c r="A57" s="188" t="s">
        <v>782</v>
      </c>
      <c r="B57" s="118" t="str">
        <f>'CPU 02'!A251</f>
        <v>CPU-30</v>
      </c>
      <c r="C57" s="82" t="s">
        <v>675</v>
      </c>
      <c r="D57" s="190" t="s">
        <v>14</v>
      </c>
      <c r="E57" s="116">
        <f>'MC - Praça da Sede'!E46</f>
        <v>5.52</v>
      </c>
      <c r="F57" s="141">
        <f>'CPU 02'!G257</f>
        <v>40.44</v>
      </c>
      <c r="G57" s="43">
        <f t="shared" si="3"/>
        <v>223.23</v>
      </c>
    </row>
    <row r="58" spans="1:7" ht="18" customHeight="1">
      <c r="A58" s="188" t="s">
        <v>783</v>
      </c>
      <c r="B58" s="118" t="str">
        <f>B44</f>
        <v>CPU-24</v>
      </c>
      <c r="C58" s="82" t="s">
        <v>819</v>
      </c>
      <c r="D58" s="190" t="s">
        <v>14</v>
      </c>
      <c r="E58" s="116">
        <f>'MC - Praça da Sede'!E47</f>
        <v>4.5599999999999996</v>
      </c>
      <c r="F58" s="141">
        <f>F44</f>
        <v>36.96</v>
      </c>
      <c r="G58" s="43">
        <f t="shared" si="3"/>
        <v>168.54</v>
      </c>
    </row>
    <row r="59" spans="1:7" ht="18" customHeight="1">
      <c r="A59" s="188" t="s">
        <v>784</v>
      </c>
      <c r="B59" s="118" t="str">
        <f>B47</f>
        <v>CPU-27</v>
      </c>
      <c r="C59" s="21" t="s">
        <v>834</v>
      </c>
      <c r="D59" s="190" t="s">
        <v>14</v>
      </c>
      <c r="E59" s="116">
        <f>'MC - Praça da Sede'!E48</f>
        <v>4.5599999999999996</v>
      </c>
      <c r="F59" s="141">
        <f>F47</f>
        <v>9.2799999999999994</v>
      </c>
      <c r="G59" s="43">
        <f t="shared" si="3"/>
        <v>42.32</v>
      </c>
    </row>
    <row r="60" spans="1:7" ht="18" customHeight="1">
      <c r="A60" s="188" t="s">
        <v>871</v>
      </c>
      <c r="B60" s="81" t="str">
        <f>'CPU 02'!A259</f>
        <v>CPU-31</v>
      </c>
      <c r="C60" s="82" t="s">
        <v>672</v>
      </c>
      <c r="D60" s="190" t="s">
        <v>14</v>
      </c>
      <c r="E60" s="116">
        <f>'MC - Praça da Sede'!E49</f>
        <v>5.52</v>
      </c>
      <c r="F60" s="141">
        <f>'CPU 02'!G266</f>
        <v>209.89</v>
      </c>
      <c r="G60" s="43">
        <f t="shared" si="3"/>
        <v>1158.5899999999999</v>
      </c>
    </row>
    <row r="61" spans="1:7" ht="18" customHeight="1">
      <c r="A61" s="188" t="s">
        <v>872</v>
      </c>
      <c r="B61" s="81" t="str">
        <f>'CPU 02'!A268</f>
        <v>CPU-32</v>
      </c>
      <c r="C61" s="82" t="s">
        <v>673</v>
      </c>
      <c r="D61" s="190" t="s">
        <v>14</v>
      </c>
      <c r="E61" s="116">
        <f>'MC - Praça da Sede'!E50</f>
        <v>5.54</v>
      </c>
      <c r="F61" s="141">
        <f>'CPU 02'!G276</f>
        <v>315.43</v>
      </c>
      <c r="G61" s="43">
        <f t="shared" si="3"/>
        <v>1747.48</v>
      </c>
    </row>
    <row r="62" spans="1:7" ht="21.95" customHeight="1">
      <c r="A62" s="197"/>
      <c r="B62" s="198"/>
      <c r="C62" s="198"/>
      <c r="D62" s="199" t="s">
        <v>862</v>
      </c>
      <c r="E62" s="199"/>
      <c r="F62" s="199"/>
      <c r="G62" s="44">
        <f>SUM(G50:G61)</f>
        <v>5328.73</v>
      </c>
    </row>
    <row r="63" spans="1:7" ht="21.95" customHeight="1">
      <c r="A63" s="61" t="s">
        <v>507</v>
      </c>
      <c r="B63" s="200" t="s">
        <v>97</v>
      </c>
      <c r="C63" s="200"/>
      <c r="D63" s="212"/>
      <c r="E63" s="213"/>
      <c r="F63" s="213"/>
      <c r="G63" s="214"/>
    </row>
    <row r="64" spans="1:7" ht="18.75" customHeight="1">
      <c r="A64" s="188" t="s">
        <v>785</v>
      </c>
      <c r="B64" s="58" t="str">
        <f>'CPU 02'!A278</f>
        <v>CPU-33</v>
      </c>
      <c r="C64" s="21" t="s">
        <v>85</v>
      </c>
      <c r="D64" s="190" t="s">
        <v>0</v>
      </c>
      <c r="E64" s="116">
        <f>'MC - Praça da Sede'!E53</f>
        <v>19.170000000000002</v>
      </c>
      <c r="F64" s="141">
        <f>'CPU 02'!G283</f>
        <v>88.5</v>
      </c>
      <c r="G64" s="43">
        <f>ROUND(E64*F64,2)</f>
        <v>1696.55</v>
      </c>
    </row>
    <row r="65" spans="1:7" ht="27" customHeight="1">
      <c r="A65" s="188" t="s">
        <v>786</v>
      </c>
      <c r="B65" s="58" t="str">
        <f>'CPU 02'!A285</f>
        <v>CPU-34</v>
      </c>
      <c r="C65" s="21" t="s">
        <v>404</v>
      </c>
      <c r="D65" s="190" t="s">
        <v>300</v>
      </c>
      <c r="E65" s="116">
        <f>'MC - Praça da Sede'!E54</f>
        <v>1</v>
      </c>
      <c r="F65" s="141">
        <f>'CPU 02'!G296</f>
        <v>7833.97</v>
      </c>
      <c r="G65" s="43">
        <f>ROUND(E65*F65,2)</f>
        <v>7833.97</v>
      </c>
    </row>
    <row r="66" spans="1:7" ht="21.95" customHeight="1">
      <c r="A66" s="197"/>
      <c r="B66" s="198"/>
      <c r="C66" s="198"/>
      <c r="D66" s="199" t="s">
        <v>861</v>
      </c>
      <c r="E66" s="199"/>
      <c r="F66" s="199"/>
      <c r="G66" s="44">
        <f>SUM(G64:G65)</f>
        <v>9530.52</v>
      </c>
    </row>
    <row r="67" spans="1:7" ht="21.95" customHeight="1">
      <c r="A67" s="61" t="s">
        <v>508</v>
      </c>
      <c r="B67" s="200" t="s">
        <v>76</v>
      </c>
      <c r="C67" s="200"/>
      <c r="D67" s="195"/>
      <c r="E67" s="195"/>
      <c r="F67" s="195"/>
      <c r="G67" s="196"/>
    </row>
    <row r="68" spans="1:7" ht="27" customHeight="1">
      <c r="A68" s="188" t="s">
        <v>787</v>
      </c>
      <c r="B68" s="58" t="str">
        <f>'CPU 02'!A298</f>
        <v>CPU-35</v>
      </c>
      <c r="C68" s="21" t="s">
        <v>407</v>
      </c>
      <c r="D68" s="190" t="s">
        <v>300</v>
      </c>
      <c r="E68" s="116">
        <f>'MC - Praça da Sede'!E57</f>
        <v>1</v>
      </c>
      <c r="F68" s="141">
        <f>'CPU 02'!G313</f>
        <v>38288.550000000003</v>
      </c>
      <c r="G68" s="43">
        <f>ROUND(E68*F68,2)</f>
        <v>38288.550000000003</v>
      </c>
    </row>
    <row r="69" spans="1:7" ht="21.95" customHeight="1">
      <c r="A69" s="197"/>
      <c r="B69" s="198"/>
      <c r="C69" s="198"/>
      <c r="D69" s="199" t="s">
        <v>860</v>
      </c>
      <c r="E69" s="199"/>
      <c r="F69" s="199"/>
      <c r="G69" s="44">
        <f>SUM(G68)</f>
        <v>38288.550000000003</v>
      </c>
    </row>
    <row r="70" spans="1:7" ht="21.95" customHeight="1">
      <c r="A70" s="61" t="s">
        <v>509</v>
      </c>
      <c r="B70" s="200" t="s">
        <v>55</v>
      </c>
      <c r="C70" s="200"/>
      <c r="D70" s="195"/>
      <c r="E70" s="195"/>
      <c r="F70" s="195"/>
      <c r="G70" s="196"/>
    </row>
    <row r="71" spans="1:7" ht="39.950000000000003" customHeight="1">
      <c r="A71" s="188" t="s">
        <v>788</v>
      </c>
      <c r="B71" s="58" t="str">
        <f>'CPU 02'!A315</f>
        <v>CPU-36</v>
      </c>
      <c r="C71" s="21" t="s">
        <v>324</v>
      </c>
      <c r="D71" s="189" t="s">
        <v>300</v>
      </c>
      <c r="E71" s="116">
        <f>'MC - Praça da Sede'!E60</f>
        <v>1</v>
      </c>
      <c r="F71" s="141">
        <f>'CPU 02'!G334</f>
        <v>1160.8399999999999</v>
      </c>
      <c r="G71" s="43">
        <f t="shared" ref="G71:G78" si="4">ROUND(E71*F71,2)</f>
        <v>1160.8399999999999</v>
      </c>
    </row>
    <row r="72" spans="1:7" ht="27" customHeight="1">
      <c r="A72" s="188" t="s">
        <v>848</v>
      </c>
      <c r="B72" s="58" t="str">
        <f>'CPU 02'!A336</f>
        <v>CPU-37</v>
      </c>
      <c r="C72" s="21" t="s">
        <v>461</v>
      </c>
      <c r="D72" s="189" t="s">
        <v>300</v>
      </c>
      <c r="E72" s="116">
        <f>'MC - Praça da Sede'!E61</f>
        <v>1</v>
      </c>
      <c r="F72" s="141">
        <f>'CPU 02'!G341</f>
        <v>25.57</v>
      </c>
      <c r="G72" s="43">
        <f t="shared" si="4"/>
        <v>25.57</v>
      </c>
    </row>
    <row r="73" spans="1:7" ht="16.5" customHeight="1">
      <c r="A73" s="188" t="s">
        <v>849</v>
      </c>
      <c r="B73" s="58" t="str">
        <f>'CPU 02'!A343</f>
        <v>CPU-38</v>
      </c>
      <c r="C73" s="21" t="s">
        <v>330</v>
      </c>
      <c r="D73" s="190" t="s">
        <v>13</v>
      </c>
      <c r="E73" s="116">
        <f>'MC - Praça da Sede'!E62</f>
        <v>75</v>
      </c>
      <c r="F73" s="141">
        <f>'CPU 02'!G350</f>
        <v>8.52</v>
      </c>
      <c r="G73" s="43">
        <f t="shared" si="4"/>
        <v>639</v>
      </c>
    </row>
    <row r="74" spans="1:7" ht="16.5" customHeight="1">
      <c r="A74" s="188" t="s">
        <v>850</v>
      </c>
      <c r="B74" s="58" t="str">
        <f>'CPU 02'!A352</f>
        <v>CPU-39</v>
      </c>
      <c r="C74" s="21" t="s">
        <v>331</v>
      </c>
      <c r="D74" s="190" t="s">
        <v>13</v>
      </c>
      <c r="E74" s="116">
        <f>'MC - Praça da Sede'!E63</f>
        <v>150</v>
      </c>
      <c r="F74" s="141">
        <f>'CPU 02'!G359</f>
        <v>4.66</v>
      </c>
      <c r="G74" s="43">
        <f t="shared" si="4"/>
        <v>699</v>
      </c>
    </row>
    <row r="75" spans="1:7" ht="20.100000000000001" customHeight="1">
      <c r="A75" s="188" t="s">
        <v>851</v>
      </c>
      <c r="B75" s="58" t="str">
        <f>'CPU 02'!A361</f>
        <v>CPU-40</v>
      </c>
      <c r="C75" s="21" t="s">
        <v>337</v>
      </c>
      <c r="D75" s="189" t="s">
        <v>300</v>
      </c>
      <c r="E75" s="116">
        <f>'MC - Praça da Sede'!E64</f>
        <v>10</v>
      </c>
      <c r="F75" s="141">
        <f>'CPU 02'!G368</f>
        <v>268.82</v>
      </c>
      <c r="G75" s="43">
        <f t="shared" si="4"/>
        <v>2688.2</v>
      </c>
    </row>
    <row r="76" spans="1:7" ht="18" customHeight="1">
      <c r="A76" s="188" t="s">
        <v>852</v>
      </c>
      <c r="B76" s="58" t="str">
        <f>'CPU 02'!A370</f>
        <v>CPU-41</v>
      </c>
      <c r="C76" s="21" t="s">
        <v>336</v>
      </c>
      <c r="D76" s="189" t="s">
        <v>300</v>
      </c>
      <c r="E76" s="116">
        <f>'MC - Praça da Sede'!E65</f>
        <v>10</v>
      </c>
      <c r="F76" s="141">
        <f>'CPU 02'!G375</f>
        <v>49.03</v>
      </c>
      <c r="G76" s="43">
        <f t="shared" si="4"/>
        <v>490.3</v>
      </c>
    </row>
    <row r="77" spans="1:7" ht="26.25" customHeight="1">
      <c r="A77" s="188" t="s">
        <v>853</v>
      </c>
      <c r="B77" s="58" t="str">
        <f>'CPU 02'!A377</f>
        <v>CPU-42</v>
      </c>
      <c r="C77" s="21" t="s">
        <v>323</v>
      </c>
      <c r="D77" s="189" t="s">
        <v>300</v>
      </c>
      <c r="E77" s="116">
        <f>'MC - Praça da Sede'!E66</f>
        <v>5</v>
      </c>
      <c r="F77" s="141">
        <f>'CPU 02'!G382</f>
        <v>2145.5500000000002</v>
      </c>
      <c r="G77" s="43">
        <f t="shared" si="4"/>
        <v>10727.75</v>
      </c>
    </row>
    <row r="78" spans="1:7" ht="18" customHeight="1">
      <c r="A78" s="188" t="s">
        <v>854</v>
      </c>
      <c r="B78" s="58" t="str">
        <f>'CPU 02'!A384</f>
        <v>CPU-43</v>
      </c>
      <c r="C78" s="21" t="s">
        <v>694</v>
      </c>
      <c r="D78" s="189" t="s">
        <v>300</v>
      </c>
      <c r="E78" s="116">
        <f>'MC - Praça da Sede'!E67</f>
        <v>3</v>
      </c>
      <c r="F78" s="141">
        <f>'CPU 02'!G391</f>
        <v>103.65</v>
      </c>
      <c r="G78" s="43">
        <f t="shared" si="4"/>
        <v>310.95</v>
      </c>
    </row>
    <row r="79" spans="1:7" ht="16.5" customHeight="1">
      <c r="A79" s="228"/>
      <c r="B79" s="229"/>
      <c r="C79" s="230"/>
      <c r="D79" s="199" t="s">
        <v>859</v>
      </c>
      <c r="E79" s="199"/>
      <c r="F79" s="199"/>
      <c r="G79" s="44">
        <f>SUM(G71:G78)</f>
        <v>16741.61</v>
      </c>
    </row>
    <row r="80" spans="1:7" ht="21.95" customHeight="1">
      <c r="A80" s="61" t="s">
        <v>510</v>
      </c>
      <c r="B80" s="200" t="s">
        <v>56</v>
      </c>
      <c r="C80" s="200"/>
      <c r="D80" s="195"/>
      <c r="E80" s="195"/>
      <c r="F80" s="195"/>
      <c r="G80" s="196"/>
    </row>
    <row r="81" spans="1:7" ht="18" customHeight="1">
      <c r="A81" s="188" t="s">
        <v>789</v>
      </c>
      <c r="B81" s="58" t="str">
        <f>'CPU 02'!A393</f>
        <v>CPU-44</v>
      </c>
      <c r="C81" s="22" t="s">
        <v>57</v>
      </c>
      <c r="D81" s="189" t="s">
        <v>300</v>
      </c>
      <c r="E81" s="116">
        <f>'MC - Praça da Sede'!E70</f>
        <v>1</v>
      </c>
      <c r="F81" s="141">
        <f>'CPU 02'!G400</f>
        <v>192.01</v>
      </c>
      <c r="G81" s="43">
        <f>ROUND(E81*F81,2)</f>
        <v>192.01</v>
      </c>
    </row>
    <row r="82" spans="1:7" ht="18" customHeight="1">
      <c r="A82" s="188" t="s">
        <v>790</v>
      </c>
      <c r="B82" s="58" t="str">
        <f>'CPU 02'!A402</f>
        <v>CPU-45</v>
      </c>
      <c r="C82" s="21" t="s">
        <v>383</v>
      </c>
      <c r="D82" s="189" t="s">
        <v>300</v>
      </c>
      <c r="E82" s="116">
        <f>'MC - Praça da Sede'!E71</f>
        <v>1</v>
      </c>
      <c r="F82" s="141">
        <f>'CPU 02'!G408</f>
        <v>141.28</v>
      </c>
      <c r="G82" s="43">
        <f>ROUND(E82*F82,2)</f>
        <v>141.28</v>
      </c>
    </row>
    <row r="83" spans="1:7" ht="18" customHeight="1">
      <c r="A83" s="188" t="s">
        <v>791</v>
      </c>
      <c r="B83" s="58" t="str">
        <f>'CPU 02'!A410</f>
        <v>CPU-46</v>
      </c>
      <c r="C83" s="21" t="s">
        <v>384</v>
      </c>
      <c r="D83" s="189" t="s">
        <v>300</v>
      </c>
      <c r="E83" s="116">
        <f>'MC - Praça da Sede'!E72</f>
        <v>1</v>
      </c>
      <c r="F83" s="141">
        <f>'CPU 02'!G425</f>
        <v>157.19999999999999</v>
      </c>
      <c r="G83" s="43">
        <f>ROUND(E83*F83,2)</f>
        <v>157.19999999999999</v>
      </c>
    </row>
    <row r="84" spans="1:7" ht="18" customHeight="1">
      <c r="A84" s="188" t="s">
        <v>792</v>
      </c>
      <c r="B84" s="58" t="str">
        <f>'CPU 02'!A427</f>
        <v>CPU-47</v>
      </c>
      <c r="C84" s="22" t="s">
        <v>386</v>
      </c>
      <c r="D84" s="189" t="s">
        <v>300</v>
      </c>
      <c r="E84" s="116">
        <f>'MC - Praça da Sede'!E73</f>
        <v>1</v>
      </c>
      <c r="F84" s="141">
        <f>'CPU 02'!G436</f>
        <v>15.88</v>
      </c>
      <c r="G84" s="43">
        <f>ROUND(E84*F84,2)</f>
        <v>15.88</v>
      </c>
    </row>
    <row r="85" spans="1:7" ht="18" customHeight="1">
      <c r="A85" s="188" t="s">
        <v>793</v>
      </c>
      <c r="B85" s="58" t="str">
        <f>'CPU 02'!A438</f>
        <v>CPU-48</v>
      </c>
      <c r="C85" s="22" t="s">
        <v>385</v>
      </c>
      <c r="D85" s="190" t="s">
        <v>13</v>
      </c>
      <c r="E85" s="116">
        <f>'MC - Praça da Sede'!E74</f>
        <v>30</v>
      </c>
      <c r="F85" s="141">
        <f>'CPU 02'!G445</f>
        <v>20.55</v>
      </c>
      <c r="G85" s="43">
        <f>ROUND(E85*F85,2)</f>
        <v>616.5</v>
      </c>
    </row>
    <row r="86" spans="1:7" ht="16.5" customHeight="1">
      <c r="A86" s="197"/>
      <c r="B86" s="198"/>
      <c r="C86" s="198"/>
      <c r="D86" s="199" t="s">
        <v>858</v>
      </c>
      <c r="E86" s="199"/>
      <c r="F86" s="199"/>
      <c r="G86" s="44">
        <f>SUM(G81:G85)</f>
        <v>1122.8699999999999</v>
      </c>
    </row>
    <row r="87" spans="1:7" ht="21.95" customHeight="1">
      <c r="A87" s="61" t="s">
        <v>794</v>
      </c>
      <c r="B87" s="200" t="s">
        <v>60</v>
      </c>
      <c r="C87" s="200"/>
      <c r="D87" s="208"/>
      <c r="E87" s="208"/>
      <c r="F87" s="208"/>
      <c r="G87" s="209"/>
    </row>
    <row r="88" spans="1:7" ht="18" customHeight="1">
      <c r="A88" s="188" t="s">
        <v>795</v>
      </c>
      <c r="B88" s="58" t="str">
        <f>'CPU 02'!A447</f>
        <v>CPU-49</v>
      </c>
      <c r="C88" s="22" t="s">
        <v>54</v>
      </c>
      <c r="D88" s="189" t="s">
        <v>300</v>
      </c>
      <c r="E88" s="116">
        <f>'MC - Praça da Sede'!E77</f>
        <v>10</v>
      </c>
      <c r="F88" s="141">
        <f>'CPU 02'!G452</f>
        <v>31.37</v>
      </c>
      <c r="G88" s="43">
        <f t="shared" ref="G88:G93" si="5">ROUND(E88*F88,2)</f>
        <v>313.7</v>
      </c>
    </row>
    <row r="89" spans="1:7" ht="18" customHeight="1">
      <c r="A89" s="188" t="s">
        <v>796</v>
      </c>
      <c r="B89" s="58" t="str">
        <f>'CPU 02'!A454</f>
        <v>CPU-50</v>
      </c>
      <c r="C89" s="22" t="s">
        <v>58</v>
      </c>
      <c r="D89" s="189" t="s">
        <v>300</v>
      </c>
      <c r="E89" s="116">
        <f>'MC - Praça da Sede'!E78</f>
        <v>240</v>
      </c>
      <c r="F89" s="141">
        <f>'CPU 02'!G459</f>
        <v>14.32</v>
      </c>
      <c r="G89" s="43">
        <f t="shared" si="5"/>
        <v>3436.8</v>
      </c>
    </row>
    <row r="90" spans="1:7" ht="18" customHeight="1">
      <c r="A90" s="188" t="s">
        <v>797</v>
      </c>
      <c r="B90" s="58" t="str">
        <f>'CPU 02'!A461</f>
        <v>CPU-51</v>
      </c>
      <c r="C90" s="22" t="s">
        <v>59</v>
      </c>
      <c r="D90" s="189" t="s">
        <v>300</v>
      </c>
      <c r="E90" s="116">
        <f>'MC - Praça da Sede'!E79</f>
        <v>6</v>
      </c>
      <c r="F90" s="141">
        <f>'CPU 02'!G466</f>
        <v>36.57</v>
      </c>
      <c r="G90" s="43">
        <f t="shared" si="5"/>
        <v>219.42</v>
      </c>
    </row>
    <row r="91" spans="1:7" ht="18" customHeight="1">
      <c r="A91" s="188" t="s">
        <v>798</v>
      </c>
      <c r="B91" s="58" t="str">
        <f>'CPU 02'!A468</f>
        <v>CPU-52</v>
      </c>
      <c r="C91" s="22" t="s">
        <v>61</v>
      </c>
      <c r="D91" s="189" t="s">
        <v>300</v>
      </c>
      <c r="E91" s="116">
        <f>'MC - Praça da Sede'!E80</f>
        <v>6</v>
      </c>
      <c r="F91" s="141">
        <f>'CPU 02'!G473</f>
        <v>58.43</v>
      </c>
      <c r="G91" s="43">
        <f t="shared" si="5"/>
        <v>350.58</v>
      </c>
    </row>
    <row r="92" spans="1:7" ht="18" customHeight="1">
      <c r="A92" s="188" t="s">
        <v>799</v>
      </c>
      <c r="B92" s="58" t="str">
        <f>'CPU 02'!A475</f>
        <v>CPU-53</v>
      </c>
      <c r="C92" s="22" t="s">
        <v>62</v>
      </c>
      <c r="D92" s="189" t="s">
        <v>300</v>
      </c>
      <c r="E92" s="116">
        <f>'MC - Praça da Sede'!E81</f>
        <v>100</v>
      </c>
      <c r="F92" s="141">
        <f>'CPU 02'!G480</f>
        <v>9.91</v>
      </c>
      <c r="G92" s="43">
        <f t="shared" si="5"/>
        <v>991</v>
      </c>
    </row>
    <row r="93" spans="1:7" ht="18" customHeight="1">
      <c r="A93" s="188" t="s">
        <v>855</v>
      </c>
      <c r="B93" s="58" t="str">
        <f>'CPU 02'!A482</f>
        <v>CPU-54</v>
      </c>
      <c r="C93" s="22" t="s">
        <v>458</v>
      </c>
      <c r="D93" s="190" t="s">
        <v>14</v>
      </c>
      <c r="E93" s="116">
        <f>'MC - Praça da Sede'!E82</f>
        <v>20.059999999999999</v>
      </c>
      <c r="F93" s="141">
        <f>'CPU 02'!G491</f>
        <v>15.1</v>
      </c>
      <c r="G93" s="43">
        <f t="shared" si="5"/>
        <v>302.91000000000003</v>
      </c>
    </row>
    <row r="94" spans="1:7" ht="21.95" customHeight="1">
      <c r="A94" s="210"/>
      <c r="B94" s="211"/>
      <c r="C94" s="211"/>
      <c r="D94" s="199" t="s">
        <v>857</v>
      </c>
      <c r="E94" s="199"/>
      <c r="F94" s="199"/>
      <c r="G94" s="44">
        <f>SUM(G88:G93)</f>
        <v>5614.41</v>
      </c>
    </row>
    <row r="95" spans="1:7" ht="21.95" customHeight="1">
      <c r="A95" s="61" t="s">
        <v>800</v>
      </c>
      <c r="B95" s="200" t="s">
        <v>53</v>
      </c>
      <c r="C95" s="200"/>
      <c r="D95" s="208"/>
      <c r="E95" s="208"/>
      <c r="F95" s="208"/>
      <c r="G95" s="209"/>
    </row>
    <row r="96" spans="1:7" ht="18" customHeight="1">
      <c r="A96" s="188" t="s">
        <v>801</v>
      </c>
      <c r="B96" s="58" t="str">
        <f>'CPU 02'!A493</f>
        <v>CPU-55</v>
      </c>
      <c r="C96" s="22" t="s">
        <v>63</v>
      </c>
      <c r="D96" s="189" t="s">
        <v>300</v>
      </c>
      <c r="E96" s="116">
        <f>'MC - Praça da Sede'!E85</f>
        <v>6</v>
      </c>
      <c r="F96" s="141">
        <f>'CPU 02'!G499</f>
        <v>458.23</v>
      </c>
      <c r="G96" s="43">
        <f>ROUND(E96*F96,2)</f>
        <v>2749.38</v>
      </c>
    </row>
    <row r="97" spans="1:7" ht="18" customHeight="1">
      <c r="A97" s="188" t="s">
        <v>802</v>
      </c>
      <c r="B97" s="58" t="str">
        <f>'CPU 02'!A501</f>
        <v>CPU-56</v>
      </c>
      <c r="C97" s="22" t="s">
        <v>64</v>
      </c>
      <c r="D97" s="189" t="s">
        <v>300</v>
      </c>
      <c r="E97" s="116">
        <f>'MC - Praça da Sede'!E86</f>
        <v>4</v>
      </c>
      <c r="F97" s="141">
        <f>'CPU 02'!G509</f>
        <v>451.63</v>
      </c>
      <c r="G97" s="43">
        <f t="shared" ref="G97:G99" si="6">ROUND(E97*F97,2)</f>
        <v>1806.52</v>
      </c>
    </row>
    <row r="98" spans="1:7" ht="18" customHeight="1">
      <c r="A98" s="188" t="s">
        <v>803</v>
      </c>
      <c r="B98" s="58" t="str">
        <f>'CPU 02'!A511</f>
        <v>CPU-57</v>
      </c>
      <c r="C98" s="22" t="s">
        <v>753</v>
      </c>
      <c r="D98" s="189" t="s">
        <v>300</v>
      </c>
      <c r="E98" s="116">
        <f>'MC - Praça da Sede'!E87</f>
        <v>2</v>
      </c>
      <c r="F98" s="141">
        <f>'CPU 02'!G519</f>
        <v>444.16</v>
      </c>
      <c r="G98" s="43">
        <f t="shared" si="6"/>
        <v>888.32</v>
      </c>
    </row>
    <row r="99" spans="1:7" ht="18" customHeight="1">
      <c r="A99" s="188" t="s">
        <v>804</v>
      </c>
      <c r="B99" s="58" t="str">
        <f>'CPU 02'!A521</f>
        <v>CPU-58</v>
      </c>
      <c r="C99" s="22" t="s">
        <v>66</v>
      </c>
      <c r="D99" s="190" t="s">
        <v>14</v>
      </c>
      <c r="E99" s="116">
        <f>'MC - Praça da Sede'!E88</f>
        <v>745</v>
      </c>
      <c r="F99" s="141">
        <f>'CPU 02'!G525</f>
        <v>2.4700000000000002</v>
      </c>
      <c r="G99" s="43">
        <f t="shared" si="6"/>
        <v>1840.15</v>
      </c>
    </row>
    <row r="100" spans="1:7" ht="21.95" customHeight="1">
      <c r="A100" s="202"/>
      <c r="B100" s="203"/>
      <c r="C100" s="204"/>
      <c r="D100" s="199" t="s">
        <v>856</v>
      </c>
      <c r="E100" s="199"/>
      <c r="F100" s="199"/>
      <c r="G100" s="44">
        <f>SUM(G96:G99)</f>
        <v>7284.369999999999</v>
      </c>
    </row>
    <row r="101" spans="1:7" ht="21.95" customHeight="1">
      <c r="A101" s="205"/>
      <c r="B101" s="206"/>
      <c r="C101" s="207"/>
      <c r="D101" s="201" t="s">
        <v>149</v>
      </c>
      <c r="E101" s="201"/>
      <c r="F101" s="201"/>
      <c r="G101" s="126">
        <f>SUM(G26,G35,G48,G62,G66,G69,G79,G86,G94,G100)</f>
        <v>168688.48999999996</v>
      </c>
    </row>
    <row r="102" spans="1:7">
      <c r="A102" s="127"/>
      <c r="B102" s="128"/>
      <c r="C102" s="128"/>
      <c r="D102" s="123"/>
      <c r="E102" s="123"/>
      <c r="F102" s="123"/>
      <c r="G102" s="124"/>
    </row>
    <row r="103" spans="1:7" ht="30.75" customHeight="1" thickBot="1">
      <c r="A103" s="191"/>
      <c r="B103" s="192"/>
      <c r="C103" s="193"/>
      <c r="D103" s="194" t="s">
        <v>49</v>
      </c>
      <c r="E103" s="194"/>
      <c r="F103" s="194"/>
      <c r="G103" s="45">
        <f>SUM(G17,G101)</f>
        <v>210029.14999999997</v>
      </c>
    </row>
  </sheetData>
  <mergeCells count="57">
    <mergeCell ref="D63:G63"/>
    <mergeCell ref="B63:C63"/>
    <mergeCell ref="A86:C86"/>
    <mergeCell ref="A66:C66"/>
    <mergeCell ref="D66:F66"/>
    <mergeCell ref="D86:F86"/>
    <mergeCell ref="D70:G70"/>
    <mergeCell ref="A79:C79"/>
    <mergeCell ref="D79:F79"/>
    <mergeCell ref="B11:C11"/>
    <mergeCell ref="B19:C19"/>
    <mergeCell ref="A17:C17"/>
    <mergeCell ref="C1:G1"/>
    <mergeCell ref="C2:G2"/>
    <mergeCell ref="C3:G3"/>
    <mergeCell ref="A9:G9"/>
    <mergeCell ref="A5:G5"/>
    <mergeCell ref="D6:G6"/>
    <mergeCell ref="D11:G11"/>
    <mergeCell ref="A7:C7"/>
    <mergeCell ref="A6:C6"/>
    <mergeCell ref="D17:F17"/>
    <mergeCell ref="D19:G19"/>
    <mergeCell ref="B18:C18"/>
    <mergeCell ref="D18:G18"/>
    <mergeCell ref="D26:F26"/>
    <mergeCell ref="D48:F48"/>
    <mergeCell ref="B87:C87"/>
    <mergeCell ref="D87:G87"/>
    <mergeCell ref="A94:C94"/>
    <mergeCell ref="D94:F94"/>
    <mergeCell ref="D69:F69"/>
    <mergeCell ref="D67:G67"/>
    <mergeCell ref="D80:G80"/>
    <mergeCell ref="A26:C26"/>
    <mergeCell ref="B27:C27"/>
    <mergeCell ref="D36:G36"/>
    <mergeCell ref="B49:C49"/>
    <mergeCell ref="D49:G49"/>
    <mergeCell ref="A48:C48"/>
    <mergeCell ref="B80:C80"/>
    <mergeCell ref="A103:C103"/>
    <mergeCell ref="D103:F103"/>
    <mergeCell ref="D27:G27"/>
    <mergeCell ref="A35:C35"/>
    <mergeCell ref="D35:F35"/>
    <mergeCell ref="A62:C62"/>
    <mergeCell ref="D62:F62"/>
    <mergeCell ref="B36:C36"/>
    <mergeCell ref="D100:F100"/>
    <mergeCell ref="D101:F101"/>
    <mergeCell ref="A100:C101"/>
    <mergeCell ref="B95:C95"/>
    <mergeCell ref="D95:G95"/>
    <mergeCell ref="B70:C70"/>
    <mergeCell ref="A69:C69"/>
    <mergeCell ref="B67:C67"/>
  </mergeCells>
  <phoneticPr fontId="10" type="noConversion"/>
  <conditionalFormatting sqref="C12:C16 C71:C78 C26:C69">
    <cfRule type="expression" dxfId="2158" priority="281" stopIfTrue="1">
      <formula>OR(RIGHT($A12,2)="00",$A12="")</formula>
    </cfRule>
  </conditionalFormatting>
  <conditionalFormatting sqref="A95:A100 A86:B87 A94:B95 A80:B80 A70:B70 A63:B63 A67:B67 A36:B36 A49:B49 A78:B78 A87:A93 B12:B16 A20:B21 B21:B78 A18:B18 A11:A85 A102">
    <cfRule type="expression" dxfId="2157" priority="279" stopIfTrue="1">
      <formula>RIGHT(A11,2)="00"</formula>
    </cfRule>
  </conditionalFormatting>
  <conditionalFormatting sqref="C16 C21 C25">
    <cfRule type="expression" dxfId="2156" priority="284" stopIfTrue="1">
      <formula>OR(RIGHT(#REF!,2)="00",#REF!="")</formula>
    </cfRule>
  </conditionalFormatting>
  <conditionalFormatting sqref="G16 G88:G93 G26:G35 G96:G99 G37:G69">
    <cfRule type="expression" dxfId="2155" priority="262" stopIfTrue="1">
      <formula>OR(RIGHT(#REF!,2)="00",LEFT($C16,5)="Total")</formula>
    </cfRule>
  </conditionalFormatting>
  <conditionalFormatting sqref="G17:G18">
    <cfRule type="expression" dxfId="2154" priority="239" stopIfTrue="1">
      <formula>OR(RIGHT(#REF!,2)="00",LEFT($C17,5)="Total")</formula>
    </cfRule>
  </conditionalFormatting>
  <conditionalFormatting sqref="G79">
    <cfRule type="expression" dxfId="2153" priority="204" stopIfTrue="1">
      <formula>OR(RIGHT(#REF!,2)="00",LEFT($C79,5)="Total")</formula>
    </cfRule>
  </conditionalFormatting>
  <conditionalFormatting sqref="G79">
    <cfRule type="expression" dxfId="2152" priority="208" stopIfTrue="1">
      <formula>OR(RIGHT(#REF!,2)="00",LEFT($C79,5)="Total")</formula>
    </cfRule>
  </conditionalFormatting>
  <conditionalFormatting sqref="C86">
    <cfRule type="expression" dxfId="2151" priority="199" stopIfTrue="1">
      <formula>OR(RIGHT($A86,2)="00",$A86="")</formula>
    </cfRule>
  </conditionalFormatting>
  <conditionalFormatting sqref="G86">
    <cfRule type="expression" dxfId="2150" priority="196" stopIfTrue="1">
      <formula>OR(RIGHT(#REF!,2)="00",LEFT($C86,5)="Total")</formula>
    </cfRule>
  </conditionalFormatting>
  <conditionalFormatting sqref="G86">
    <cfRule type="expression" dxfId="2149" priority="200" stopIfTrue="1">
      <formula>OR(RIGHT(#REF!,2)="00",LEFT($C86,5)="Total")</formula>
    </cfRule>
  </conditionalFormatting>
  <conditionalFormatting sqref="C94">
    <cfRule type="expression" dxfId="2148" priority="192" stopIfTrue="1">
      <formula>OR(RIGHT($A94,2)="00",$A94="")</formula>
    </cfRule>
  </conditionalFormatting>
  <conditionalFormatting sqref="G94">
    <cfRule type="expression" dxfId="2147" priority="189" stopIfTrue="1">
      <formula>OR(RIGHT(#REF!,2)="00",LEFT($C94,5)="Total")</formula>
    </cfRule>
  </conditionalFormatting>
  <conditionalFormatting sqref="G94">
    <cfRule type="expression" dxfId="2146" priority="193" stopIfTrue="1">
      <formula>OR(RIGHT(#REF!,2)="00",LEFT($C94,5)="Total")</formula>
    </cfRule>
  </conditionalFormatting>
  <conditionalFormatting sqref="G100">
    <cfRule type="expression" dxfId="2145" priority="170" stopIfTrue="1">
      <formula>OR(RIGHT(#REF!,2)="00",LEFT($C100,5)="Total")</formula>
    </cfRule>
  </conditionalFormatting>
  <conditionalFormatting sqref="G100">
    <cfRule type="expression" dxfId="2144" priority="174" stopIfTrue="1">
      <formula>OR(RIGHT(#REF!,2)="00",LEFT($C100,5)="Total")</formula>
    </cfRule>
  </conditionalFormatting>
  <conditionalFormatting sqref="C70">
    <cfRule type="expression" dxfId="2143" priority="157" stopIfTrue="1">
      <formula>OR(RIGHT($A70,2)="00",$A70="")</formula>
    </cfRule>
  </conditionalFormatting>
  <conditionalFormatting sqref="G70">
    <cfRule type="expression" dxfId="2142" priority="155" stopIfTrue="1">
      <formula>OR(RIGHT(#REF!,2)="00",LEFT($C70,5)="Total")</formula>
    </cfRule>
  </conditionalFormatting>
  <conditionalFormatting sqref="C80">
    <cfRule type="expression" dxfId="2141" priority="154" stopIfTrue="1">
      <formula>OR(RIGHT($A80,2)="00",$A80="")</formula>
    </cfRule>
  </conditionalFormatting>
  <conditionalFormatting sqref="G80">
    <cfRule type="expression" dxfId="2140" priority="152" stopIfTrue="1">
      <formula>OR(RIGHT(#REF!,2)="00",LEFT($C80,5)="Total")</formula>
    </cfRule>
  </conditionalFormatting>
  <conditionalFormatting sqref="C87">
    <cfRule type="expression" dxfId="2139" priority="151" stopIfTrue="1">
      <formula>OR(RIGHT($A87,2)="00",$A87="")</formula>
    </cfRule>
  </conditionalFormatting>
  <conditionalFormatting sqref="G87">
    <cfRule type="expression" dxfId="2138" priority="149" stopIfTrue="1">
      <formula>OR(RIGHT(#REF!,2)="00",LEFT($C87,5)="Total")</formula>
    </cfRule>
  </conditionalFormatting>
  <conditionalFormatting sqref="C95">
    <cfRule type="expression" dxfId="2137" priority="147" stopIfTrue="1">
      <formula>OR(RIGHT($A95,2)="00",$A95="")</formula>
    </cfRule>
  </conditionalFormatting>
  <conditionalFormatting sqref="G95">
    <cfRule type="expression" dxfId="2136" priority="145" stopIfTrue="1">
      <formula>OR(RIGHT(#REF!,2)="00",LEFT($C95,5)="Total")</formula>
    </cfRule>
  </conditionalFormatting>
  <conditionalFormatting sqref="C21 C25">
    <cfRule type="expression" dxfId="2135" priority="141" stopIfTrue="1">
      <formula>OR(RIGHT(#REF!,2)="00",#REF!="")</formula>
    </cfRule>
  </conditionalFormatting>
  <conditionalFormatting sqref="G12:G18 G21:G35 G37:G101">
    <cfRule type="expression" dxfId="2134" priority="285" stopIfTrue="1">
      <formula>OR(RIGHT($A12,2)="00",LEFT($C12,5)="Total")</formula>
    </cfRule>
  </conditionalFormatting>
  <conditionalFormatting sqref="C14:C15">
    <cfRule type="expression" dxfId="2133" priority="139" stopIfTrue="1">
      <formula>OR(RIGHT($A14,2)="00",$A14="")</formula>
    </cfRule>
  </conditionalFormatting>
  <conditionalFormatting sqref="G71">
    <cfRule type="expression" dxfId="2132" priority="136" stopIfTrue="1">
      <formula>OR(RIGHT(#REF!,2)="00",LEFT($C71,5)="Total")</formula>
    </cfRule>
  </conditionalFormatting>
  <conditionalFormatting sqref="G72">
    <cfRule type="expression" dxfId="2131" priority="135" stopIfTrue="1">
      <formula>OR(RIGHT(#REF!,2)="00",LEFT($C72,5)="Total")</formula>
    </cfRule>
  </conditionalFormatting>
  <conditionalFormatting sqref="G73">
    <cfRule type="expression" dxfId="2130" priority="134" stopIfTrue="1">
      <formula>OR(RIGHT(#REF!,2)="00",LEFT($C73,5)="Total")</formula>
    </cfRule>
  </conditionalFormatting>
  <conditionalFormatting sqref="G74">
    <cfRule type="expression" dxfId="2129" priority="133" stopIfTrue="1">
      <formula>OR(RIGHT(#REF!,2)="00",LEFT($C74,5)="Total")</formula>
    </cfRule>
  </conditionalFormatting>
  <conditionalFormatting sqref="G75">
    <cfRule type="expression" dxfId="2128" priority="132" stopIfTrue="1">
      <formula>OR(RIGHT(#REF!,2)="00",LEFT($C75,5)="Total")</formula>
    </cfRule>
  </conditionalFormatting>
  <conditionalFormatting sqref="G76">
    <cfRule type="expression" dxfId="2127" priority="131" stopIfTrue="1">
      <formula>OR(RIGHT(#REF!,2)="00",LEFT($C76,5)="Total")</formula>
    </cfRule>
  </conditionalFormatting>
  <conditionalFormatting sqref="G77:G78">
    <cfRule type="expression" dxfId="2126" priority="130" stopIfTrue="1">
      <formula>OR(RIGHT(#REF!,2)="00",LEFT($C77,5)="Total")</formula>
    </cfRule>
  </conditionalFormatting>
  <conditionalFormatting sqref="G81">
    <cfRule type="expression" dxfId="2125" priority="129" stopIfTrue="1">
      <formula>OR(RIGHT(#REF!,2)="00",LEFT($C81,5)="Total")</formula>
    </cfRule>
  </conditionalFormatting>
  <conditionalFormatting sqref="G82">
    <cfRule type="expression" dxfId="2124" priority="128" stopIfTrue="1">
      <formula>OR(RIGHT(#REF!,2)="00",LEFT($C82,5)="Total")</formula>
    </cfRule>
  </conditionalFormatting>
  <conditionalFormatting sqref="G83">
    <cfRule type="expression" dxfId="2123" priority="127" stopIfTrue="1">
      <formula>OR(RIGHT(#REF!,2)="00",LEFT($C83,5)="Total")</formula>
    </cfRule>
  </conditionalFormatting>
  <conditionalFormatting sqref="G84">
    <cfRule type="expression" dxfId="2122" priority="126" stopIfTrue="1">
      <formula>OR(RIGHT(#REF!,2)="00",LEFT($C84,5)="Total")</formula>
    </cfRule>
  </conditionalFormatting>
  <conditionalFormatting sqref="G85">
    <cfRule type="expression" dxfId="2121" priority="125" stopIfTrue="1">
      <formula>OR(RIGHT(#REF!,2)="00",LEFT($C85,5)="Total")</formula>
    </cfRule>
  </conditionalFormatting>
  <conditionalFormatting sqref="C87">
    <cfRule type="expression" dxfId="2120" priority="124" stopIfTrue="1">
      <formula>OR(RIGHT($A87,2)="00",$A87="")</formula>
    </cfRule>
  </conditionalFormatting>
  <conditionalFormatting sqref="C95">
    <cfRule type="expression" dxfId="2119" priority="123" stopIfTrue="1">
      <formula>OR(RIGHT($A95,2)="00",$A95="")</formula>
    </cfRule>
  </conditionalFormatting>
  <conditionalFormatting sqref="C95">
    <cfRule type="expression" dxfId="2118" priority="122" stopIfTrue="1">
      <formula>OR(RIGHT($A95,2)="00",$A95="")</formula>
    </cfRule>
  </conditionalFormatting>
  <conditionalFormatting sqref="G94">
    <cfRule type="expression" dxfId="2117" priority="119" stopIfTrue="1">
      <formula>OR(RIGHT(#REF!,2)="00",LEFT($C94,5)="Total")</formula>
    </cfRule>
  </conditionalFormatting>
  <conditionalFormatting sqref="G94">
    <cfRule type="expression" dxfId="2116" priority="118" stopIfTrue="1">
      <formula>OR(RIGHT(#REF!,2)="00",LEFT($C94,5)="Total")</formula>
    </cfRule>
  </conditionalFormatting>
  <conditionalFormatting sqref="G100">
    <cfRule type="expression" dxfId="2115" priority="117" stopIfTrue="1">
      <formula>OR(RIGHT(#REF!,2)="00",LEFT($C100,5)="Total")</formula>
    </cfRule>
  </conditionalFormatting>
  <conditionalFormatting sqref="G100">
    <cfRule type="expression" dxfId="2114" priority="116" stopIfTrue="1">
      <formula>OR(RIGHT(#REF!,2)="00",LEFT($C100,5)="Total")</formula>
    </cfRule>
  </conditionalFormatting>
  <conditionalFormatting sqref="G100">
    <cfRule type="expression" dxfId="2113" priority="115" stopIfTrue="1">
      <formula>OR(RIGHT(#REF!,2)="00",LEFT($C100,5)="Total")</formula>
    </cfRule>
  </conditionalFormatting>
  <conditionalFormatting sqref="G100">
    <cfRule type="expression" dxfId="2112" priority="114" stopIfTrue="1">
      <formula>OR(RIGHT(#REF!,2)="00",LEFT($C100,5)="Total")</formula>
    </cfRule>
  </conditionalFormatting>
  <conditionalFormatting sqref="G99">
    <cfRule type="expression" dxfId="2111" priority="113" stopIfTrue="1">
      <formula>OR(RIGHT(#REF!,2)="00",LEFT($C99,5)="Total")</formula>
    </cfRule>
  </conditionalFormatting>
  <conditionalFormatting sqref="C34">
    <cfRule type="expression" dxfId="2110" priority="112" stopIfTrue="1">
      <formula>OR(RIGHT($A34,2)="00",$A34="")</formula>
    </cfRule>
  </conditionalFormatting>
  <conditionalFormatting sqref="G20:G21">
    <cfRule type="expression" dxfId="2109" priority="111" stopIfTrue="1">
      <formula>OR(RIGHT($A20,2)="00",LEFT($C20,5)="Total")</formula>
    </cfRule>
  </conditionalFormatting>
  <conditionalFormatting sqref="G20:G21">
    <cfRule type="expression" dxfId="2108" priority="110" stopIfTrue="1">
      <formula>OR(RIGHT($A20,2)="00",LEFT($C20,5)="Total")</formula>
    </cfRule>
  </conditionalFormatting>
  <conditionalFormatting sqref="C70">
    <cfRule type="expression" dxfId="2107" priority="107" stopIfTrue="1">
      <formula>OR(RIGHT($A70,2)="00",$A70="")</formula>
    </cfRule>
  </conditionalFormatting>
  <conditionalFormatting sqref="C80">
    <cfRule type="expression" dxfId="2106" priority="106" stopIfTrue="1">
      <formula>OR(RIGHT($A80,2)="00",$A80="")</formula>
    </cfRule>
  </conditionalFormatting>
  <conditionalFormatting sqref="C80">
    <cfRule type="expression" dxfId="2105" priority="105" stopIfTrue="1">
      <formula>OR(RIGHT($A80,2)="00",$A80="")</formula>
    </cfRule>
  </conditionalFormatting>
  <conditionalFormatting sqref="C87">
    <cfRule type="expression" dxfId="2104" priority="104" stopIfTrue="1">
      <formula>OR(RIGHT($A87,2)="00",$A87="")</formula>
    </cfRule>
  </conditionalFormatting>
  <conditionalFormatting sqref="C87">
    <cfRule type="expression" dxfId="2103" priority="103" stopIfTrue="1">
      <formula>OR(RIGHT($A87,2)="00",$A87="")</formula>
    </cfRule>
  </conditionalFormatting>
  <conditionalFormatting sqref="C87">
    <cfRule type="expression" dxfId="2102" priority="102" stopIfTrue="1">
      <formula>OR(RIGHT($A87,2)="00",$A87="")</formula>
    </cfRule>
  </conditionalFormatting>
  <conditionalFormatting sqref="C95">
    <cfRule type="expression" dxfId="2101" priority="101" stopIfTrue="1">
      <formula>OR(RIGHT($A95,2)="00",$A95="")</formula>
    </cfRule>
  </conditionalFormatting>
  <conditionalFormatting sqref="C95">
    <cfRule type="expression" dxfId="2100" priority="100" stopIfTrue="1">
      <formula>OR(RIGHT($A95,2)="00",$A95="")</formula>
    </cfRule>
  </conditionalFormatting>
  <conditionalFormatting sqref="C95">
    <cfRule type="expression" dxfId="2099" priority="99" stopIfTrue="1">
      <formula>OR(RIGHT($A95,2)="00",$A95="")</formula>
    </cfRule>
  </conditionalFormatting>
  <conditionalFormatting sqref="C95">
    <cfRule type="expression" dxfId="2098" priority="98" stopIfTrue="1">
      <formula>OR(RIGHT($A95,2)="00",$A95="")</formula>
    </cfRule>
  </conditionalFormatting>
  <conditionalFormatting sqref="C95">
    <cfRule type="expression" dxfId="2097" priority="97" stopIfTrue="1">
      <formula>OR(RIGHT($A95,2)="00",$A95="")</formula>
    </cfRule>
  </conditionalFormatting>
  <conditionalFormatting sqref="C80">
    <cfRule type="expression" dxfId="2096" priority="96" stopIfTrue="1">
      <formula>OR(RIGHT($A80,2)="00",$A80="")</formula>
    </cfRule>
  </conditionalFormatting>
  <conditionalFormatting sqref="C80">
    <cfRule type="expression" dxfId="2095" priority="95" stopIfTrue="1">
      <formula>OR(RIGHT($A80,2)="00",$A80="")</formula>
    </cfRule>
  </conditionalFormatting>
  <conditionalFormatting sqref="C80">
    <cfRule type="expression" dxfId="2094" priority="94" stopIfTrue="1">
      <formula>OR(RIGHT($A80,2)="00",$A80="")</formula>
    </cfRule>
  </conditionalFormatting>
  <conditionalFormatting sqref="C80">
    <cfRule type="expression" dxfId="2093" priority="93" stopIfTrue="1">
      <formula>OR(RIGHT($A80,2)="00",$A80="")</formula>
    </cfRule>
  </conditionalFormatting>
  <conditionalFormatting sqref="C80">
    <cfRule type="expression" dxfId="2092" priority="92" stopIfTrue="1">
      <formula>OR(RIGHT($A80,2)="00",$A80="")</formula>
    </cfRule>
  </conditionalFormatting>
  <conditionalFormatting sqref="G103">
    <cfRule type="expression" dxfId="2091" priority="65" stopIfTrue="1">
      <formula>OR(RIGHT($A103,2)="00",LEFT($C103,5)="Total")</formula>
    </cfRule>
  </conditionalFormatting>
  <conditionalFormatting sqref="C18">
    <cfRule type="expression" dxfId="2090" priority="19" stopIfTrue="1">
      <formula>OR(RIGHT($A18,2)="00",$A18="")</formula>
    </cfRule>
  </conditionalFormatting>
  <conditionalFormatting sqref="G18">
    <cfRule type="expression" dxfId="2089" priority="18" stopIfTrue="1">
      <formula>OR(RIGHT(#REF!,2)="00",LEFT($C18,5)="Total")</formula>
    </cfRule>
  </conditionalFormatting>
  <pageMargins left="0.98425196850393704" right="0.59055118110236227" top="0.78740157480314965" bottom="0.78740157480314965" header="0.51181102362204722" footer="0.59055118110236227"/>
  <pageSetup paperSize="9" scale="6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"/>
  <sheetViews>
    <sheetView workbookViewId="0">
      <selection activeCell="J36" sqref="J36"/>
    </sheetView>
  </sheetViews>
  <sheetFormatPr defaultRowHeight="12.75"/>
  <cols>
    <col min="1" max="1" width="14" customWidth="1"/>
    <col min="2" max="2" width="43" customWidth="1"/>
    <col min="3" max="3" width="11.42578125" customWidth="1"/>
    <col min="4" max="4" width="17.28515625" customWidth="1"/>
    <col min="5" max="5" width="15" customWidth="1"/>
    <col min="6" max="6" width="16.42578125" customWidth="1"/>
    <col min="7" max="7" width="18.85546875" customWidth="1"/>
  </cols>
  <sheetData>
    <row r="1" spans="1:7" ht="25.5" customHeight="1">
      <c r="A1" s="298" t="s">
        <v>395</v>
      </c>
      <c r="B1" s="299"/>
      <c r="C1" s="299"/>
      <c r="D1" s="299"/>
      <c r="E1" s="299"/>
      <c r="F1" s="299"/>
      <c r="G1" s="300"/>
    </row>
    <row r="2" spans="1:7" ht="20.100000000000001" customHeight="1">
      <c r="A2" s="301" t="s">
        <v>396</v>
      </c>
      <c r="B2" s="301" t="s">
        <v>397</v>
      </c>
      <c r="C2" s="303" t="s">
        <v>398</v>
      </c>
      <c r="D2" s="67" t="s">
        <v>399</v>
      </c>
      <c r="E2" s="67" t="s">
        <v>400</v>
      </c>
      <c r="F2" s="67" t="s">
        <v>401</v>
      </c>
      <c r="G2" s="303" t="s">
        <v>402</v>
      </c>
    </row>
    <row r="3" spans="1:7" ht="20.100000000000001" customHeight="1">
      <c r="A3" s="302"/>
      <c r="B3" s="302"/>
      <c r="C3" s="304"/>
      <c r="D3" s="68" t="s">
        <v>403</v>
      </c>
      <c r="E3" s="68" t="s">
        <v>403</v>
      </c>
      <c r="F3" s="68" t="s">
        <v>403</v>
      </c>
      <c r="G3" s="304"/>
    </row>
    <row r="4" spans="1:7" ht="20.100000000000001" customHeight="1">
      <c r="A4" s="75" t="s">
        <v>737</v>
      </c>
      <c r="B4" s="66" t="s">
        <v>432</v>
      </c>
      <c r="C4" s="69" t="s">
        <v>2</v>
      </c>
      <c r="D4" s="83">
        <v>21.89</v>
      </c>
      <c r="E4" s="83">
        <v>21.9</v>
      </c>
      <c r="F4" s="83">
        <v>23.08</v>
      </c>
      <c r="G4" s="163">
        <f t="shared" ref="G4:G8" si="0">ROUND((D4+E4+F4)/3,2)</f>
        <v>22.29</v>
      </c>
    </row>
    <row r="5" spans="1:7" ht="20.100000000000001" customHeight="1">
      <c r="A5" s="75" t="s">
        <v>738</v>
      </c>
      <c r="B5" s="66" t="s">
        <v>433</v>
      </c>
      <c r="C5" s="69" t="s">
        <v>2</v>
      </c>
      <c r="D5" s="83">
        <v>4.28</v>
      </c>
      <c r="E5" s="83">
        <v>10</v>
      </c>
      <c r="F5" s="83">
        <v>12.9</v>
      </c>
      <c r="G5" s="163">
        <f t="shared" si="0"/>
        <v>9.06</v>
      </c>
    </row>
    <row r="6" spans="1:7" ht="20.100000000000001" customHeight="1">
      <c r="A6" s="75" t="s">
        <v>739</v>
      </c>
      <c r="B6" s="66" t="s">
        <v>434</v>
      </c>
      <c r="C6" s="69" t="s">
        <v>2</v>
      </c>
      <c r="D6" s="83">
        <v>21.98</v>
      </c>
      <c r="E6" s="83">
        <v>30</v>
      </c>
      <c r="F6" s="83">
        <v>27</v>
      </c>
      <c r="G6" s="163">
        <f t="shared" si="0"/>
        <v>26.33</v>
      </c>
    </row>
    <row r="7" spans="1:7" ht="20.100000000000001" customHeight="1">
      <c r="A7" s="75" t="s">
        <v>740</v>
      </c>
      <c r="B7" s="66" t="s">
        <v>435</v>
      </c>
      <c r="C7" s="69" t="s">
        <v>2</v>
      </c>
      <c r="D7" s="83">
        <v>30</v>
      </c>
      <c r="E7" s="83">
        <v>49.99</v>
      </c>
      <c r="F7" s="83">
        <v>49.9</v>
      </c>
      <c r="G7" s="163">
        <f t="shared" si="0"/>
        <v>43.3</v>
      </c>
    </row>
    <row r="8" spans="1:7" ht="20.100000000000001" customHeight="1">
      <c r="A8" s="75" t="s">
        <v>741</v>
      </c>
      <c r="B8" s="66" t="s">
        <v>436</v>
      </c>
      <c r="C8" s="69" t="s">
        <v>2</v>
      </c>
      <c r="D8" s="83">
        <f>ROUND(49/10,2)</f>
        <v>4.9000000000000004</v>
      </c>
      <c r="E8" s="83">
        <f>ROUND(65/10,2)</f>
        <v>6.5</v>
      </c>
      <c r="F8" s="83">
        <f>ROUND(55/10,2)</f>
        <v>5.5</v>
      </c>
      <c r="G8" s="163">
        <f t="shared" si="0"/>
        <v>5.63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7"/>
  <sheetViews>
    <sheetView workbookViewId="0">
      <selection activeCell="B6" sqref="B6"/>
    </sheetView>
  </sheetViews>
  <sheetFormatPr defaultRowHeight="12.75"/>
  <cols>
    <col min="1" max="1" width="16.5703125" customWidth="1"/>
    <col min="2" max="2" width="35.42578125" customWidth="1"/>
    <col min="4" max="4" width="22.42578125" customWidth="1"/>
    <col min="5" max="5" width="21.85546875" customWidth="1"/>
    <col min="6" max="6" width="26.140625" customWidth="1"/>
    <col min="7" max="7" width="23.7109375" customWidth="1"/>
  </cols>
  <sheetData>
    <row r="1" spans="1:7" ht="27" customHeight="1">
      <c r="A1" s="305" t="s">
        <v>395</v>
      </c>
      <c r="B1" s="306"/>
      <c r="C1" s="306"/>
      <c r="D1" s="306"/>
      <c r="E1" s="306"/>
      <c r="F1" s="306"/>
      <c r="G1" s="307"/>
    </row>
    <row r="2" spans="1:7" ht="18" customHeight="1">
      <c r="A2" s="308" t="s">
        <v>396</v>
      </c>
      <c r="B2" s="301" t="s">
        <v>397</v>
      </c>
      <c r="C2" s="303" t="s">
        <v>398</v>
      </c>
      <c r="D2" s="132" t="s">
        <v>399</v>
      </c>
      <c r="E2" s="132" t="s">
        <v>400</v>
      </c>
      <c r="F2" s="132" t="s">
        <v>401</v>
      </c>
      <c r="G2" s="310" t="s">
        <v>402</v>
      </c>
    </row>
    <row r="3" spans="1:7" ht="18" customHeight="1">
      <c r="A3" s="309"/>
      <c r="B3" s="302"/>
      <c r="C3" s="304"/>
      <c r="D3" s="68" t="s">
        <v>403</v>
      </c>
      <c r="E3" s="68" t="s">
        <v>403</v>
      </c>
      <c r="F3" s="68" t="s">
        <v>403</v>
      </c>
      <c r="G3" s="311"/>
    </row>
    <row r="4" spans="1:7" ht="30.75" customHeight="1">
      <c r="A4" s="136" t="s">
        <v>742</v>
      </c>
      <c r="B4" s="66" t="s">
        <v>886</v>
      </c>
      <c r="C4" s="69" t="s">
        <v>2</v>
      </c>
      <c r="D4" s="83">
        <v>328.9</v>
      </c>
      <c r="E4" s="83">
        <v>329.5</v>
      </c>
      <c r="F4" s="83">
        <v>349.9</v>
      </c>
      <c r="G4" s="167">
        <f>ROUND((D4+E4+F4)/3,2)</f>
        <v>336.1</v>
      </c>
    </row>
    <row r="5" spans="1:7" ht="39.75" customHeight="1">
      <c r="A5" s="136" t="s">
        <v>743</v>
      </c>
      <c r="B5" s="66" t="s">
        <v>887</v>
      </c>
      <c r="C5" s="69" t="s">
        <v>2</v>
      </c>
      <c r="D5" s="83">
        <v>338.3</v>
      </c>
      <c r="E5" s="83">
        <v>339</v>
      </c>
      <c r="F5" s="83">
        <v>359.9</v>
      </c>
      <c r="G5" s="167">
        <f>ROUND((D5+E5+F5)/3,2)</f>
        <v>345.73</v>
      </c>
    </row>
    <row r="6" spans="1:7" ht="33.75" customHeight="1">
      <c r="A6" s="136" t="s">
        <v>744</v>
      </c>
      <c r="B6" s="66" t="s">
        <v>888</v>
      </c>
      <c r="C6" s="69" t="s">
        <v>100</v>
      </c>
      <c r="D6" s="83">
        <v>75</v>
      </c>
      <c r="E6" s="83">
        <v>60</v>
      </c>
      <c r="F6" s="83"/>
      <c r="G6" s="167">
        <f>ROUND((D6+E6)/2,2)</f>
        <v>67.5</v>
      </c>
    </row>
    <row r="7" spans="1:7" ht="34.5" customHeight="1" thickBot="1">
      <c r="A7" s="137" t="s">
        <v>890</v>
      </c>
      <c r="B7" s="138" t="s">
        <v>437</v>
      </c>
      <c r="C7" s="139" t="s">
        <v>2</v>
      </c>
      <c r="D7" s="140">
        <v>319.5</v>
      </c>
      <c r="E7" s="140">
        <v>288</v>
      </c>
      <c r="F7" s="140">
        <v>380</v>
      </c>
      <c r="G7" s="168">
        <f>ROUND((D7+E7+F7)/3,2)</f>
        <v>329.17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showGridLines="0" view="pageBreakPreview" zoomScaleNormal="100" zoomScaleSheetLayoutView="100" workbookViewId="0">
      <selection activeCell="J21" sqref="J21"/>
    </sheetView>
  </sheetViews>
  <sheetFormatPr defaultRowHeight="12.75"/>
  <cols>
    <col min="2" max="2" width="52.42578125" customWidth="1"/>
    <col min="3" max="3" width="22.28515625" customWidth="1"/>
    <col min="4" max="6" width="18.7109375" customWidth="1"/>
  </cols>
  <sheetData>
    <row r="1" spans="1:8" s="7" customFormat="1" ht="15.75" customHeight="1" thickBot="1">
      <c r="A1" s="112"/>
      <c r="B1" s="241" t="s">
        <v>26</v>
      </c>
      <c r="C1" s="241"/>
      <c r="D1" s="241"/>
      <c r="E1" s="241"/>
      <c r="F1" s="241"/>
    </row>
    <row r="2" spans="1:8" s="7" customFormat="1" ht="15.75" customHeight="1">
      <c r="A2" s="35"/>
      <c r="B2" s="239" t="s">
        <v>51</v>
      </c>
      <c r="C2" s="239"/>
      <c r="D2" s="239"/>
      <c r="E2" s="239"/>
      <c r="F2" s="240"/>
    </row>
    <row r="3" spans="1:8" s="7" customFormat="1" ht="15.75" customHeight="1">
      <c r="A3" s="37"/>
      <c r="B3" s="237" t="s">
        <v>467</v>
      </c>
      <c r="C3" s="237"/>
      <c r="D3" s="237"/>
      <c r="E3" s="237"/>
      <c r="F3" s="238"/>
    </row>
    <row r="4" spans="1:8">
      <c r="A4" s="169"/>
      <c r="B4" s="10"/>
      <c r="C4" s="114"/>
      <c r="D4" s="114"/>
      <c r="E4" s="10"/>
      <c r="F4" s="170"/>
    </row>
    <row r="5" spans="1:8" s="14" customFormat="1" ht="27" customHeight="1">
      <c r="A5" s="234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5" s="235"/>
      <c r="C5" s="235"/>
      <c r="D5" s="235"/>
      <c r="E5" s="235"/>
      <c r="F5" s="236"/>
    </row>
    <row r="6" spans="1:8" ht="15">
      <c r="A6" s="171"/>
      <c r="B6" s="8"/>
      <c r="C6" s="9"/>
      <c r="D6" s="9"/>
      <c r="E6" s="115"/>
      <c r="F6" s="170"/>
    </row>
    <row r="7" spans="1:8" ht="20.25">
      <c r="A7" s="231" t="s">
        <v>6</v>
      </c>
      <c r="B7" s="232"/>
      <c r="C7" s="232"/>
      <c r="D7" s="232"/>
      <c r="E7" s="232"/>
      <c r="F7" s="233"/>
    </row>
    <row r="8" spans="1:8">
      <c r="A8" s="169"/>
      <c r="B8" s="10"/>
      <c r="C8" s="114"/>
      <c r="D8" s="114"/>
      <c r="E8" s="10"/>
      <c r="F8" s="170"/>
    </row>
    <row r="9" spans="1:8" ht="12.75" customHeight="1">
      <c r="A9" s="247" t="s">
        <v>7</v>
      </c>
      <c r="B9" s="248" t="s">
        <v>8</v>
      </c>
      <c r="C9" s="248" t="s">
        <v>30</v>
      </c>
      <c r="D9" s="248" t="s">
        <v>15</v>
      </c>
      <c r="E9" s="248" t="s">
        <v>31</v>
      </c>
      <c r="F9" s="246" t="s">
        <v>32</v>
      </c>
      <c r="G9" s="245"/>
      <c r="H9" s="245"/>
    </row>
    <row r="10" spans="1:8" ht="12.75" customHeight="1">
      <c r="A10" s="247"/>
      <c r="B10" s="248"/>
      <c r="C10" s="248"/>
      <c r="D10" s="248"/>
      <c r="E10" s="248"/>
      <c r="F10" s="246"/>
      <c r="G10" s="245"/>
      <c r="H10" s="245"/>
    </row>
    <row r="11" spans="1:8" ht="15.75">
      <c r="A11" s="172">
        <f>Planilha!A11</f>
        <v>1</v>
      </c>
      <c r="B11" s="108" t="str">
        <f>Planilha!B11</f>
        <v>SERVIÇOS PRELIMINARES</v>
      </c>
      <c r="C11" s="142">
        <f>Planilha!G17</f>
        <v>41340.659999999989</v>
      </c>
      <c r="D11" s="24">
        <f>C11*0.66</f>
        <v>27284.835599999995</v>
      </c>
      <c r="E11" s="24">
        <f>C11*0.16</f>
        <v>6614.5055999999986</v>
      </c>
      <c r="F11" s="173">
        <f>C11*0.18</f>
        <v>7441.3187999999973</v>
      </c>
      <c r="G11" s="10"/>
      <c r="H11" s="10"/>
    </row>
    <row r="12" spans="1:8" ht="15.75">
      <c r="A12" s="172"/>
      <c r="B12" s="108"/>
      <c r="C12" s="143"/>
      <c r="D12" s="30">
        <f>D11/C11</f>
        <v>0.66</v>
      </c>
      <c r="E12" s="30">
        <f>E11/C11</f>
        <v>0.16</v>
      </c>
      <c r="F12" s="174">
        <f>F11/C11</f>
        <v>0.18</v>
      </c>
      <c r="G12" s="10"/>
      <c r="H12" s="10"/>
    </row>
    <row r="13" spans="1:8" ht="27" customHeight="1">
      <c r="A13" s="172">
        <f>Planilha!A18</f>
        <v>2</v>
      </c>
      <c r="B13" s="108" t="str">
        <f>Planilha!B18</f>
        <v>CONSTRUÇÃO DA PRAÇA DA SEDE</v>
      </c>
      <c r="C13" s="129"/>
      <c r="D13" s="129"/>
      <c r="E13" s="129"/>
      <c r="F13" s="175"/>
      <c r="G13" s="10"/>
      <c r="H13" s="10"/>
    </row>
    <row r="14" spans="1:8" ht="15.75">
      <c r="A14" s="172" t="str">
        <f>Planilha!A19</f>
        <v>2.1</v>
      </c>
      <c r="B14" s="108" t="str">
        <f>Planilha!B19</f>
        <v>LIMPEZA, LOCAÇÃO E ATERRO</v>
      </c>
      <c r="C14" s="142">
        <f>Planilha!G26</f>
        <v>6719.2999999999993</v>
      </c>
      <c r="D14" s="24">
        <f>C14*1</f>
        <v>6719.2999999999993</v>
      </c>
      <c r="E14" s="24">
        <f>C14*0</f>
        <v>0</v>
      </c>
      <c r="F14" s="173">
        <f>C14*0</f>
        <v>0</v>
      </c>
      <c r="G14" s="10"/>
      <c r="H14" s="10"/>
    </row>
    <row r="15" spans="1:8" ht="15.75">
      <c r="A15" s="172"/>
      <c r="B15" s="108"/>
      <c r="C15" s="143"/>
      <c r="D15" s="30">
        <f>D14/C14</f>
        <v>1</v>
      </c>
      <c r="E15" s="30">
        <f>E14/C14</f>
        <v>0</v>
      </c>
      <c r="F15" s="174">
        <f>F14/C14</f>
        <v>0</v>
      </c>
      <c r="G15" s="10"/>
      <c r="H15" s="10"/>
    </row>
    <row r="16" spans="1:8" ht="15.75">
      <c r="A16" s="172" t="str">
        <f>Planilha!A27</f>
        <v>2.2</v>
      </c>
      <c r="B16" s="108" t="str">
        <f>Planilha!B27</f>
        <v>GUIAS E PAVIMENTAÇÃO</v>
      </c>
      <c r="C16" s="142">
        <f>Planilha!G35</f>
        <v>60345.93</v>
      </c>
      <c r="D16" s="24">
        <f>C16*0.4</f>
        <v>24138.372000000003</v>
      </c>
      <c r="E16" s="24">
        <f>C16*0.4</f>
        <v>24138.372000000003</v>
      </c>
      <c r="F16" s="173">
        <f>C16*0.2</f>
        <v>12069.186000000002</v>
      </c>
      <c r="G16" s="10"/>
      <c r="H16" s="10"/>
    </row>
    <row r="17" spans="1:8" ht="15.75">
      <c r="A17" s="176"/>
      <c r="B17" s="109"/>
      <c r="C17" s="143"/>
      <c r="D17" s="30">
        <f>D16/C16</f>
        <v>0.4</v>
      </c>
      <c r="E17" s="30">
        <f>E16/C16</f>
        <v>0.4</v>
      </c>
      <c r="F17" s="174">
        <f>F16/C16</f>
        <v>0.2</v>
      </c>
      <c r="G17" s="10"/>
      <c r="H17" s="10"/>
    </row>
    <row r="18" spans="1:8" ht="15.75">
      <c r="A18" s="172" t="str">
        <f>Planilha!A36</f>
        <v>2.3</v>
      </c>
      <c r="B18" s="108" t="str">
        <f>Planilha!B36</f>
        <v>INSTALAÇÃO DE PERGOLADO</v>
      </c>
      <c r="C18" s="142">
        <f>Planilha!G48</f>
        <v>17712.2</v>
      </c>
      <c r="D18" s="24">
        <f>C18*0.4</f>
        <v>7084.880000000001</v>
      </c>
      <c r="E18" s="24">
        <f>C18*0.6</f>
        <v>10627.32</v>
      </c>
      <c r="F18" s="173">
        <f>C18*0</f>
        <v>0</v>
      </c>
      <c r="G18" s="10"/>
      <c r="H18" s="10"/>
    </row>
    <row r="19" spans="1:8" ht="15.75">
      <c r="A19" s="176"/>
      <c r="B19" s="109"/>
      <c r="C19" s="144"/>
      <c r="D19" s="30">
        <f>D18/C18</f>
        <v>0.4</v>
      </c>
      <c r="E19" s="30">
        <f>E18/C18</f>
        <v>0.6</v>
      </c>
      <c r="F19" s="174">
        <f>F18/C18</f>
        <v>0</v>
      </c>
      <c r="G19" s="10"/>
      <c r="H19" s="10"/>
    </row>
    <row r="20" spans="1:8" ht="15.75">
      <c r="A20" s="172" t="str">
        <f>Planilha!A49</f>
        <v>2.4</v>
      </c>
      <c r="B20" s="108" t="str">
        <f>Planilha!B49</f>
        <v>INSTALAÇÃO DE BANCO JARDINEIRA</v>
      </c>
      <c r="C20" s="142">
        <f>Planilha!G62</f>
        <v>5328.73</v>
      </c>
      <c r="D20" s="24">
        <f>C20*0</f>
        <v>0</v>
      </c>
      <c r="E20" s="24">
        <f>C20*1</f>
        <v>5328.73</v>
      </c>
      <c r="F20" s="173">
        <f>C20*0</f>
        <v>0</v>
      </c>
      <c r="G20" s="10"/>
      <c r="H20" s="10"/>
    </row>
    <row r="21" spans="1:8" ht="15.75">
      <c r="A21" s="176"/>
      <c r="B21" s="109"/>
      <c r="C21" s="144"/>
      <c r="D21" s="30">
        <f>D20/C20</f>
        <v>0</v>
      </c>
      <c r="E21" s="30">
        <f>E20/C20</f>
        <v>1</v>
      </c>
      <c r="F21" s="174">
        <f>F20/C20</f>
        <v>0</v>
      </c>
      <c r="G21" s="10"/>
      <c r="H21" s="10"/>
    </row>
    <row r="22" spans="1:8" ht="15.75">
      <c r="A22" s="172" t="str">
        <f>Planilha!A63</f>
        <v>2.5</v>
      </c>
      <c r="B22" s="108" t="str">
        <f>Planilha!B63</f>
        <v>INSTALAÇAÕ DE PARQUE INFANTIL</v>
      </c>
      <c r="C22" s="142">
        <f>Planilha!G66</f>
        <v>9530.52</v>
      </c>
      <c r="D22" s="24">
        <f>C22*0</f>
        <v>0</v>
      </c>
      <c r="E22" s="24">
        <f>C22*0</f>
        <v>0</v>
      </c>
      <c r="F22" s="173">
        <f>C22*1</f>
        <v>9530.52</v>
      </c>
      <c r="G22" s="10"/>
      <c r="H22" s="10"/>
    </row>
    <row r="23" spans="1:8" ht="15.75">
      <c r="A23" s="176"/>
      <c r="B23" s="109"/>
      <c r="C23" s="144"/>
      <c r="D23" s="30">
        <f>D22/C22</f>
        <v>0</v>
      </c>
      <c r="E23" s="30">
        <f>E22/C22</f>
        <v>0</v>
      </c>
      <c r="F23" s="174">
        <f>F22/C22</f>
        <v>1</v>
      </c>
      <c r="G23" s="10"/>
      <c r="H23" s="10"/>
    </row>
    <row r="24" spans="1:8" ht="15.75">
      <c r="A24" s="172" t="str">
        <f>Planilha!A67</f>
        <v>2.6</v>
      </c>
      <c r="B24" s="108" t="str">
        <f>Planilha!B67</f>
        <v>ACADEMIA</v>
      </c>
      <c r="C24" s="142">
        <f>Planilha!G69</f>
        <v>38288.550000000003</v>
      </c>
      <c r="D24" s="24">
        <f>C24*0</f>
        <v>0</v>
      </c>
      <c r="E24" s="24">
        <f>C24*0.5</f>
        <v>19144.275000000001</v>
      </c>
      <c r="F24" s="173">
        <f>C24*0.5</f>
        <v>19144.275000000001</v>
      </c>
      <c r="G24" s="10"/>
      <c r="H24" s="10"/>
    </row>
    <row r="25" spans="1:8" ht="15.75">
      <c r="A25" s="176"/>
      <c r="B25" s="109"/>
      <c r="C25" s="144"/>
      <c r="D25" s="30">
        <f>D24/C24</f>
        <v>0</v>
      </c>
      <c r="E25" s="30">
        <f>E24/C24</f>
        <v>0.5</v>
      </c>
      <c r="F25" s="174">
        <f>F24/C24</f>
        <v>0.5</v>
      </c>
      <c r="G25" s="10"/>
      <c r="H25" s="10"/>
    </row>
    <row r="26" spans="1:8" ht="15.75">
      <c r="A26" s="172" t="str">
        <f>Planilha!A70</f>
        <v>2.7</v>
      </c>
      <c r="B26" s="108" t="str">
        <f>Planilha!B70</f>
        <v>INSTALAÇÕES ELÉTRICAS</v>
      </c>
      <c r="C26" s="142">
        <f>Planilha!G79</f>
        <v>16741.61</v>
      </c>
      <c r="D26" s="24">
        <f>C26*0.2</f>
        <v>3348.3220000000001</v>
      </c>
      <c r="E26" s="24">
        <f>C26*0.2</f>
        <v>3348.3220000000001</v>
      </c>
      <c r="F26" s="173">
        <f>C26*0.6</f>
        <v>10044.966</v>
      </c>
      <c r="G26" s="10"/>
      <c r="H26" s="10"/>
    </row>
    <row r="27" spans="1:8" ht="15.75">
      <c r="A27" s="176"/>
      <c r="B27" s="109"/>
      <c r="C27" s="144"/>
      <c r="D27" s="30">
        <f>D26/C26</f>
        <v>0.2</v>
      </c>
      <c r="E27" s="30">
        <f>E26/C26</f>
        <v>0.2</v>
      </c>
      <c r="F27" s="174">
        <f>F26/C26</f>
        <v>0.6</v>
      </c>
      <c r="G27" s="10"/>
      <c r="H27" s="10"/>
    </row>
    <row r="28" spans="1:8" ht="15.75">
      <c r="A28" s="172" t="str">
        <f>Planilha!A80</f>
        <v>2.8</v>
      </c>
      <c r="B28" s="108" t="str">
        <f>Planilha!B80</f>
        <v>INSTALAÇÕES HIDRAULICAS</v>
      </c>
      <c r="C28" s="142">
        <f>Planilha!G86</f>
        <v>1122.8699999999999</v>
      </c>
      <c r="D28" s="24">
        <f>C28*0.2</f>
        <v>224.57399999999998</v>
      </c>
      <c r="E28" s="24">
        <f>C28*0.2</f>
        <v>224.57399999999998</v>
      </c>
      <c r="F28" s="173">
        <f>C28*0.6</f>
        <v>673.72199999999987</v>
      </c>
      <c r="G28" s="10"/>
      <c r="H28" s="10"/>
    </row>
    <row r="29" spans="1:8" ht="15.75">
      <c r="A29" s="176"/>
      <c r="B29" s="109"/>
      <c r="C29" s="144"/>
      <c r="D29" s="30">
        <f>D28/C28</f>
        <v>0.2</v>
      </c>
      <c r="E29" s="30">
        <f>E28/C28</f>
        <v>0.2</v>
      </c>
      <c r="F29" s="174">
        <f>F28/C28</f>
        <v>0.6</v>
      </c>
      <c r="G29" s="10"/>
      <c r="H29" s="10"/>
    </row>
    <row r="30" spans="1:8" ht="15.75">
      <c r="A30" s="172" t="str">
        <f>Planilha!A87</f>
        <v>2.9</v>
      </c>
      <c r="B30" s="108" t="str">
        <f>Planilha!B87</f>
        <v>JARDINAGEM</v>
      </c>
      <c r="C30" s="142">
        <f>Planilha!G94</f>
        <v>5614.41</v>
      </c>
      <c r="D30" s="24">
        <f>C30*0</f>
        <v>0</v>
      </c>
      <c r="E30" s="24">
        <f>C30*0</f>
        <v>0</v>
      </c>
      <c r="F30" s="173">
        <f>C30*1</f>
        <v>5614.41</v>
      </c>
      <c r="G30" s="10"/>
      <c r="H30" s="10"/>
    </row>
    <row r="31" spans="1:8" ht="15.75">
      <c r="A31" s="176"/>
      <c r="B31" s="109"/>
      <c r="C31" s="144"/>
      <c r="D31" s="30">
        <f>D30/C30</f>
        <v>0</v>
      </c>
      <c r="E31" s="30">
        <f>E30/C30</f>
        <v>0</v>
      </c>
      <c r="F31" s="174">
        <f>F30/C30</f>
        <v>1</v>
      </c>
      <c r="G31" s="10"/>
      <c r="H31" s="10"/>
    </row>
    <row r="32" spans="1:8" ht="15.75">
      <c r="A32" s="172" t="str">
        <f>Planilha!A95</f>
        <v>2.10</v>
      </c>
      <c r="B32" s="108" t="str">
        <f>Planilha!B95</f>
        <v>DIVERSOS</v>
      </c>
      <c r="C32" s="142">
        <f>Planilha!G100</f>
        <v>7284.369999999999</v>
      </c>
      <c r="D32" s="24">
        <f>C32*0</f>
        <v>0</v>
      </c>
      <c r="E32" s="24">
        <f>C32*0</f>
        <v>0</v>
      </c>
      <c r="F32" s="173">
        <f>C32*1</f>
        <v>7284.369999999999</v>
      </c>
      <c r="G32" s="10"/>
      <c r="H32" s="10"/>
    </row>
    <row r="33" spans="1:8" ht="15.75">
      <c r="A33" s="176"/>
      <c r="B33" s="109"/>
      <c r="C33" s="144"/>
      <c r="D33" s="30">
        <f>D32/C32</f>
        <v>0</v>
      </c>
      <c r="E33" s="30">
        <f>E32/C32</f>
        <v>0</v>
      </c>
      <c r="F33" s="174">
        <f>F32/C32</f>
        <v>1</v>
      </c>
      <c r="G33" s="10"/>
      <c r="H33" s="10"/>
    </row>
    <row r="34" spans="1:8" ht="15.75" customHeight="1">
      <c r="A34" s="177"/>
      <c r="B34" s="125"/>
      <c r="C34" s="125"/>
      <c r="D34" s="125"/>
      <c r="E34" s="125"/>
      <c r="F34" s="178"/>
      <c r="G34" s="10"/>
      <c r="H34" s="10"/>
    </row>
    <row r="35" spans="1:8" ht="15.75">
      <c r="A35" s="179" t="s">
        <v>895</v>
      </c>
      <c r="B35" s="110" t="s">
        <v>5</v>
      </c>
      <c r="C35" s="25">
        <f>SUM(C11,C14,C16,C18,C20,C22,C24,C26,C28,C30,C32)</f>
        <v>210029.14999999994</v>
      </c>
      <c r="D35" s="25">
        <f>SUM(D11,D14,D16,D18,D20,D22,D24,D26,D28,D30,D32)</f>
        <v>68800.283599999995</v>
      </c>
      <c r="E35" s="25">
        <f>SUM(E11,E14,E16,E18,E20,E22,E24,E26,E28,E30,E32)</f>
        <v>69426.098599999983</v>
      </c>
      <c r="F35" s="180">
        <f>SUM(F11,F14,F16,F18,F20,F22,F24,F26,F28,F30,F32)</f>
        <v>71802.767800000001</v>
      </c>
      <c r="G35" s="10"/>
      <c r="H35" s="10"/>
    </row>
    <row r="36" spans="1:8" ht="15.75">
      <c r="A36" s="179"/>
      <c r="B36" s="110"/>
      <c r="C36" s="242"/>
      <c r="D36" s="26"/>
      <c r="E36" s="26"/>
      <c r="F36" s="181"/>
      <c r="G36" s="10"/>
      <c r="H36" s="10"/>
    </row>
    <row r="37" spans="1:8" ht="15.75">
      <c r="A37" s="182" t="s">
        <v>893</v>
      </c>
      <c r="B37" s="111" t="s">
        <v>9</v>
      </c>
      <c r="C37" s="243"/>
      <c r="D37" s="30">
        <f>D35/C35</f>
        <v>0.32757492757552947</v>
      </c>
      <c r="E37" s="30">
        <f>E35/C35</f>
        <v>0.33055458539921723</v>
      </c>
      <c r="F37" s="174">
        <f>F35/C35</f>
        <v>0.34187048702525352</v>
      </c>
      <c r="G37" s="10"/>
      <c r="H37" s="10"/>
    </row>
    <row r="38" spans="1:8" ht="15.75">
      <c r="A38" s="182" t="s">
        <v>867</v>
      </c>
      <c r="B38" s="111" t="s">
        <v>10</v>
      </c>
      <c r="C38" s="243"/>
      <c r="D38" s="27">
        <f>D35</f>
        <v>68800.283599999995</v>
      </c>
      <c r="E38" s="27">
        <f>D38+E35</f>
        <v>138226.38219999999</v>
      </c>
      <c r="F38" s="183">
        <f>F35+E38</f>
        <v>210029.15</v>
      </c>
      <c r="G38" s="10"/>
      <c r="H38" s="10"/>
    </row>
    <row r="39" spans="1:8" ht="16.5" thickBot="1">
      <c r="A39" s="184" t="s">
        <v>868</v>
      </c>
      <c r="B39" s="185" t="s">
        <v>11</v>
      </c>
      <c r="C39" s="244"/>
      <c r="D39" s="186">
        <f>D37</f>
        <v>0.32757492757552947</v>
      </c>
      <c r="E39" s="186">
        <f>D39+E37</f>
        <v>0.65812951297474664</v>
      </c>
      <c r="F39" s="187">
        <f>E39+F37</f>
        <v>1.0000000000000002</v>
      </c>
      <c r="G39" s="10"/>
      <c r="H39" s="10"/>
    </row>
    <row r="40" spans="1:8">
      <c r="A40" s="1"/>
      <c r="B40" s="6"/>
      <c r="C40" s="28"/>
      <c r="D40" s="28"/>
      <c r="E40" s="6"/>
    </row>
    <row r="41" spans="1:8">
      <c r="C41" s="23"/>
      <c r="D41" s="23"/>
    </row>
  </sheetData>
  <mergeCells count="14">
    <mergeCell ref="C36:C39"/>
    <mergeCell ref="G9:G10"/>
    <mergeCell ref="H9:H10"/>
    <mergeCell ref="F9:F10"/>
    <mergeCell ref="A9:A10"/>
    <mergeCell ref="B9:B10"/>
    <mergeCell ref="C9:C10"/>
    <mergeCell ref="D9:D10"/>
    <mergeCell ref="E9:E10"/>
    <mergeCell ref="A7:F7"/>
    <mergeCell ref="A5:F5"/>
    <mergeCell ref="B3:F3"/>
    <mergeCell ref="B2:F2"/>
    <mergeCell ref="B1:F1"/>
  </mergeCells>
  <phoneticPr fontId="10" type="noConversion"/>
  <printOptions horizontalCentered="1"/>
  <pageMargins left="0.51181102362204722" right="0.51181102362204722" top="1.4960629921259843" bottom="0.78740157480314965" header="0.31496062992125984" footer="0.31496062992125984"/>
  <pageSetup scale="71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"/>
  <sheetViews>
    <sheetView showGridLines="0" view="pageBreakPreview" zoomScale="106" zoomScaleNormal="100" zoomScaleSheetLayoutView="106" workbookViewId="0">
      <selection activeCell="G22" sqref="G22"/>
    </sheetView>
  </sheetViews>
  <sheetFormatPr defaultRowHeight="12.75"/>
  <cols>
    <col min="1" max="1" width="9.28515625" style="7" customWidth="1"/>
    <col min="2" max="2" width="54.285156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5"/>
      <c r="B1" s="239" t="s">
        <v>26</v>
      </c>
      <c r="C1" s="239"/>
      <c r="D1" s="239"/>
      <c r="E1" s="240"/>
    </row>
    <row r="2" spans="1:5" ht="18" customHeight="1">
      <c r="A2" s="37"/>
      <c r="B2" s="237" t="s">
        <v>468</v>
      </c>
      <c r="C2" s="237"/>
      <c r="D2" s="237"/>
      <c r="E2" s="238"/>
    </row>
    <row r="3" spans="1:5" ht="18" customHeight="1">
      <c r="A3" s="37"/>
      <c r="B3" s="237" t="s">
        <v>467</v>
      </c>
      <c r="C3" s="237"/>
      <c r="D3" s="237"/>
      <c r="E3" s="238"/>
    </row>
    <row r="4" spans="1:5" ht="12.75" customHeight="1">
      <c r="A4" s="37"/>
      <c r="B4" s="70"/>
      <c r="C4" s="70"/>
      <c r="D4" s="70"/>
      <c r="E4" s="41"/>
    </row>
    <row r="5" spans="1:5" ht="47.25" customHeight="1">
      <c r="A5" s="249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5" s="250"/>
      <c r="C5" s="250"/>
      <c r="D5" s="250"/>
      <c r="E5" s="251"/>
    </row>
    <row r="6" spans="1:5" ht="18.75" thickBot="1">
      <c r="A6" s="72"/>
      <c r="B6" s="73"/>
      <c r="C6" s="13"/>
      <c r="D6" s="13"/>
      <c r="E6" s="41"/>
    </row>
    <row r="7" spans="1:5" ht="21.95" customHeight="1">
      <c r="A7" s="252" t="s">
        <v>463</v>
      </c>
      <c r="B7" s="253"/>
      <c r="C7" s="253"/>
      <c r="D7" s="253"/>
      <c r="E7" s="254"/>
    </row>
    <row r="8" spans="1:5" ht="21.95" customHeight="1">
      <c r="A8" s="61">
        <f>Planilha!A11</f>
        <v>1</v>
      </c>
      <c r="B8" s="71" t="str">
        <f>Planilha!B11</f>
        <v>SERVIÇOS PRELIMINARES</v>
      </c>
      <c r="C8" s="195"/>
      <c r="D8" s="195"/>
      <c r="E8" s="196"/>
    </row>
    <row r="9" spans="1:5" ht="20.100000000000001" customHeight="1">
      <c r="A9" s="188" t="str">
        <f>Planilha!A12</f>
        <v>1.1</v>
      </c>
      <c r="B9" s="21" t="str">
        <f>Planilha!C12</f>
        <v>Administração local e Manutenção do Canteiro</v>
      </c>
      <c r="C9" s="190" t="str">
        <f>Planilha!D12</f>
        <v>%</v>
      </c>
      <c r="D9" s="88" t="s">
        <v>466</v>
      </c>
      <c r="E9" s="117">
        <f>100</f>
        <v>100</v>
      </c>
    </row>
    <row r="10" spans="1:5" ht="27" customHeight="1">
      <c r="A10" s="188" t="str">
        <f>Planilha!A13</f>
        <v>1.2</v>
      </c>
      <c r="B10" s="21" t="str">
        <f>Planilha!C13</f>
        <v>Execução de almoxarifado em canteiro de obra (3,00m x 4,00m) - 02 unidades</v>
      </c>
      <c r="C10" s="190" t="str">
        <f>Planilha!D13</f>
        <v>m²</v>
      </c>
      <c r="D10" s="88" t="s">
        <v>811</v>
      </c>
      <c r="E10" s="117">
        <f>ROUND(3*4*2,2)</f>
        <v>24</v>
      </c>
    </row>
    <row r="11" spans="1:5" ht="20.100000000000001" customHeight="1">
      <c r="A11" s="188" t="str">
        <f>Planilha!A14</f>
        <v>1.3</v>
      </c>
      <c r="B11" s="21" t="str">
        <f>Planilha!C14</f>
        <v>Transporte de equipamentos - Mobilização</v>
      </c>
      <c r="C11" s="190" t="str">
        <f>Planilha!D14</f>
        <v>Txkm</v>
      </c>
      <c r="D11" s="88" t="s">
        <v>897</v>
      </c>
      <c r="E11" s="117">
        <f>ROUND(11.63*42.4,2)</f>
        <v>493.11</v>
      </c>
    </row>
    <row r="12" spans="1:5" ht="20.100000000000001" customHeight="1">
      <c r="A12" s="188" t="str">
        <f>Planilha!A15</f>
        <v>1.4</v>
      </c>
      <c r="B12" s="21" t="str">
        <f>Planilha!C15</f>
        <v>Transporte de equipamentos - Desmobilização</v>
      </c>
      <c r="C12" s="190" t="str">
        <f>Planilha!D15</f>
        <v>Txkm</v>
      </c>
      <c r="D12" s="88" t="s">
        <v>897</v>
      </c>
      <c r="E12" s="117">
        <f>ROUND(11.63*42.4,2)</f>
        <v>493.11</v>
      </c>
    </row>
    <row r="13" spans="1:5" ht="27" customHeight="1" thickBot="1">
      <c r="A13" s="312" t="str">
        <f>Planilha!A16</f>
        <v>1.5</v>
      </c>
      <c r="B13" s="313" t="s">
        <v>462</v>
      </c>
      <c r="C13" s="314" t="str">
        <f>Planilha!D16</f>
        <v>m²</v>
      </c>
      <c r="D13" s="315" t="s">
        <v>812</v>
      </c>
      <c r="E13" s="316">
        <f>ROUND(3*2*(2),2)</f>
        <v>12</v>
      </c>
    </row>
  </sheetData>
  <mergeCells count="6">
    <mergeCell ref="C8:E8"/>
    <mergeCell ref="B1:E1"/>
    <mergeCell ref="B2:E2"/>
    <mergeCell ref="B3:E3"/>
    <mergeCell ref="A5:E5"/>
    <mergeCell ref="A7:E7"/>
  </mergeCells>
  <conditionalFormatting sqref="B9:B13">
    <cfRule type="expression" dxfId="2088" priority="179" stopIfTrue="1">
      <formula>OR(RIGHT($A9,2)="00",$A9="")</formula>
    </cfRule>
  </conditionalFormatting>
  <conditionalFormatting sqref="A8:A13">
    <cfRule type="expression" dxfId="2087" priority="178" stopIfTrue="1">
      <formula>RIGHT(A8,2)="00"</formula>
    </cfRule>
  </conditionalFormatting>
  <conditionalFormatting sqref="B13">
    <cfRule type="expression" dxfId="2086" priority="177" stopIfTrue="1">
      <formula>OR(RIGHT(#REF!,2)="00",#REF!="")</formula>
    </cfRule>
  </conditionalFormatting>
  <conditionalFormatting sqref="E13">
    <cfRule type="expression" dxfId="2085" priority="176" stopIfTrue="1">
      <formula>OR(RIGHT(#REF!,2)="00",LEFT($B13,5)="Total")</formula>
    </cfRule>
  </conditionalFormatting>
  <conditionalFormatting sqref="B11:B12">
    <cfRule type="expression" dxfId="2084" priority="166" stopIfTrue="1">
      <formula>OR(RIGHT($A11,2)="00",$A11="")</formula>
    </cfRule>
  </conditionalFormatting>
  <conditionalFormatting sqref="E9:E11 E13">
    <cfRule type="expression" dxfId="2083" priority="115" stopIfTrue="1">
      <formula>OR(RIGHT($A9,2)="00",LEFT($B9,5)="Total")</formula>
    </cfRule>
  </conditionalFormatting>
  <conditionalFormatting sqref="E11">
    <cfRule type="expression" dxfId="2082" priority="6" stopIfTrue="1">
      <formula>OR(RIGHT($A11,2)="00",LEFT($B11,5)="Total")</formula>
    </cfRule>
  </conditionalFormatting>
  <conditionalFormatting sqref="E12">
    <cfRule type="expression" dxfId="2081" priority="2" stopIfTrue="1">
      <formula>OR(RIGHT($A12,2)="00",LEFT($B12,5)="Total")</formula>
    </cfRule>
  </conditionalFormatting>
  <conditionalFormatting sqref="E12">
    <cfRule type="expression" dxfId="2080" priority="1" stopIfTrue="1">
      <formula>OR(RIGHT($A12,2)="00",LEFT($B12,5)="Total")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89"/>
  <sheetViews>
    <sheetView showGridLines="0" tabSelected="1" view="pageBreakPreview" topLeftCell="A67" zoomScale="106" zoomScaleNormal="100" zoomScaleSheetLayoutView="106" workbookViewId="0">
      <selection activeCell="J78" sqref="J78"/>
    </sheetView>
  </sheetViews>
  <sheetFormatPr defaultRowHeight="12.75"/>
  <cols>
    <col min="1" max="1" width="9.28515625" style="7" customWidth="1"/>
    <col min="2" max="2" width="54.285156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5"/>
      <c r="B1" s="239" t="s">
        <v>26</v>
      </c>
      <c r="C1" s="239"/>
      <c r="D1" s="239"/>
      <c r="E1" s="240"/>
    </row>
    <row r="2" spans="1:5" ht="18" customHeight="1">
      <c r="A2" s="37"/>
      <c r="B2" s="237" t="s">
        <v>468</v>
      </c>
      <c r="C2" s="237"/>
      <c r="D2" s="237"/>
      <c r="E2" s="238"/>
    </row>
    <row r="3" spans="1:5" ht="18" customHeight="1">
      <c r="A3" s="37"/>
      <c r="B3" s="237" t="s">
        <v>467</v>
      </c>
      <c r="C3" s="237"/>
      <c r="D3" s="237"/>
      <c r="E3" s="238"/>
    </row>
    <row r="4" spans="1:5" ht="12.75" customHeight="1">
      <c r="A4" s="37"/>
      <c r="B4" s="70"/>
      <c r="C4" s="70"/>
      <c r="D4" s="70"/>
      <c r="E4" s="41"/>
    </row>
    <row r="5" spans="1:5" ht="48.75" customHeight="1">
      <c r="A5" s="249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5" s="250"/>
      <c r="C5" s="250"/>
      <c r="D5" s="250"/>
      <c r="E5" s="251"/>
    </row>
    <row r="6" spans="1:5" ht="18.75" thickBot="1">
      <c r="A6" s="72"/>
      <c r="B6" s="73"/>
      <c r="C6" s="13"/>
      <c r="D6" s="13"/>
      <c r="E6" s="41"/>
    </row>
    <row r="7" spans="1:5" ht="21.95" customHeight="1">
      <c r="A7" s="252" t="s">
        <v>463</v>
      </c>
      <c r="B7" s="253"/>
      <c r="C7" s="253"/>
      <c r="D7" s="253"/>
      <c r="E7" s="254"/>
    </row>
    <row r="8" spans="1:5" ht="21.95" customHeight="1">
      <c r="A8" s="61" t="str">
        <f>Planilha!A19</f>
        <v>2.1</v>
      </c>
      <c r="B8" s="71" t="str">
        <f>Planilha!B19</f>
        <v>LIMPEZA, LOCAÇÃO E ATERRO</v>
      </c>
      <c r="C8" s="195"/>
      <c r="D8" s="195"/>
      <c r="E8" s="196"/>
    </row>
    <row r="9" spans="1:5" ht="27" customHeight="1">
      <c r="A9" s="77" t="str">
        <f>Planilha!A20</f>
        <v>2.1.1</v>
      </c>
      <c r="B9" s="21" t="str">
        <f>Planilha!C20</f>
        <v>Demolição de alvenaria para qualquer tipo de bloco, de forma mecanizada, sem reaproveitamento.</v>
      </c>
      <c r="C9" s="92" t="str">
        <f>Planilha!D20</f>
        <v>m³</v>
      </c>
      <c r="D9" s="88" t="s">
        <v>564</v>
      </c>
      <c r="E9" s="117">
        <f>ROUND(745*0.1,2)</f>
        <v>74.5</v>
      </c>
    </row>
    <row r="10" spans="1:5" ht="29.25" customHeight="1">
      <c r="A10" s="119" t="str">
        <f>Planilha!A21</f>
        <v>2.1.2</v>
      </c>
      <c r="B10" s="21" t="str">
        <f>Planilha!C21</f>
        <v>Retirada de meio-fio de pedra.</v>
      </c>
      <c r="C10" s="121" t="str">
        <f>Planilha!D21</f>
        <v>m</v>
      </c>
      <c r="D10" s="90" t="s">
        <v>566</v>
      </c>
      <c r="E10" s="117">
        <f>ROUND((1.62+1.26+16.02+1.83+1.58+27.58+2.57+1.78+22.53+2.05+1.26+1.81+25.44),2)</f>
        <v>107.33</v>
      </c>
    </row>
    <row r="11" spans="1:5" ht="27" customHeight="1">
      <c r="A11" s="119" t="str">
        <f>Planilha!A22</f>
        <v>2.1.3</v>
      </c>
      <c r="B11" s="21" t="str">
        <f>Planilha!C22</f>
        <v>Carga e descarga mecanizada de entulho em caminhão basculante 6m³.</v>
      </c>
      <c r="C11" s="121" t="str">
        <f>Planilha!D22</f>
        <v>m³</v>
      </c>
      <c r="D11" s="88" t="s">
        <v>752</v>
      </c>
      <c r="E11" s="117">
        <f>ROUND((745*0.1)+(103.33*0.3*0.15),2)</f>
        <v>79.150000000000006</v>
      </c>
    </row>
    <row r="12" spans="1:5" ht="27" customHeight="1">
      <c r="A12" s="119" t="str">
        <f>Planilha!A23</f>
        <v>2.1.4</v>
      </c>
      <c r="B12" s="21" t="str">
        <f>Planilha!C23</f>
        <v>Transporte de entulho com caminhão basculante 6m³, rodovia pavimentada, DMT de 0,5Km a 1Km.</v>
      </c>
      <c r="C12" s="121" t="str">
        <f>Planilha!D23</f>
        <v>m³</v>
      </c>
      <c r="D12" s="88" t="s">
        <v>752</v>
      </c>
      <c r="E12" s="117">
        <f>ROUND((745*0.1)+(103.33*0.3*0.15),2)</f>
        <v>79.150000000000006</v>
      </c>
    </row>
    <row r="13" spans="1:5" ht="20.100000000000001" customHeight="1">
      <c r="A13" s="119" t="str">
        <f>Planilha!A24</f>
        <v>2.1.5</v>
      </c>
      <c r="B13" s="21" t="str">
        <f>Planilha!C24</f>
        <v xml:space="preserve">Serviços topográficos para pavimentação. </v>
      </c>
      <c r="C13" s="121" t="str">
        <f>Planilha!D24</f>
        <v>m²</v>
      </c>
      <c r="D13" s="74" t="s">
        <v>565</v>
      </c>
      <c r="E13" s="117">
        <f>745</f>
        <v>745</v>
      </c>
    </row>
    <row r="14" spans="1:5" ht="27" customHeight="1">
      <c r="A14" s="119" t="str">
        <f>Planilha!A25</f>
        <v>2.1.6</v>
      </c>
      <c r="B14" s="29" t="str">
        <f>Planilha!C25</f>
        <v>Aterro manual com solo argilo-arenoso e compactação mecanizada.</v>
      </c>
      <c r="C14" s="121" t="str">
        <f>Planilha!D25</f>
        <v>m³</v>
      </c>
      <c r="D14" s="74" t="s">
        <v>568</v>
      </c>
      <c r="E14" s="117">
        <f>ROUND(745*0.05,2)</f>
        <v>37.25</v>
      </c>
    </row>
    <row r="15" spans="1:5" ht="21.95" customHeight="1">
      <c r="A15" s="255"/>
      <c r="B15" s="256"/>
      <c r="C15" s="256"/>
      <c r="D15" s="256"/>
      <c r="E15" s="257"/>
    </row>
    <row r="16" spans="1:5" ht="21.95" customHeight="1">
      <c r="A16" s="61" t="str">
        <f>Planilha!A27</f>
        <v>2.2</v>
      </c>
      <c r="B16" s="71" t="str">
        <f>Planilha!B27</f>
        <v>GUIAS E PAVIMENTAÇÃO</v>
      </c>
      <c r="C16" s="195"/>
      <c r="D16" s="195"/>
      <c r="E16" s="196"/>
    </row>
    <row r="17" spans="1:5" ht="65.25" customHeight="1">
      <c r="A17" s="77" t="str">
        <f>Planilha!A28</f>
        <v>2.2.1</v>
      </c>
      <c r="B17" s="21" t="str">
        <f>Planilha!C28</f>
        <v>Escavação manual de valas.</v>
      </c>
      <c r="C17" s="76" t="str">
        <f>Planilha!D28</f>
        <v>m³</v>
      </c>
      <c r="D17" s="87" t="s">
        <v>482</v>
      </c>
      <c r="E17" s="117">
        <f>ROUND((1.62+1.26+16.02+1.83+1.58+27.58+2.57+1.78+22.53+2.05+1.26+1.81+25.44+5.55+8.38+7.39+3.29+4.39+4.71+2.65+9.9+5.42+6.89+10.45)*0.15*0.15,2)</f>
        <v>3.97</v>
      </c>
    </row>
    <row r="18" spans="1:5" ht="69" customHeight="1">
      <c r="A18" s="119" t="str">
        <f>Planilha!A29</f>
        <v>2.2.2</v>
      </c>
      <c r="B18" s="21" t="str">
        <f>Planilha!C29</f>
        <v>Assentamento de guia (meio-fio) em trecho reto, confeccionado pré-fabricado, dimensões 100 x 15 x 13 x 30cm (comprimento x base inferior x base superior x altura), para vias urbanas.</v>
      </c>
      <c r="C18" s="121" t="str">
        <f>Planilha!D29</f>
        <v>m</v>
      </c>
      <c r="D18" s="87" t="s">
        <v>483</v>
      </c>
      <c r="E18" s="117">
        <f>ROUND((1.62+1.26+16.02+1.83+1.58+27.58+2.57+1.78+22.53+2.05+1.26+1.81+25.44+5.55+8.38+7.39+3.29+4.39+4.71+2.65+9.9+5.42+6.89+10.45),2)</f>
        <v>176.35</v>
      </c>
    </row>
    <row r="19" spans="1:5" ht="54" customHeight="1">
      <c r="A19" s="119" t="str">
        <f>Planilha!A30</f>
        <v>2.2.3</v>
      </c>
      <c r="B19" s="21" t="str">
        <f>Planilha!C30</f>
        <v>Execução de passeio (calçada) ou piso de concreto, moldado in loco, feito na obra, acabamento convencional, não armado. (Espessura = 4cm).</v>
      </c>
      <c r="C19" s="121" t="str">
        <f>Planilha!D30</f>
        <v>m³</v>
      </c>
      <c r="D19" s="87" t="s">
        <v>750</v>
      </c>
      <c r="E19" s="117">
        <f>ROUND(((1.62+1.26+16.02+1.83+1.58+27.58+2.57+1.78+22.53+2.05+1.26+1.81+25.44)*(1.4*0.04)-(32.2*0.04)),2)</f>
        <v>4.72</v>
      </c>
    </row>
    <row r="20" spans="1:5" ht="54" customHeight="1">
      <c r="A20" s="119" t="str">
        <f>Planilha!A31</f>
        <v>2.2.4</v>
      </c>
      <c r="B20" s="21" t="str">
        <f>Planilha!C31</f>
        <v>Piso para deficiente visual</v>
      </c>
      <c r="C20" s="121" t="str">
        <f>Planilha!D31</f>
        <v>m²</v>
      </c>
      <c r="D20" s="87" t="s">
        <v>749</v>
      </c>
      <c r="E20" s="117">
        <f>ROUND((1.62+1.26+16.02+1.83+1.58+27.58+2.57+1.78+22.53+2.05+1.26+1.81+25.44)*(0.3),2)</f>
        <v>32.200000000000003</v>
      </c>
    </row>
    <row r="21" spans="1:5" ht="27" customHeight="1">
      <c r="A21" s="119" t="str">
        <f>Planilha!A32</f>
        <v>2.2.5</v>
      </c>
      <c r="B21" s="21" t="str">
        <f>Planilha!C32</f>
        <v>Execução de pavimento em piso intertravado, com bloco sextavado de 25 x 25 cm, espessura 6 cm.</v>
      </c>
      <c r="C21" s="121" t="str">
        <f>Planilha!D32</f>
        <v>m²</v>
      </c>
      <c r="D21" s="88" t="s">
        <v>494</v>
      </c>
      <c r="E21" s="117">
        <f>ROUND((87.95+141.16),2)</f>
        <v>229.11</v>
      </c>
    </row>
    <row r="22" spans="1:5" ht="27" customHeight="1">
      <c r="A22" s="119" t="str">
        <f>Planilha!A33</f>
        <v>2.2.6</v>
      </c>
      <c r="B22" s="21" t="str">
        <f>Planilha!C33</f>
        <v>Execução de passeio em piso intertravado, com bloco retangular de 20 x 10 cm, espessura 6 cm.</v>
      </c>
      <c r="C22" s="121" t="str">
        <f>Planilha!D33</f>
        <v>m²</v>
      </c>
      <c r="D22" s="88" t="s">
        <v>495</v>
      </c>
      <c r="E22" s="117">
        <f>ROUND((107.39+66.85+47.82+35.98+76.68),2)</f>
        <v>334.72</v>
      </c>
    </row>
    <row r="23" spans="1:5" ht="32.25" customHeight="1">
      <c r="A23" s="119" t="str">
        <f>Planilha!A34</f>
        <v>2.2.7</v>
      </c>
      <c r="B23" s="21" t="str">
        <f>Planilha!C34</f>
        <v>Pintura acrílica em piso cimentado duas demãos.</v>
      </c>
      <c r="C23" s="121" t="str">
        <f>Planilha!D34</f>
        <v>m²</v>
      </c>
      <c r="D23" s="87" t="s">
        <v>747</v>
      </c>
      <c r="E23" s="117">
        <f>ROUND((87.95)+(107.39+66.85+47.82+35.98+76.68),2)</f>
        <v>422.67</v>
      </c>
    </row>
    <row r="24" spans="1:5" ht="21.95" customHeight="1">
      <c r="A24" s="255"/>
      <c r="B24" s="256"/>
      <c r="C24" s="256"/>
      <c r="D24" s="256"/>
      <c r="E24" s="257"/>
    </row>
    <row r="25" spans="1:5" ht="21.95" customHeight="1">
      <c r="A25" s="61" t="str">
        <f>Planilha!A36</f>
        <v>2.3</v>
      </c>
      <c r="B25" s="71" t="str">
        <f>Planilha!B36</f>
        <v>INSTALAÇÃO DE PERGOLADO</v>
      </c>
      <c r="C25" s="195"/>
      <c r="D25" s="195"/>
      <c r="E25" s="196"/>
    </row>
    <row r="26" spans="1:5" ht="20.100000000000001" customHeight="1">
      <c r="A26" s="91" t="str">
        <f>Planilha!A37</f>
        <v>2.3.1</v>
      </c>
      <c r="B26" s="21" t="str">
        <f>Planilha!C37</f>
        <v>Escavação manual de valas.</v>
      </c>
      <c r="C26" s="76" t="str">
        <f>Planilha!D37</f>
        <v>m³</v>
      </c>
      <c r="D26" s="74" t="s">
        <v>748</v>
      </c>
      <c r="E26" s="117">
        <f>ROUND(6*1*1*1.2,2)</f>
        <v>7.2</v>
      </c>
    </row>
    <row r="27" spans="1:5" ht="35.1" customHeight="1">
      <c r="A27" s="119" t="str">
        <f>Planilha!A38</f>
        <v>2.3.2</v>
      </c>
      <c r="B27" s="21" t="str">
        <f>Planilha!C38</f>
        <v>Armação de uma estrutura convecional de concreto armado, utilizando aço CA-50 de 8,00mm.</v>
      </c>
      <c r="C27" s="121" t="str">
        <f>Planilha!D38</f>
        <v>Kg</v>
      </c>
      <c r="D27" s="87" t="s">
        <v>644</v>
      </c>
      <c r="E27" s="117">
        <f>ROUND(((16*1.1*6*0.395)+(2*8.7*2*0.395)+(2* 5.1*12*0.395))*1.1,2)</f>
        <v>114.19</v>
      </c>
    </row>
    <row r="28" spans="1:5" ht="35.1" customHeight="1">
      <c r="A28" s="119" t="str">
        <f>Planilha!A39</f>
        <v>2.3.3</v>
      </c>
      <c r="B28" s="21" t="str">
        <f>Planilha!C39</f>
        <v>Armação de uma estrutura convecional de concreto armado, utilizando aço CA-50 de 10,00mm.</v>
      </c>
      <c r="C28" s="121" t="str">
        <f>Planilha!D39</f>
        <v>Kg</v>
      </c>
      <c r="D28" s="87" t="s">
        <v>645</v>
      </c>
      <c r="E28" s="117">
        <f>ROUND(((4*4.15*6*0.617)+(4*8.7*2*0.617)+(4*5.1*12*0.617))*1.1,2)</f>
        <v>280.98</v>
      </c>
    </row>
    <row r="29" spans="1:5" ht="35.1" customHeight="1">
      <c r="A29" s="119" t="str">
        <f>Planilha!A40</f>
        <v>2.3.4</v>
      </c>
      <c r="B29" s="21" t="str">
        <f>Planilha!C40</f>
        <v>Armação de uma estrutura convecional de concreto armado, utilizando aço CA-60 de 4,2mm.</v>
      </c>
      <c r="C29" s="121" t="str">
        <f>Planilha!D40</f>
        <v>Kg</v>
      </c>
      <c r="D29" s="87" t="s">
        <v>646</v>
      </c>
      <c r="E29" s="117">
        <f>ROUND(((33*0.74*6*0.109)+(71*0.8*2*0.109)+(41*0.8*12*0.109)*1.1),2)</f>
        <v>75.55</v>
      </c>
    </row>
    <row r="30" spans="1:5" ht="35.1" customHeight="1">
      <c r="A30" s="119" t="str">
        <f>Planilha!A41</f>
        <v>2.3.5</v>
      </c>
      <c r="B30" s="21" t="str">
        <f>Planilha!C41</f>
        <v>Fabricação de fôrma para pilares e estruturas similares, em madeira serrada.</v>
      </c>
      <c r="C30" s="121" t="str">
        <f>Planilha!D41</f>
        <v>m²</v>
      </c>
      <c r="D30" s="87" t="s">
        <v>647</v>
      </c>
      <c r="E30" s="117">
        <f>ROUND((0.2*4*3.6*3)+((0.3+0.3+0.15)*8.7*2)+((0.2+0.2+0.15)*5.1*6),2)</f>
        <v>38.520000000000003</v>
      </c>
    </row>
    <row r="31" spans="1:5" ht="40.5" customHeight="1">
      <c r="A31" s="119" t="str">
        <f>Planilha!A42</f>
        <v>2.3.6</v>
      </c>
      <c r="B31" s="21" t="str">
        <f>Planilha!C42</f>
        <v>Concreto FCK = 20MPA, traço 1:2,7:3 (cimento/areia média/brita 1)  - preparo mecânico.</v>
      </c>
      <c r="C31" s="121" t="str">
        <f>Planilha!D42</f>
        <v>m³</v>
      </c>
      <c r="D31" s="87" t="s">
        <v>648</v>
      </c>
      <c r="E31" s="117">
        <f>ROUND((0.3*1*1*6)+(0.2*0.2*3.6*6)+(0.15*0.3*8.5*2)+(0.15*0.2*4.9*12),2)</f>
        <v>5.19</v>
      </c>
    </row>
    <row r="32" spans="1:5" ht="40.5" customHeight="1">
      <c r="A32" s="119" t="str">
        <f>Planilha!A43</f>
        <v>2.3.7</v>
      </c>
      <c r="B32" s="21" t="str">
        <f>Planilha!C43</f>
        <v>Chapisco</v>
      </c>
      <c r="C32" s="121" t="str">
        <f>Planilha!D43</f>
        <v>m²</v>
      </c>
      <c r="D32" s="87" t="s">
        <v>751</v>
      </c>
      <c r="E32" s="117">
        <f>ROUND((0.2*4*3.6*6)+((0.3+0.15)*2*8.7*2)+((0.2+0.15)*2*5.1*12),2)</f>
        <v>75.78</v>
      </c>
    </row>
    <row r="33" spans="1:5" ht="34.5" customHeight="1">
      <c r="A33" s="119" t="str">
        <f>Planilha!A44</f>
        <v>2.3.8</v>
      </c>
      <c r="B33" s="21" t="str">
        <f>Planilha!C44</f>
        <v>Massa única, para recebimento de pintura</v>
      </c>
      <c r="C33" s="121" t="str">
        <f>Planilha!D44</f>
        <v>m²</v>
      </c>
      <c r="D33" s="88" t="s">
        <v>751</v>
      </c>
      <c r="E33" s="117">
        <f>ROUND((0.2*4*3.6*6)+((0.3+0.15)*2*8.7*2)+((0.2+0.15)*2*5.1*12),2)</f>
        <v>75.78</v>
      </c>
    </row>
    <row r="34" spans="1:5" ht="18" customHeight="1">
      <c r="A34" s="119" t="str">
        <f>Planilha!A45</f>
        <v>2.3.9</v>
      </c>
      <c r="B34" s="21" t="str">
        <f>Planilha!C45</f>
        <v>Aplicação de textura</v>
      </c>
      <c r="C34" s="121" t="str">
        <f>Planilha!D45</f>
        <v>m²</v>
      </c>
      <c r="D34" s="88" t="s">
        <v>820</v>
      </c>
      <c r="E34" s="117">
        <f>ROUND((0.2*4*3.6*6),2)</f>
        <v>17.28</v>
      </c>
    </row>
    <row r="35" spans="1:5" ht="40.5" customHeight="1">
      <c r="A35" s="119" t="str">
        <f>Planilha!A46</f>
        <v>2.3.10</v>
      </c>
      <c r="B35" s="21" t="str">
        <f>Planilha!C46</f>
        <v>Aplicação de massa acrílica</v>
      </c>
      <c r="C35" s="121" t="str">
        <f>Planilha!D46</f>
        <v>m²</v>
      </c>
      <c r="D35" s="88" t="s">
        <v>835</v>
      </c>
      <c r="E35" s="117">
        <f>ROUND(((0.3+0.15)*2*8.7*2)+((0.2+0.15)*2*5.1*12),2)</f>
        <v>58.5</v>
      </c>
    </row>
    <row r="36" spans="1:5" ht="35.1" customHeight="1">
      <c r="A36" s="119" t="str">
        <f>Planilha!A47</f>
        <v>2.3.11</v>
      </c>
      <c r="B36" s="21" t="str">
        <f>Planilha!C47</f>
        <v>Aplicação de pintura PVA látex</v>
      </c>
      <c r="C36" s="121" t="str">
        <f>Planilha!D47</f>
        <v>m²</v>
      </c>
      <c r="D36" s="87" t="s">
        <v>751</v>
      </c>
      <c r="E36" s="117">
        <f>ROUND((0.2*4*3.6*6)+((0.3+0.15)*2*8.7*2)+((0.2+0.15)*2*5.1*12),2)</f>
        <v>75.78</v>
      </c>
    </row>
    <row r="37" spans="1:5" ht="21.95" customHeight="1">
      <c r="A37" s="255"/>
      <c r="B37" s="256"/>
      <c r="C37" s="256"/>
      <c r="D37" s="256"/>
      <c r="E37" s="257"/>
    </row>
    <row r="38" spans="1:5" ht="21.95" customHeight="1">
      <c r="A38" s="61" t="str">
        <f>Planilha!A49</f>
        <v>2.4</v>
      </c>
      <c r="B38" s="71" t="str">
        <f>Planilha!B49</f>
        <v>INSTALAÇÃO DE BANCO JARDINEIRA</v>
      </c>
      <c r="C38" s="195"/>
      <c r="D38" s="195"/>
      <c r="E38" s="196"/>
    </row>
    <row r="39" spans="1:5" ht="28.5" customHeight="1">
      <c r="A39" s="93" t="str">
        <f>Planilha!A50</f>
        <v>2.4.1</v>
      </c>
      <c r="B39" s="21" t="str">
        <f>Planilha!C50</f>
        <v>Escavação manual de valas.</v>
      </c>
      <c r="C39" s="76" t="str">
        <f>Planilha!D50</f>
        <v>m³</v>
      </c>
      <c r="D39" s="87" t="s">
        <v>870</v>
      </c>
      <c r="E39" s="117">
        <f>ROUND(((3.2+3.2+1+1)*0.15*0.15)+(0.2*0.2*0.3*6),2)</f>
        <v>0.26</v>
      </c>
    </row>
    <row r="40" spans="1:5" ht="39.950000000000003" customHeight="1">
      <c r="A40" s="119" t="str">
        <f>Planilha!A51</f>
        <v>2.4.2</v>
      </c>
      <c r="B40" s="21" t="str">
        <f>Planilha!C51</f>
        <v>Alvenaria em bloco cerâmico 14x9x19cm (deitado)</v>
      </c>
      <c r="C40" s="121" t="str">
        <f>Planilha!D51</f>
        <v>m²</v>
      </c>
      <c r="D40" s="74" t="s">
        <v>649</v>
      </c>
      <c r="E40" s="117">
        <f>ROUND((2*(1+3.2))*0.6,2)</f>
        <v>5.04</v>
      </c>
    </row>
    <row r="41" spans="1:5" ht="27" customHeight="1">
      <c r="A41" s="119" t="str">
        <f>Planilha!A52</f>
        <v>2.4.3</v>
      </c>
      <c r="B41" s="21" t="str">
        <f>Planilha!C52</f>
        <v>Armação de uma estrutura convecional de concreto armado, utilizando aço CA-50 de 6,3mm.</v>
      </c>
      <c r="C41" s="121" t="str">
        <f>Planilha!D52</f>
        <v>Kg</v>
      </c>
      <c r="D41" s="87" t="s">
        <v>650</v>
      </c>
      <c r="E41" s="117">
        <f>ROUND((3*0.9*6*0.245)+((3.2+3.2+1.4+1.4)*4*0.245),2)</f>
        <v>12.99</v>
      </c>
    </row>
    <row r="42" spans="1:5" ht="27" customHeight="1">
      <c r="A42" s="119" t="str">
        <f>Planilha!A53</f>
        <v>2.4.4</v>
      </c>
      <c r="B42" s="21" t="str">
        <f>Planilha!C53</f>
        <v>Armação de uma estrutura convecional de concreto armado, utilizando aço CA-60 de 4,2mm.</v>
      </c>
      <c r="C42" s="121" t="str">
        <f>Planilha!D53</f>
        <v>Kg</v>
      </c>
      <c r="D42" s="87" t="s">
        <v>651</v>
      </c>
      <c r="E42" s="117">
        <f>ROUND(((3.2+3.2+1+1)/0.15)*0.5*0.109,2)</f>
        <v>3.05</v>
      </c>
    </row>
    <row r="43" spans="1:5" ht="27" customHeight="1">
      <c r="A43" s="119" t="str">
        <f>Planilha!A54</f>
        <v>2.4.5</v>
      </c>
      <c r="B43" s="21" t="str">
        <f>Planilha!C54</f>
        <v>Fabricação de fôrma para pilares e estruturas similares, em madeira serrada.</v>
      </c>
      <c r="C43" s="121" t="str">
        <f>Planilha!D54</f>
        <v>m²</v>
      </c>
      <c r="D43" s="87" t="s">
        <v>652</v>
      </c>
      <c r="E43" s="117">
        <f>ROUND((0.25*2)*0.6*6+(0.22+0.22)*(3.2+3.2+1+1),2)</f>
        <v>5.5</v>
      </c>
    </row>
    <row r="44" spans="1:5" ht="27" customHeight="1">
      <c r="A44" s="119" t="str">
        <f>Planilha!A55</f>
        <v>2.4.6</v>
      </c>
      <c r="B44" s="21" t="str">
        <f>Planilha!C55</f>
        <v>Concreto FCK = 20MPA, traço 1:2,7:3 (cimento/areia média/brita 1)  - preparo mecânico.</v>
      </c>
      <c r="C44" s="121" t="str">
        <f>Planilha!D55</f>
        <v>m³</v>
      </c>
      <c r="D44" s="87" t="s">
        <v>653</v>
      </c>
      <c r="E44" s="117">
        <f>ROUND(((0.6+0.3)*0.2*0.2*6)+(0.07*0.5*(3.5+3.5+0.7+0.7)),2)</f>
        <v>0.51</v>
      </c>
    </row>
    <row r="45" spans="1:5" ht="27" customHeight="1">
      <c r="A45" s="119" t="str">
        <f>Planilha!A56</f>
        <v>2.4.7</v>
      </c>
      <c r="B45" s="21" t="str">
        <f>Planilha!C56</f>
        <v>Chapisco</v>
      </c>
      <c r="C45" s="121" t="str">
        <f>Planilha!D56</f>
        <v>m²</v>
      </c>
      <c r="D45" s="88" t="s">
        <v>847</v>
      </c>
      <c r="E45" s="117">
        <f>ROUND((3.2+3.2+1.4+1.4+2.8+2.8+1+1)*0.6,2)</f>
        <v>10.08</v>
      </c>
    </row>
    <row r="46" spans="1:5" ht="27" customHeight="1">
      <c r="A46" s="119" t="str">
        <f>Planilha!A57</f>
        <v>2.4.8</v>
      </c>
      <c r="B46" s="21" t="str">
        <f>Planilha!C57</f>
        <v>Emboço</v>
      </c>
      <c r="C46" s="121" t="str">
        <f>Planilha!D57</f>
        <v>m²</v>
      </c>
      <c r="D46" s="88" t="s">
        <v>674</v>
      </c>
      <c r="E46" s="117">
        <f>ROUND((3.2+3.2+1.4+1.4)*0.6,2)</f>
        <v>5.52</v>
      </c>
    </row>
    <row r="47" spans="1:5" ht="27" customHeight="1">
      <c r="A47" s="130" t="str">
        <f>Planilha!A58</f>
        <v>2.4.9</v>
      </c>
      <c r="B47" s="21" t="str">
        <f>Planilha!C58</f>
        <v>Massa única, para recebimento de pintura</v>
      </c>
      <c r="C47" s="131" t="str">
        <f>Planilha!D58</f>
        <v>m²</v>
      </c>
      <c r="D47" s="88" t="s">
        <v>873</v>
      </c>
      <c r="E47" s="117">
        <f>ROUND((2.8+2.8+1+1)*0.6,2)</f>
        <v>4.5599999999999996</v>
      </c>
    </row>
    <row r="48" spans="1:5" ht="27" customHeight="1">
      <c r="A48" s="130" t="str">
        <f>Planilha!A59</f>
        <v>2.4.10</v>
      </c>
      <c r="B48" s="21" t="str">
        <f>Planilha!C59</f>
        <v>Aplicação de pintura PVA látex</v>
      </c>
      <c r="C48" s="131" t="str">
        <f>Planilha!D59</f>
        <v>m²</v>
      </c>
      <c r="D48" s="88" t="s">
        <v>873</v>
      </c>
      <c r="E48" s="117">
        <f>ROUND((2.8+2.8+1+1)*0.6,2)</f>
        <v>4.5599999999999996</v>
      </c>
    </row>
    <row r="49" spans="1:5" ht="27" customHeight="1">
      <c r="A49" s="130" t="str">
        <f>Planilha!A60</f>
        <v>2.4.11</v>
      </c>
      <c r="B49" s="21" t="str">
        <f>Planilha!C60</f>
        <v>Revestimento cerâmico</v>
      </c>
      <c r="C49" s="121" t="str">
        <f>Planilha!D60</f>
        <v>m²</v>
      </c>
      <c r="D49" s="88" t="s">
        <v>674</v>
      </c>
      <c r="E49" s="117">
        <f>ROUND((3.2+3.2+1.4+1.4)*0.6,2)</f>
        <v>5.52</v>
      </c>
    </row>
    <row r="50" spans="1:5" ht="27" customHeight="1">
      <c r="A50" s="130" t="str">
        <f>Planilha!A61</f>
        <v>2.4.12</v>
      </c>
      <c r="B50" s="21" t="str">
        <f>Planilha!C61</f>
        <v>Assentamento de granito para assento do banco</v>
      </c>
      <c r="C50" s="121" t="str">
        <f>Planilha!D61</f>
        <v>m²</v>
      </c>
      <c r="D50" s="87" t="s">
        <v>680</v>
      </c>
      <c r="E50" s="117">
        <f>ROUND((3.5+3.5+0.7+0.7)*(0.5+0.08+0.08),2)</f>
        <v>5.54</v>
      </c>
    </row>
    <row r="51" spans="1:5" ht="21.95" customHeight="1">
      <c r="A51" s="255"/>
      <c r="B51" s="256"/>
      <c r="C51" s="256"/>
      <c r="D51" s="256"/>
      <c r="E51" s="257"/>
    </row>
    <row r="52" spans="1:5" ht="21.95" customHeight="1">
      <c r="A52" s="61" t="str">
        <f>Planilha!A63</f>
        <v>2.5</v>
      </c>
      <c r="B52" s="71" t="str">
        <f>Planilha!B63</f>
        <v>INSTALAÇAÕ DE PARQUE INFANTIL</v>
      </c>
      <c r="C52" s="195"/>
      <c r="D52" s="195"/>
      <c r="E52" s="196"/>
    </row>
    <row r="53" spans="1:5" ht="20.100000000000001" customHeight="1">
      <c r="A53" s="93" t="str">
        <f>Planilha!A64</f>
        <v>2.5.1</v>
      </c>
      <c r="B53" s="21" t="str">
        <f>Planilha!C64</f>
        <v>Execução do colchão de areia, esp.=25cm</v>
      </c>
      <c r="C53" s="76" t="str">
        <f>Planilha!D64</f>
        <v>m³</v>
      </c>
      <c r="D53" s="74" t="s">
        <v>687</v>
      </c>
      <c r="E53" s="117">
        <f>ROUND(76.68*0.25,2)</f>
        <v>19.170000000000002</v>
      </c>
    </row>
    <row r="54" spans="1:5" ht="27" customHeight="1">
      <c r="A54" s="119" t="str">
        <f>Planilha!A65</f>
        <v>2.5.2</v>
      </c>
      <c r="B54" s="21" t="str">
        <f>Planilha!C65</f>
        <v>Fornecimento e instalação de equipamentos para parque infantil - Conforme projeto.</v>
      </c>
      <c r="C54" s="121" t="str">
        <f>Planilha!D65</f>
        <v>un</v>
      </c>
      <c r="D54" s="74">
        <v>1</v>
      </c>
      <c r="E54" s="117">
        <f>1</f>
        <v>1</v>
      </c>
    </row>
    <row r="55" spans="1:5" ht="21.95" customHeight="1">
      <c r="A55" s="255"/>
      <c r="B55" s="256"/>
      <c r="C55" s="256"/>
      <c r="D55" s="256"/>
      <c r="E55" s="257"/>
    </row>
    <row r="56" spans="1:5" ht="21.95" customHeight="1">
      <c r="A56" s="61" t="str">
        <f>Planilha!A67</f>
        <v>2.6</v>
      </c>
      <c r="B56" s="71" t="str">
        <f>Planilha!B67</f>
        <v>ACADEMIA</v>
      </c>
      <c r="C56" s="195"/>
      <c r="D56" s="195"/>
      <c r="E56" s="196"/>
    </row>
    <row r="57" spans="1:5" ht="27" customHeight="1">
      <c r="A57" s="93" t="str">
        <f>Planilha!A68</f>
        <v>2.6.1</v>
      </c>
      <c r="B57" s="21" t="str">
        <f>Planilha!C68</f>
        <v>Fornecimento e instalação de equipamentos para academia de rua - Conforme projeto.</v>
      </c>
      <c r="C57" s="76" t="str">
        <f>Planilha!D68</f>
        <v>un</v>
      </c>
      <c r="D57" s="74">
        <v>1</v>
      </c>
      <c r="E57" s="117">
        <f>1</f>
        <v>1</v>
      </c>
    </row>
    <row r="58" spans="1:5" ht="21.95" customHeight="1">
      <c r="A58" s="255"/>
      <c r="B58" s="256"/>
      <c r="C58" s="256"/>
      <c r="D58" s="256"/>
      <c r="E58" s="257"/>
    </row>
    <row r="59" spans="1:5" ht="21.95" customHeight="1">
      <c r="A59" s="61" t="str">
        <f>Planilha!A70</f>
        <v>2.7</v>
      </c>
      <c r="B59" s="71" t="str">
        <f>Planilha!B70</f>
        <v>INSTALAÇÕES ELÉTRICAS</v>
      </c>
      <c r="C59" s="195"/>
      <c r="D59" s="195"/>
      <c r="E59" s="196"/>
    </row>
    <row r="60" spans="1:5" ht="39.950000000000003" customHeight="1">
      <c r="A60" s="93" t="str">
        <f>Planilha!A71</f>
        <v>2.7.1</v>
      </c>
      <c r="B60" s="21" t="str">
        <f>Planilha!C71</f>
        <v>Entrada de energia elétrica aéria monofásica 50A com poste de concreto, inclusive cabeamento, caixa de proteção para medidor e ateramento.</v>
      </c>
      <c r="C60" s="78" t="str">
        <f>Planilha!D71</f>
        <v>un</v>
      </c>
      <c r="D60" s="88" t="s">
        <v>464</v>
      </c>
      <c r="E60" s="117">
        <f>1</f>
        <v>1</v>
      </c>
    </row>
    <row r="61" spans="1:5" ht="27" customHeight="1">
      <c r="A61" s="119" t="str">
        <f>Planilha!A72</f>
        <v>2.7.2</v>
      </c>
      <c r="B61" s="21" t="str">
        <f>Planilha!C72</f>
        <v>Disjuntor termomagnético monopolar 35 A 50A 240V, forneciemnto e instalação.</v>
      </c>
      <c r="C61" s="120" t="str">
        <f>Planilha!D72</f>
        <v>un</v>
      </c>
      <c r="D61" s="88" t="s">
        <v>464</v>
      </c>
      <c r="E61" s="117">
        <f>1</f>
        <v>1</v>
      </c>
    </row>
    <row r="62" spans="1:5" ht="20.100000000000001" customHeight="1">
      <c r="A62" s="119" t="str">
        <f>Planilha!A73</f>
        <v>2.7.3</v>
      </c>
      <c r="B62" s="21" t="str">
        <f>Planilha!C73</f>
        <v>Eletroduto rígido de 25mm.</v>
      </c>
      <c r="C62" s="120" t="str">
        <f>Planilha!D73</f>
        <v>m</v>
      </c>
      <c r="D62" s="88" t="s">
        <v>808</v>
      </c>
      <c r="E62" s="117">
        <f>75</f>
        <v>75</v>
      </c>
    </row>
    <row r="63" spans="1:5" ht="20.100000000000001" customHeight="1">
      <c r="A63" s="119" t="str">
        <f>Planilha!A74</f>
        <v>2.7.4</v>
      </c>
      <c r="B63" s="21" t="str">
        <f>Planilha!C74</f>
        <v xml:space="preserve">Cabo de cobre flexível isolado 4 mm², </v>
      </c>
      <c r="C63" s="120" t="str">
        <f>Planilha!D74</f>
        <v>m</v>
      </c>
      <c r="D63" s="88" t="s">
        <v>807</v>
      </c>
      <c r="E63" s="117">
        <f>150</f>
        <v>150</v>
      </c>
    </row>
    <row r="64" spans="1:5" ht="27" customHeight="1">
      <c r="A64" s="119" t="str">
        <f>Planilha!A75</f>
        <v>2.7.5</v>
      </c>
      <c r="B64" s="21" t="str">
        <f>Planilha!C75</f>
        <v>Luminaria refletora para iluminaçõ publica  - Fornecimento e instalação.</v>
      </c>
      <c r="C64" s="120" t="str">
        <f>Planilha!D75</f>
        <v>un</v>
      </c>
      <c r="D64" s="88" t="s">
        <v>465</v>
      </c>
      <c r="E64" s="117">
        <f>10</f>
        <v>10</v>
      </c>
    </row>
    <row r="65" spans="1:5" ht="27" customHeight="1">
      <c r="A65" s="119" t="str">
        <f>Planilha!A76</f>
        <v>2.7.6</v>
      </c>
      <c r="B65" s="21" t="str">
        <f>Planilha!C76</f>
        <v>Lâmpada de vapor mercúrio de 400W/250V - Fornecimento e instalação.</v>
      </c>
      <c r="C65" s="120" t="str">
        <f>Planilha!D76</f>
        <v>un</v>
      </c>
      <c r="D65" s="88" t="s">
        <v>465</v>
      </c>
      <c r="E65" s="117">
        <f>10</f>
        <v>10</v>
      </c>
    </row>
    <row r="66" spans="1:5" ht="27" customHeight="1">
      <c r="A66" s="119" t="str">
        <f>Planilha!A77</f>
        <v>2.7.7</v>
      </c>
      <c r="B66" s="21" t="str">
        <f>Planilha!C77</f>
        <v>Poste de aço cônico continuo curvo duplo, flangeado, com janela de inspeção H=9m - Fornecimento e instalação.</v>
      </c>
      <c r="C66" s="120" t="str">
        <f>Planilha!D77</f>
        <v>un</v>
      </c>
      <c r="D66" s="88" t="s">
        <v>696</v>
      </c>
      <c r="E66" s="117">
        <f>5</f>
        <v>5</v>
      </c>
    </row>
    <row r="67" spans="1:5" ht="27" customHeight="1">
      <c r="A67" s="119" t="str">
        <f>Planilha!A78</f>
        <v>2.7.8</v>
      </c>
      <c r="B67" s="21" t="str">
        <f>Planilha!C78</f>
        <v>Luminária com lâmpada LED</v>
      </c>
      <c r="C67" s="120" t="str">
        <f>Planilha!D78</f>
        <v>un</v>
      </c>
      <c r="D67" s="88" t="s">
        <v>695</v>
      </c>
      <c r="E67" s="117">
        <f>3</f>
        <v>3</v>
      </c>
    </row>
    <row r="68" spans="1:5" ht="21.95" customHeight="1">
      <c r="A68" s="255"/>
      <c r="B68" s="256"/>
      <c r="C68" s="256"/>
      <c r="D68" s="256"/>
      <c r="E68" s="257"/>
    </row>
    <row r="69" spans="1:5" ht="21.95" customHeight="1">
      <c r="A69" s="61" t="str">
        <f>Planilha!A80</f>
        <v>2.8</v>
      </c>
      <c r="B69" s="71" t="str">
        <f>Planilha!B80</f>
        <v>INSTALAÇÕES HIDRAULICAS</v>
      </c>
      <c r="C69" s="195"/>
      <c r="D69" s="195"/>
      <c r="E69" s="196"/>
    </row>
    <row r="70" spans="1:5" ht="20.100000000000001" customHeight="1">
      <c r="A70" s="93" t="str">
        <f>Planilha!A81</f>
        <v>2.8.1</v>
      </c>
      <c r="B70" s="22" t="str">
        <f>Planilha!C81</f>
        <v>Hidrometro</v>
      </c>
      <c r="C70" s="78" t="str">
        <f>Planilha!D81</f>
        <v>un</v>
      </c>
      <c r="D70" s="88" t="s">
        <v>702</v>
      </c>
      <c r="E70" s="117">
        <f>1</f>
        <v>1</v>
      </c>
    </row>
    <row r="71" spans="1:5" ht="20.100000000000001" customHeight="1">
      <c r="A71" s="119" t="str">
        <f>Planilha!A82</f>
        <v>2.8.2</v>
      </c>
      <c r="B71" s="21" t="str">
        <f>Planilha!C82</f>
        <v>Caixa de concreto pré-moldada para abrigo de hidrômetro.</v>
      </c>
      <c r="C71" s="120" t="str">
        <f>Planilha!D82</f>
        <v>un</v>
      </c>
      <c r="D71" s="88" t="s">
        <v>702</v>
      </c>
      <c r="E71" s="117">
        <f>1</f>
        <v>1</v>
      </c>
    </row>
    <row r="72" spans="1:5" ht="20.100000000000001" customHeight="1">
      <c r="A72" s="119" t="str">
        <f>Planilha!A83</f>
        <v>2.8.3</v>
      </c>
      <c r="B72" s="21" t="str">
        <f>Planilha!C83</f>
        <v>Kit cavalete para medição de água.</v>
      </c>
      <c r="C72" s="120" t="str">
        <f>Planilha!D83</f>
        <v>un</v>
      </c>
      <c r="D72" s="88" t="s">
        <v>702</v>
      </c>
      <c r="E72" s="117">
        <f>1</f>
        <v>1</v>
      </c>
    </row>
    <row r="73" spans="1:5" ht="20.100000000000001" customHeight="1">
      <c r="A73" s="119" t="str">
        <f>Planilha!A84</f>
        <v>2.8.4</v>
      </c>
      <c r="B73" s="22" t="str">
        <f>Planilha!C84</f>
        <v>Registro de esfera de 25mm - Forneciemnto e instalação.</v>
      </c>
      <c r="C73" s="120" t="str">
        <f>Planilha!D84</f>
        <v>un</v>
      </c>
      <c r="D73" s="88" t="s">
        <v>702</v>
      </c>
      <c r="E73" s="117">
        <f>1</f>
        <v>1</v>
      </c>
    </row>
    <row r="74" spans="1:5" ht="20.100000000000001" customHeight="1">
      <c r="A74" s="119" t="str">
        <f>Planilha!A85</f>
        <v>2.8.5</v>
      </c>
      <c r="B74" s="22" t="str">
        <f>Planilha!C85</f>
        <v>Tubos de PVC de 25mm - Forneciemnto e instalação.</v>
      </c>
      <c r="C74" s="120" t="str">
        <f>Planilha!D85</f>
        <v>m</v>
      </c>
      <c r="D74" s="88" t="s">
        <v>806</v>
      </c>
      <c r="E74" s="117">
        <f>30</f>
        <v>30</v>
      </c>
    </row>
    <row r="75" spans="1:5" ht="21.95" customHeight="1">
      <c r="A75" s="255"/>
      <c r="B75" s="256"/>
      <c r="C75" s="256"/>
      <c r="D75" s="256"/>
      <c r="E75" s="257"/>
    </row>
    <row r="76" spans="1:5" ht="21.95" customHeight="1">
      <c r="A76" s="61" t="str">
        <f>Planilha!A87</f>
        <v>2.9</v>
      </c>
      <c r="B76" s="71" t="str">
        <f>Planilha!B87</f>
        <v>JARDINAGEM</v>
      </c>
      <c r="C76" s="195"/>
      <c r="D76" s="195"/>
      <c r="E76" s="196"/>
    </row>
    <row r="77" spans="1:5" ht="21.95" customHeight="1">
      <c r="A77" s="93" t="str">
        <f>Planilha!A88</f>
        <v>2.9.1</v>
      </c>
      <c r="B77" s="22" t="str">
        <f>Planilha!C88</f>
        <v>Palmeiras médias</v>
      </c>
      <c r="C77" s="78" t="str">
        <f>Planilha!D88</f>
        <v>un</v>
      </c>
      <c r="D77" s="88" t="s">
        <v>701</v>
      </c>
      <c r="E77" s="117">
        <f>10</f>
        <v>10</v>
      </c>
    </row>
    <row r="78" spans="1:5" ht="21.95" customHeight="1">
      <c r="A78" s="119" t="str">
        <f>Planilha!A89</f>
        <v>2.9.2</v>
      </c>
      <c r="B78" s="22" t="str">
        <f>Planilha!C89</f>
        <v xml:space="preserve">Mudas de Clorofito </v>
      </c>
      <c r="C78" s="120" t="str">
        <f>Planilha!D89</f>
        <v>un</v>
      </c>
      <c r="D78" s="88" t="s">
        <v>700</v>
      </c>
      <c r="E78" s="117">
        <f>ROUND(40*6,2)</f>
        <v>240</v>
      </c>
    </row>
    <row r="79" spans="1:5" ht="21.95" customHeight="1">
      <c r="A79" s="119" t="str">
        <f>Planilha!A90</f>
        <v>2.9.3</v>
      </c>
      <c r="B79" s="22" t="str">
        <f>Planilha!C90</f>
        <v>Mudas de Fenix</v>
      </c>
      <c r="C79" s="120" t="str">
        <f>Planilha!D90</f>
        <v>un</v>
      </c>
      <c r="D79" s="88" t="s">
        <v>699</v>
      </c>
      <c r="E79" s="117">
        <f>6</f>
        <v>6</v>
      </c>
    </row>
    <row r="80" spans="1:5" ht="21.95" customHeight="1">
      <c r="A80" s="119" t="str">
        <f>Planilha!A91</f>
        <v>2.9.4</v>
      </c>
      <c r="B80" s="22" t="str">
        <f>Planilha!C91</f>
        <v>Mudas de boguevile</v>
      </c>
      <c r="C80" s="120" t="str">
        <f>Planilha!D91</f>
        <v>un</v>
      </c>
      <c r="D80" s="88" t="s">
        <v>699</v>
      </c>
      <c r="E80" s="117">
        <f>6</f>
        <v>6</v>
      </c>
    </row>
    <row r="81" spans="1:5" ht="21.95" customHeight="1">
      <c r="A81" s="119" t="str">
        <f>Planilha!A92</f>
        <v>2.9.5</v>
      </c>
      <c r="B81" s="22" t="str">
        <f>Planilha!C92</f>
        <v>Mudas de Ixorias, cores a ser definidas pela fiscalização</v>
      </c>
      <c r="C81" s="120" t="str">
        <f>Planilha!D92</f>
        <v>un</v>
      </c>
      <c r="D81" s="88" t="s">
        <v>698</v>
      </c>
      <c r="E81" s="117">
        <f>100</f>
        <v>100</v>
      </c>
    </row>
    <row r="82" spans="1:5" ht="21.95" customHeight="1">
      <c r="A82" s="119" t="str">
        <f>Planilha!A93</f>
        <v>2.9.6</v>
      </c>
      <c r="B82" s="22" t="str">
        <f>Planilha!C93</f>
        <v>Plantio de grama batatais em placas</v>
      </c>
      <c r="C82" s="120" t="str">
        <f>Planilha!D93</f>
        <v>m²</v>
      </c>
      <c r="D82" s="88" t="s">
        <v>697</v>
      </c>
      <c r="E82" s="117">
        <f>20.06</f>
        <v>20.059999999999999</v>
      </c>
    </row>
    <row r="83" spans="1:5" ht="21.95" customHeight="1">
      <c r="A83" s="255"/>
      <c r="B83" s="256"/>
      <c r="C83" s="256"/>
      <c r="D83" s="256"/>
      <c r="E83" s="257"/>
    </row>
    <row r="84" spans="1:5" ht="20.100000000000001" customHeight="1">
      <c r="A84" s="61" t="str">
        <f>Planilha!A95</f>
        <v>2.10</v>
      </c>
      <c r="B84" s="71" t="str">
        <f>Planilha!B95</f>
        <v>DIVERSOS</v>
      </c>
      <c r="C84" s="195"/>
      <c r="D84" s="195"/>
      <c r="E84" s="196"/>
    </row>
    <row r="85" spans="1:5" ht="20.100000000000001" customHeight="1">
      <c r="A85" s="93" t="str">
        <f>Planilha!A96</f>
        <v>2.10.1</v>
      </c>
      <c r="B85" s="22" t="str">
        <f>Planilha!C96</f>
        <v>Bancos de madeira</v>
      </c>
      <c r="C85" s="78" t="str">
        <f>Planilha!D96</f>
        <v>un</v>
      </c>
      <c r="D85" s="88" t="s">
        <v>699</v>
      </c>
      <c r="E85" s="117">
        <f>6</f>
        <v>6</v>
      </c>
    </row>
    <row r="86" spans="1:5" ht="20.100000000000001" customHeight="1">
      <c r="A86" s="119" t="str">
        <f>Planilha!A97</f>
        <v>2.10.2</v>
      </c>
      <c r="B86" s="22" t="str">
        <f>Planilha!C97</f>
        <v>Lixeiras</v>
      </c>
      <c r="C86" s="120" t="str">
        <f>Planilha!D97</f>
        <v>un</v>
      </c>
      <c r="D86" s="88" t="s">
        <v>891</v>
      </c>
      <c r="E86" s="117">
        <f>4</f>
        <v>4</v>
      </c>
    </row>
    <row r="87" spans="1:5" ht="20.100000000000001" customHeight="1">
      <c r="A87" s="119" t="str">
        <f>Planilha!A98</f>
        <v>2.10.3</v>
      </c>
      <c r="B87" s="22" t="str">
        <f>Planilha!C98</f>
        <v>Jogo de mesa em concreto</v>
      </c>
      <c r="C87" s="120" t="str">
        <f>Planilha!D98</f>
        <v>un</v>
      </c>
      <c r="D87" s="89" t="s">
        <v>703</v>
      </c>
      <c r="E87" s="117">
        <f>2</f>
        <v>2</v>
      </c>
    </row>
    <row r="88" spans="1:5" ht="20.100000000000001" customHeight="1" thickBot="1">
      <c r="A88" s="119" t="str">
        <f>Planilha!A99</f>
        <v>2.10.4</v>
      </c>
      <c r="B88" s="22" t="str">
        <f>Planilha!C99</f>
        <v>Limpeza final da obra</v>
      </c>
      <c r="C88" s="120" t="str">
        <f>Planilha!D99</f>
        <v>m²</v>
      </c>
      <c r="D88" s="89" t="s">
        <v>704</v>
      </c>
      <c r="E88" s="117">
        <f>745</f>
        <v>745</v>
      </c>
    </row>
    <row r="89" spans="1:5" ht="33" customHeight="1" thickBot="1">
      <c r="A89" s="258" t="s">
        <v>469</v>
      </c>
      <c r="B89" s="259"/>
      <c r="C89" s="259"/>
      <c r="D89" s="259"/>
      <c r="E89" s="260"/>
    </row>
  </sheetData>
  <mergeCells count="25">
    <mergeCell ref="A37:E37"/>
    <mergeCell ref="A51:E51"/>
    <mergeCell ref="A89:E89"/>
    <mergeCell ref="B1:E1"/>
    <mergeCell ref="B3:E3"/>
    <mergeCell ref="A7:E7"/>
    <mergeCell ref="A5:E5"/>
    <mergeCell ref="B2:E2"/>
    <mergeCell ref="C38:E38"/>
    <mergeCell ref="A24:E24"/>
    <mergeCell ref="C25:E25"/>
    <mergeCell ref="C8:E8"/>
    <mergeCell ref="C16:E16"/>
    <mergeCell ref="A15:E15"/>
    <mergeCell ref="C52:E52"/>
    <mergeCell ref="A55:E55"/>
    <mergeCell ref="C56:E56"/>
    <mergeCell ref="A58:E58"/>
    <mergeCell ref="C84:E84"/>
    <mergeCell ref="C76:E76"/>
    <mergeCell ref="A75:E75"/>
    <mergeCell ref="A83:E83"/>
    <mergeCell ref="C59:E59"/>
    <mergeCell ref="C69:E69"/>
    <mergeCell ref="A68:E68"/>
  </mergeCells>
  <phoneticPr fontId="10" type="noConversion"/>
  <conditionalFormatting sqref="B16:B23 B52:B54 B56:B57 B60:B67 B25:B36 B38:B50">
    <cfRule type="expression" dxfId="2079" priority="264" stopIfTrue="1">
      <formula>OR(RIGHT($A16,2)="00",$A16="")</formula>
    </cfRule>
  </conditionalFormatting>
  <conditionalFormatting sqref="A56:A57 A16:A23 A25:A36 A52:A54 A59:A67 A69:A74 A76:A82 A84:A88 A38:A50 A8:A14">
    <cfRule type="expression" dxfId="2078" priority="263" stopIfTrue="1">
      <formula>RIGHT(A8,2)="00"</formula>
    </cfRule>
  </conditionalFormatting>
  <conditionalFormatting sqref="B14">
    <cfRule type="expression" dxfId="2077" priority="262" stopIfTrue="1">
      <formula>OR(RIGHT(#REF!,2)="00",#REF!="")</formula>
    </cfRule>
  </conditionalFormatting>
  <conditionalFormatting sqref="E77:E82 E26 E38 E53:E54 E56:E57 E16:E22 E46:E49">
    <cfRule type="expression" dxfId="2076" priority="261" stopIfTrue="1">
      <formula>OR(RIGHT(#REF!,2)="00",LEFT($B16,5)="Total")</formula>
    </cfRule>
  </conditionalFormatting>
  <conditionalFormatting sqref="B59">
    <cfRule type="expression" dxfId="2075" priority="248" stopIfTrue="1">
      <formula>OR(RIGHT($A59,2)="00",$A59="")</formula>
    </cfRule>
  </conditionalFormatting>
  <conditionalFormatting sqref="E59">
    <cfRule type="expression" dxfId="2074" priority="247" stopIfTrue="1">
      <formula>OR(RIGHT(#REF!,2)="00",LEFT($B59,5)="Total")</formula>
    </cfRule>
  </conditionalFormatting>
  <conditionalFormatting sqref="B69">
    <cfRule type="expression" dxfId="2073" priority="246" stopIfTrue="1">
      <formula>OR(RIGHT($A69,2)="00",$A69="")</formula>
    </cfRule>
  </conditionalFormatting>
  <conditionalFormatting sqref="E69">
    <cfRule type="expression" dxfId="2072" priority="245" stopIfTrue="1">
      <formula>OR(RIGHT(#REF!,2)="00",LEFT($B69,5)="Total")</formula>
    </cfRule>
  </conditionalFormatting>
  <conditionalFormatting sqref="B76">
    <cfRule type="expression" dxfId="2071" priority="244" stopIfTrue="1">
      <formula>OR(RIGHT($A76,2)="00",$A76="")</formula>
    </cfRule>
  </conditionalFormatting>
  <conditionalFormatting sqref="E76">
    <cfRule type="expression" dxfId="2070" priority="243" stopIfTrue="1">
      <formula>OR(RIGHT(#REF!,2)="00",LEFT($B76,5)="Total")</formula>
    </cfRule>
  </conditionalFormatting>
  <conditionalFormatting sqref="B84">
    <cfRule type="expression" dxfId="2069" priority="242" stopIfTrue="1">
      <formula>OR(RIGHT($A84,2)="00",$A84="")</formula>
    </cfRule>
  </conditionalFormatting>
  <conditionalFormatting sqref="E84">
    <cfRule type="expression" dxfId="2068" priority="241" stopIfTrue="1">
      <formula>OR(RIGHT(#REF!,2)="00",LEFT($B84,5)="Total")</formula>
    </cfRule>
  </conditionalFormatting>
  <conditionalFormatting sqref="E60">
    <cfRule type="expression" dxfId="2067" priority="237" stopIfTrue="1">
      <formula>OR(RIGHT(#REF!,2)="00",LEFT($B60,5)="Total")</formula>
    </cfRule>
  </conditionalFormatting>
  <conditionalFormatting sqref="E61">
    <cfRule type="expression" dxfId="2066" priority="236" stopIfTrue="1">
      <formula>OR(RIGHT(#REF!,2)="00",LEFT($B61,5)="Total")</formula>
    </cfRule>
  </conditionalFormatting>
  <conditionalFormatting sqref="E62">
    <cfRule type="expression" dxfId="2065" priority="235" stopIfTrue="1">
      <formula>OR(RIGHT(#REF!,2)="00",LEFT($B62,5)="Total")</formula>
    </cfRule>
  </conditionalFormatting>
  <conditionalFormatting sqref="E63">
    <cfRule type="expression" dxfId="2064" priority="234" stopIfTrue="1">
      <formula>OR(RIGHT(#REF!,2)="00",LEFT($B63,5)="Total")</formula>
    </cfRule>
  </conditionalFormatting>
  <conditionalFormatting sqref="E64">
    <cfRule type="expression" dxfId="2063" priority="233" stopIfTrue="1">
      <formula>OR(RIGHT(#REF!,2)="00",LEFT($B64,5)="Total")</formula>
    </cfRule>
  </conditionalFormatting>
  <conditionalFormatting sqref="E65">
    <cfRule type="expression" dxfId="2062" priority="232" stopIfTrue="1">
      <formula>OR(RIGHT(#REF!,2)="00",LEFT($B65,5)="Total")</formula>
    </cfRule>
  </conditionalFormatting>
  <conditionalFormatting sqref="E66:E67">
    <cfRule type="expression" dxfId="2061" priority="231" stopIfTrue="1">
      <formula>OR(RIGHT(#REF!,2)="00",LEFT($B66,5)="Total")</formula>
    </cfRule>
  </conditionalFormatting>
  <conditionalFormatting sqref="E70">
    <cfRule type="expression" dxfId="2060" priority="230" stopIfTrue="1">
      <formula>OR(RIGHT(#REF!,2)="00",LEFT($B70,5)="Total")</formula>
    </cfRule>
  </conditionalFormatting>
  <conditionalFormatting sqref="E71">
    <cfRule type="expression" dxfId="2059" priority="229" stopIfTrue="1">
      <formula>OR(RIGHT(#REF!,2)="00",LEFT($B71,5)="Total")</formula>
    </cfRule>
  </conditionalFormatting>
  <conditionalFormatting sqref="E72">
    <cfRule type="expression" dxfId="2058" priority="228" stopIfTrue="1">
      <formula>OR(RIGHT(#REF!,2)="00",LEFT($B72,5)="Total")</formula>
    </cfRule>
  </conditionalFormatting>
  <conditionalFormatting sqref="E73">
    <cfRule type="expression" dxfId="2057" priority="227" stopIfTrue="1">
      <formula>OR(RIGHT(#REF!,2)="00",LEFT($B73,5)="Total")</formula>
    </cfRule>
  </conditionalFormatting>
  <conditionalFormatting sqref="E74">
    <cfRule type="expression" dxfId="2056" priority="226" stopIfTrue="1">
      <formula>OR(RIGHT(#REF!,2)="00",LEFT($B74,5)="Total")</formula>
    </cfRule>
  </conditionalFormatting>
  <conditionalFormatting sqref="B76">
    <cfRule type="expression" dxfId="2055" priority="225" stopIfTrue="1">
      <formula>OR(RIGHT($A76,2)="00",$A76="")</formula>
    </cfRule>
  </conditionalFormatting>
  <conditionalFormatting sqref="B84">
    <cfRule type="expression" dxfId="2054" priority="224" stopIfTrue="1">
      <formula>OR(RIGHT($A84,2)="00",$A84="")</formula>
    </cfRule>
  </conditionalFormatting>
  <conditionalFormatting sqref="B84">
    <cfRule type="expression" dxfId="2053" priority="223" stopIfTrue="1">
      <formula>OR(RIGHT($A84,2)="00",$A84="")</formula>
    </cfRule>
  </conditionalFormatting>
  <conditionalFormatting sqref="E85:E88">
    <cfRule type="expression" dxfId="2052" priority="222" stopIfTrue="1">
      <formula>OR(RIGHT(#REF!,2)="00",LEFT($B85,5)="Total")</formula>
    </cfRule>
  </conditionalFormatting>
  <conditionalFormatting sqref="E88">
    <cfRule type="expression" dxfId="2051" priority="215" stopIfTrue="1">
      <formula>OR(RIGHT(#REF!,2)="00",LEFT($B88,5)="Total")</formula>
    </cfRule>
  </conditionalFormatting>
  <conditionalFormatting sqref="B23">
    <cfRule type="expression" dxfId="2050" priority="214" stopIfTrue="1">
      <formula>OR(RIGHT($A23,2)="00",$A23="")</formula>
    </cfRule>
  </conditionalFormatting>
  <conditionalFormatting sqref="E38">
    <cfRule type="expression" dxfId="2049" priority="211" stopIfTrue="1">
      <formula>OR(RIGHT(#REF!,2)="00",LEFT($B38,5)="Total")</formula>
    </cfRule>
  </conditionalFormatting>
  <conditionalFormatting sqref="E56">
    <cfRule type="expression" dxfId="2048" priority="193" stopIfTrue="1">
      <formula>OR(RIGHT(#REF!,2)="00",LEFT($B56,5)="Total")</formula>
    </cfRule>
  </conditionalFormatting>
  <conditionalFormatting sqref="E56">
    <cfRule type="expression" dxfId="2047" priority="191" stopIfTrue="1">
      <formula>OR(RIGHT(#REF!,2)="00",LEFT($B56,5)="Total")</formula>
    </cfRule>
  </conditionalFormatting>
  <conditionalFormatting sqref="B59">
    <cfRule type="expression" dxfId="2046" priority="169" stopIfTrue="1">
      <formula>OR(RIGHT($A59,2)="00",$A59="")</formula>
    </cfRule>
  </conditionalFormatting>
  <conditionalFormatting sqref="E59">
    <cfRule type="expression" dxfId="2045" priority="168" stopIfTrue="1">
      <formula>OR(RIGHT(#REF!,2)="00",LEFT($B59,5)="Total")</formula>
    </cfRule>
  </conditionalFormatting>
  <conditionalFormatting sqref="E59">
    <cfRule type="expression" dxfId="2044" priority="167" stopIfTrue="1">
      <formula>OR(RIGHT(#REF!,2)="00",LEFT($B59,5)="Total")</formula>
    </cfRule>
  </conditionalFormatting>
  <conditionalFormatting sqref="E59">
    <cfRule type="expression" dxfId="2043" priority="165" stopIfTrue="1">
      <formula>OR(RIGHT(#REF!,2)="00",LEFT($B59,5)="Total")</formula>
    </cfRule>
  </conditionalFormatting>
  <conditionalFormatting sqref="B69">
    <cfRule type="expression" dxfId="2042" priority="163" stopIfTrue="1">
      <formula>OR(RIGHT($A69,2)="00",$A69="")</formula>
    </cfRule>
  </conditionalFormatting>
  <conditionalFormatting sqref="E69">
    <cfRule type="expression" dxfId="2041" priority="162" stopIfTrue="1">
      <formula>OR(RIGHT(#REF!,2)="00",LEFT($B69,5)="Total")</formula>
    </cfRule>
  </conditionalFormatting>
  <conditionalFormatting sqref="B69">
    <cfRule type="expression" dxfId="2040" priority="161" stopIfTrue="1">
      <formula>OR(RIGHT($A69,2)="00",$A69="")</formula>
    </cfRule>
  </conditionalFormatting>
  <conditionalFormatting sqref="E69">
    <cfRule type="expression" dxfId="2039" priority="160" stopIfTrue="1">
      <formula>OR(RIGHT(#REF!,2)="00",LEFT($B69,5)="Total")</formula>
    </cfRule>
  </conditionalFormatting>
  <conditionalFormatting sqref="E69">
    <cfRule type="expression" dxfId="2038" priority="159" stopIfTrue="1">
      <formula>OR(RIGHT(#REF!,2)="00",LEFT($B69,5)="Total")</formula>
    </cfRule>
  </conditionalFormatting>
  <conditionalFormatting sqref="E69">
    <cfRule type="expression" dxfId="2037" priority="157" stopIfTrue="1">
      <formula>OR(RIGHT(#REF!,2)="00",LEFT($B69,5)="Total")</formula>
    </cfRule>
  </conditionalFormatting>
  <conditionalFormatting sqref="B76">
    <cfRule type="expression" dxfId="2036" priority="155" stopIfTrue="1">
      <formula>OR(RIGHT($A76,2)="00",$A76="")</formula>
    </cfRule>
  </conditionalFormatting>
  <conditionalFormatting sqref="E76">
    <cfRule type="expression" dxfId="2035" priority="154" stopIfTrue="1">
      <formula>OR(RIGHT(#REF!,2)="00",LEFT($B76,5)="Total")</formula>
    </cfRule>
  </conditionalFormatting>
  <conditionalFormatting sqref="B76">
    <cfRule type="expression" dxfId="2034" priority="153" stopIfTrue="1">
      <formula>OR(RIGHT($A76,2)="00",$A76="")</formula>
    </cfRule>
  </conditionalFormatting>
  <conditionalFormatting sqref="E76">
    <cfRule type="expression" dxfId="2033" priority="152" stopIfTrue="1">
      <formula>OR(RIGHT(#REF!,2)="00",LEFT($B76,5)="Total")</formula>
    </cfRule>
  </conditionalFormatting>
  <conditionalFormatting sqref="B76">
    <cfRule type="expression" dxfId="2032" priority="151" stopIfTrue="1">
      <formula>OR(RIGHT($A76,2)="00",$A76="")</formula>
    </cfRule>
  </conditionalFormatting>
  <conditionalFormatting sqref="E76">
    <cfRule type="expression" dxfId="2031" priority="150" stopIfTrue="1">
      <formula>OR(RIGHT(#REF!,2)="00",LEFT($B76,5)="Total")</formula>
    </cfRule>
  </conditionalFormatting>
  <conditionalFormatting sqref="E76">
    <cfRule type="expression" dxfId="2030" priority="149" stopIfTrue="1">
      <formula>OR(RIGHT(#REF!,2)="00",LEFT($B76,5)="Total")</formula>
    </cfRule>
  </conditionalFormatting>
  <conditionalFormatting sqref="E76">
    <cfRule type="expression" dxfId="2029" priority="147" stopIfTrue="1">
      <formula>OR(RIGHT(#REF!,2)="00",LEFT($B76,5)="Total")</formula>
    </cfRule>
  </conditionalFormatting>
  <conditionalFormatting sqref="B84">
    <cfRule type="expression" dxfId="2028" priority="145" stopIfTrue="1">
      <formula>OR(RIGHT($A84,2)="00",$A84="")</formula>
    </cfRule>
  </conditionalFormatting>
  <conditionalFormatting sqref="E84">
    <cfRule type="expression" dxfId="2027" priority="144" stopIfTrue="1">
      <formula>OR(RIGHT(#REF!,2)="00",LEFT($B84,5)="Total")</formula>
    </cfRule>
  </conditionalFormatting>
  <conditionalFormatting sqref="B84">
    <cfRule type="expression" dxfId="2026" priority="143" stopIfTrue="1">
      <formula>OR(RIGHT($A84,2)="00",$A84="")</formula>
    </cfRule>
  </conditionalFormatting>
  <conditionalFormatting sqref="B84">
    <cfRule type="expression" dxfId="2025" priority="142" stopIfTrue="1">
      <formula>OR(RIGHT($A84,2)="00",$A84="")</formula>
    </cfRule>
  </conditionalFormatting>
  <conditionalFormatting sqref="E84">
    <cfRule type="expression" dxfId="2024" priority="141" stopIfTrue="1">
      <formula>OR(RIGHT(#REF!,2)="00",LEFT($B84,5)="Total")</formula>
    </cfRule>
  </conditionalFormatting>
  <conditionalFormatting sqref="B84">
    <cfRule type="expression" dxfId="2023" priority="140" stopIfTrue="1">
      <formula>OR(RIGHT($A84,2)="00",$A84="")</formula>
    </cfRule>
  </conditionalFormatting>
  <conditionalFormatting sqref="E84">
    <cfRule type="expression" dxfId="2022" priority="139" stopIfTrue="1">
      <formula>OR(RIGHT(#REF!,2)="00",LEFT($B84,5)="Total")</formula>
    </cfRule>
  </conditionalFormatting>
  <conditionalFormatting sqref="B84">
    <cfRule type="expression" dxfId="2021" priority="138" stopIfTrue="1">
      <formula>OR(RIGHT($A84,2)="00",$A84="")</formula>
    </cfRule>
  </conditionalFormatting>
  <conditionalFormatting sqref="E84">
    <cfRule type="expression" dxfId="2020" priority="137" stopIfTrue="1">
      <formula>OR(RIGHT(#REF!,2)="00",LEFT($B84,5)="Total")</formula>
    </cfRule>
  </conditionalFormatting>
  <conditionalFormatting sqref="E84">
    <cfRule type="expression" dxfId="2019" priority="136" stopIfTrue="1">
      <formula>OR(RIGHT(#REF!,2)="00",LEFT($B84,5)="Total")</formula>
    </cfRule>
  </conditionalFormatting>
  <conditionalFormatting sqref="E84">
    <cfRule type="expression" dxfId="2018" priority="134" stopIfTrue="1">
      <formula>OR(RIGHT(#REF!,2)="00",LEFT($B84,5)="Total")</formula>
    </cfRule>
  </conditionalFormatting>
  <conditionalFormatting sqref="E84:E88 E26 E38 E53:E54 E56:E57 E59:E67 E69:E74 E76:E82 E9:E14 E16:E22 E46:E49">
    <cfRule type="expression" dxfId="2017" priority="288" stopIfTrue="1">
      <formula>OR(RIGHT($A9,2)="00",LEFT($B9,5)="Total")</formula>
    </cfRule>
  </conditionalFormatting>
  <conditionalFormatting sqref="E10">
    <cfRule type="expression" dxfId="2016" priority="128" stopIfTrue="1">
      <formula>OR(RIGHT(#REF!,2)="00",LEFT($B10,5)="Total")</formula>
    </cfRule>
  </conditionalFormatting>
  <conditionalFormatting sqref="E10">
    <cfRule type="expression" dxfId="2015" priority="127" stopIfTrue="1">
      <formula>OR(RIGHT($A10,2)="00",LEFT($B10,5)="Total")</formula>
    </cfRule>
  </conditionalFormatting>
  <conditionalFormatting sqref="E18">
    <cfRule type="expression" dxfId="2014" priority="126" stopIfTrue="1">
      <formula>OR(RIGHT(#REF!,2)="00",LEFT($B18,5)="Total")</formula>
    </cfRule>
  </conditionalFormatting>
  <conditionalFormatting sqref="E18">
    <cfRule type="expression" dxfId="2013" priority="125" stopIfTrue="1">
      <formula>OR(RIGHT($A18,2)="00",LEFT($B18,5)="Total")</formula>
    </cfRule>
  </conditionalFormatting>
  <conditionalFormatting sqref="E27">
    <cfRule type="expression" dxfId="2012" priority="124" stopIfTrue="1">
      <formula>OR(RIGHT(#REF!,2)="00",LEFT($B27,5)="Total")</formula>
    </cfRule>
  </conditionalFormatting>
  <conditionalFormatting sqref="E27">
    <cfRule type="expression" dxfId="2011" priority="123" stopIfTrue="1">
      <formula>OR(RIGHT($A27,2)="00",LEFT($B27,5)="Total")</formula>
    </cfRule>
  </conditionalFormatting>
  <conditionalFormatting sqref="E28">
    <cfRule type="expression" dxfId="2010" priority="122" stopIfTrue="1">
      <formula>OR(RIGHT(#REF!,2)="00",LEFT($B28,5)="Total")</formula>
    </cfRule>
  </conditionalFormatting>
  <conditionalFormatting sqref="E28">
    <cfRule type="expression" dxfId="2009" priority="121" stopIfTrue="1">
      <formula>OR(RIGHT($A28,2)="00",LEFT($B28,5)="Total")</formula>
    </cfRule>
  </conditionalFormatting>
  <conditionalFormatting sqref="E29">
    <cfRule type="expression" dxfId="2008" priority="120" stopIfTrue="1">
      <formula>OR(RIGHT(#REF!,2)="00",LEFT($B29,5)="Total")</formula>
    </cfRule>
  </conditionalFormatting>
  <conditionalFormatting sqref="E29">
    <cfRule type="expression" dxfId="2007" priority="119" stopIfTrue="1">
      <formula>OR(RIGHT($A29,2)="00",LEFT($B29,5)="Total")</formula>
    </cfRule>
  </conditionalFormatting>
  <conditionalFormatting sqref="E30">
    <cfRule type="expression" dxfId="2006" priority="118" stopIfTrue="1">
      <formula>OR(RIGHT(#REF!,2)="00",LEFT($B30,5)="Total")</formula>
    </cfRule>
  </conditionalFormatting>
  <conditionalFormatting sqref="E30">
    <cfRule type="expression" dxfId="2005" priority="117" stopIfTrue="1">
      <formula>OR(RIGHT($A30,2)="00",LEFT($B30,5)="Total")</formula>
    </cfRule>
  </conditionalFormatting>
  <conditionalFormatting sqref="E31:E35">
    <cfRule type="expression" dxfId="2004" priority="116" stopIfTrue="1">
      <formula>OR(RIGHT(#REF!,2)="00",LEFT($B31,5)="Total")</formula>
    </cfRule>
  </conditionalFormatting>
  <conditionalFormatting sqref="E31:E35">
    <cfRule type="expression" dxfId="2003" priority="115" stopIfTrue="1">
      <formula>OR(RIGHT($A31,2)="00",LEFT($B31,5)="Total")</formula>
    </cfRule>
  </conditionalFormatting>
  <conditionalFormatting sqref="E36">
    <cfRule type="expression" dxfId="2002" priority="114" stopIfTrue="1">
      <formula>OR(RIGHT(#REF!,2)="00",LEFT($B36,5)="Total")</formula>
    </cfRule>
  </conditionalFormatting>
  <conditionalFormatting sqref="E36">
    <cfRule type="expression" dxfId="2001" priority="113" stopIfTrue="1">
      <formula>OR(RIGHT($A36,2)="00",LEFT($B36,5)="Total")</formula>
    </cfRule>
  </conditionalFormatting>
  <conditionalFormatting sqref="E39">
    <cfRule type="expression" dxfId="2000" priority="112" stopIfTrue="1">
      <formula>OR(RIGHT(#REF!,2)="00",LEFT($B39,5)="Total")</formula>
    </cfRule>
  </conditionalFormatting>
  <conditionalFormatting sqref="E39">
    <cfRule type="expression" dxfId="1999" priority="111" stopIfTrue="1">
      <formula>OR(RIGHT($A39,2)="00",LEFT($B39,5)="Total")</formula>
    </cfRule>
  </conditionalFormatting>
  <conditionalFormatting sqref="E40">
    <cfRule type="expression" dxfId="1998" priority="110" stopIfTrue="1">
      <formula>OR(RIGHT(#REF!,2)="00",LEFT($B40,5)="Total")</formula>
    </cfRule>
  </conditionalFormatting>
  <conditionalFormatting sqref="E40">
    <cfRule type="expression" dxfId="1997" priority="109" stopIfTrue="1">
      <formula>OR(RIGHT($A40,2)="00",LEFT($B40,5)="Total")</formula>
    </cfRule>
  </conditionalFormatting>
  <conditionalFormatting sqref="E41">
    <cfRule type="expression" dxfId="1996" priority="108" stopIfTrue="1">
      <formula>OR(RIGHT(#REF!,2)="00",LEFT($B41,5)="Total")</formula>
    </cfRule>
  </conditionalFormatting>
  <conditionalFormatting sqref="E41">
    <cfRule type="expression" dxfId="1995" priority="107" stopIfTrue="1">
      <formula>OR(RIGHT($A41,2)="00",LEFT($B41,5)="Total")</formula>
    </cfRule>
  </conditionalFormatting>
  <conditionalFormatting sqref="E42">
    <cfRule type="expression" dxfId="1994" priority="106" stopIfTrue="1">
      <formula>OR(RIGHT(#REF!,2)="00",LEFT($B42,5)="Total")</formula>
    </cfRule>
  </conditionalFormatting>
  <conditionalFormatting sqref="E42">
    <cfRule type="expression" dxfId="1993" priority="105" stopIfTrue="1">
      <formula>OR(RIGHT($A42,2)="00",LEFT($B42,5)="Total")</formula>
    </cfRule>
  </conditionalFormatting>
  <conditionalFormatting sqref="E43">
    <cfRule type="expression" dxfId="1992" priority="104" stopIfTrue="1">
      <formula>OR(RIGHT(#REF!,2)="00",LEFT($B43,5)="Total")</formula>
    </cfRule>
  </conditionalFormatting>
  <conditionalFormatting sqref="E43">
    <cfRule type="expression" dxfId="1991" priority="103" stopIfTrue="1">
      <formula>OR(RIGHT($A43,2)="00",LEFT($B43,5)="Total")</formula>
    </cfRule>
  </conditionalFormatting>
  <conditionalFormatting sqref="E44">
    <cfRule type="expression" dxfId="1990" priority="102" stopIfTrue="1">
      <formula>OR(RIGHT(#REF!,2)="00",LEFT($B44,5)="Total")</formula>
    </cfRule>
  </conditionalFormatting>
  <conditionalFormatting sqref="E44">
    <cfRule type="expression" dxfId="1989" priority="101" stopIfTrue="1">
      <formula>OR(RIGHT($A44,2)="00",LEFT($B44,5)="Total")</formula>
    </cfRule>
  </conditionalFormatting>
  <conditionalFormatting sqref="E45">
    <cfRule type="expression" dxfId="1988" priority="100" stopIfTrue="1">
      <formula>OR(RIGHT(#REF!,2)="00",LEFT($B45,5)="Total")</formula>
    </cfRule>
  </conditionalFormatting>
  <conditionalFormatting sqref="E45">
    <cfRule type="expression" dxfId="1987" priority="99" stopIfTrue="1">
      <formula>OR(RIGHT($A45,2)="00",LEFT($B45,5)="Total")</formula>
    </cfRule>
  </conditionalFormatting>
  <conditionalFormatting sqref="E46:E48">
    <cfRule type="expression" dxfId="1986" priority="98" stopIfTrue="1">
      <formula>OR(RIGHT(#REF!,2)="00",LEFT($B46,5)="Total")</formula>
    </cfRule>
  </conditionalFormatting>
  <conditionalFormatting sqref="E46:E48">
    <cfRule type="expression" dxfId="1985" priority="97" stopIfTrue="1">
      <formula>OR(RIGHT($A46,2)="00",LEFT($B46,5)="Total")</formula>
    </cfRule>
  </conditionalFormatting>
  <conditionalFormatting sqref="E49">
    <cfRule type="expression" dxfId="1984" priority="96" stopIfTrue="1">
      <formula>OR(RIGHT(#REF!,2)="00",LEFT($B49,5)="Total")</formula>
    </cfRule>
  </conditionalFormatting>
  <conditionalFormatting sqref="E49">
    <cfRule type="expression" dxfId="1983" priority="95" stopIfTrue="1">
      <formula>OR(RIGHT($A49,2)="00",LEFT($B49,5)="Total")</formula>
    </cfRule>
  </conditionalFormatting>
  <conditionalFormatting sqref="E44:E50">
    <cfRule type="expression" dxfId="1982" priority="94" stopIfTrue="1">
      <formula>OR(RIGHT(#REF!,2)="00",LEFT($B44,5)="Total")</formula>
    </cfRule>
  </conditionalFormatting>
  <conditionalFormatting sqref="E44:E50">
    <cfRule type="expression" dxfId="1981" priority="93" stopIfTrue="1">
      <formula>OR(RIGHT($A44,2)="00",LEFT($B44,5)="Total")</formula>
    </cfRule>
  </conditionalFormatting>
  <conditionalFormatting sqref="E34:E35">
    <cfRule type="expression" dxfId="1980" priority="92" stopIfTrue="1">
      <formula>OR(RIGHT(#REF!,2)="00",LEFT($B34,5)="Total")</formula>
    </cfRule>
  </conditionalFormatting>
  <conditionalFormatting sqref="E34:E35">
    <cfRule type="expression" dxfId="1979" priority="91" stopIfTrue="1">
      <formula>OR(RIGHT($A34,2)="00",LEFT($B34,5)="Total")</formula>
    </cfRule>
  </conditionalFormatting>
  <conditionalFormatting sqref="E52">
    <cfRule type="expression" dxfId="1978" priority="90" stopIfTrue="1">
      <formula>OR(RIGHT(#REF!,2)="00",LEFT($B52,5)="Total")</formula>
    </cfRule>
  </conditionalFormatting>
  <conditionalFormatting sqref="E52">
    <cfRule type="expression" dxfId="1977" priority="89" stopIfTrue="1">
      <formula>OR(RIGHT(#REF!,2)="00",LEFT($B52,5)="Total")</formula>
    </cfRule>
  </conditionalFormatting>
  <conditionalFormatting sqref="E52">
    <cfRule type="expression" dxfId="1976" priority="88" stopIfTrue="1">
      <formula>OR(RIGHT($A52,2)="00",LEFT($B52,5)="Total")</formula>
    </cfRule>
  </conditionalFormatting>
  <conditionalFormatting sqref="E56">
    <cfRule type="expression" dxfId="1975" priority="87" stopIfTrue="1">
      <formula>OR(RIGHT(#REF!,2)="00",LEFT($B56,5)="Total")</formula>
    </cfRule>
  </conditionalFormatting>
  <conditionalFormatting sqref="E56">
    <cfRule type="expression" dxfId="1974" priority="86" stopIfTrue="1">
      <formula>OR(RIGHT(#REF!,2)="00",LEFT($B56,5)="Total")</formula>
    </cfRule>
  </conditionalFormatting>
  <conditionalFormatting sqref="E56">
    <cfRule type="expression" dxfId="1973" priority="85" stopIfTrue="1">
      <formula>OR(RIGHT($A56,2)="00",LEFT($B56,5)="Total")</formula>
    </cfRule>
  </conditionalFormatting>
  <conditionalFormatting sqref="E53">
    <cfRule type="expression" dxfId="1972" priority="84" stopIfTrue="1">
      <formula>OR(RIGHT(#REF!,2)="00",LEFT($B53,5)="Total")</formula>
    </cfRule>
  </conditionalFormatting>
  <conditionalFormatting sqref="E53">
    <cfRule type="expression" dxfId="1971" priority="83" stopIfTrue="1">
      <formula>OR(RIGHT($A53,2)="00",LEFT($B53,5)="Total")</formula>
    </cfRule>
  </conditionalFormatting>
  <conditionalFormatting sqref="E54">
    <cfRule type="expression" dxfId="1970" priority="82" stopIfTrue="1">
      <formula>OR(RIGHT(#REF!,2)="00",LEFT($B54,5)="Total")</formula>
    </cfRule>
  </conditionalFormatting>
  <conditionalFormatting sqref="E54">
    <cfRule type="expression" dxfId="1969" priority="81" stopIfTrue="1">
      <formula>OR(RIGHT($A54,2)="00",LEFT($B54,5)="Total")</formula>
    </cfRule>
  </conditionalFormatting>
  <conditionalFormatting sqref="E57">
    <cfRule type="expression" dxfId="1968" priority="80" stopIfTrue="1">
      <formula>OR(RIGHT(#REF!,2)="00",LEFT($B57,5)="Total")</formula>
    </cfRule>
  </conditionalFormatting>
  <conditionalFormatting sqref="E57">
    <cfRule type="expression" dxfId="1967" priority="79" stopIfTrue="1">
      <formula>OR(RIGHT($A57,2)="00",LEFT($B57,5)="Total")</formula>
    </cfRule>
  </conditionalFormatting>
  <conditionalFormatting sqref="E60:E63">
    <cfRule type="expression" dxfId="1966" priority="78" stopIfTrue="1">
      <formula>OR(RIGHT(#REF!,2)="00",LEFT($B60,5)="Total")</formula>
    </cfRule>
  </conditionalFormatting>
  <conditionalFormatting sqref="E60:E63">
    <cfRule type="expression" dxfId="1965" priority="77" stopIfTrue="1">
      <formula>OR(RIGHT(#REF!,2)="00",LEFT($B60,5)="Total")</formula>
    </cfRule>
  </conditionalFormatting>
  <conditionalFormatting sqref="E60:E63">
    <cfRule type="expression" dxfId="1964" priority="76" stopIfTrue="1">
      <formula>OR(RIGHT($A60,2)="00",LEFT($B60,5)="Total")</formula>
    </cfRule>
  </conditionalFormatting>
  <conditionalFormatting sqref="E67">
    <cfRule type="expression" dxfId="1963" priority="75" stopIfTrue="1">
      <formula>OR(RIGHT(#REF!,2)="00",LEFT($B67,5)="Total")</formula>
    </cfRule>
  </conditionalFormatting>
  <conditionalFormatting sqref="E67">
    <cfRule type="expression" dxfId="1962" priority="74" stopIfTrue="1">
      <formula>OR(RIGHT(#REF!,2)="00",LEFT($B67,5)="Total")</formula>
    </cfRule>
  </conditionalFormatting>
  <conditionalFormatting sqref="E67">
    <cfRule type="expression" dxfId="1961" priority="73" stopIfTrue="1">
      <formula>OR(RIGHT(#REF!,2)="00",LEFT($B67,5)="Total")</formula>
    </cfRule>
  </conditionalFormatting>
  <conditionalFormatting sqref="E67">
    <cfRule type="expression" dxfId="1960" priority="72" stopIfTrue="1">
      <formula>OR(RIGHT($A67,2)="00",LEFT($B67,5)="Total")</formula>
    </cfRule>
  </conditionalFormatting>
  <conditionalFormatting sqref="E64:E66">
    <cfRule type="expression" dxfId="1959" priority="71" stopIfTrue="1">
      <formula>OR(RIGHT(#REF!,2)="00",LEFT($B64,5)="Total")</formula>
    </cfRule>
  </conditionalFormatting>
  <conditionalFormatting sqref="E64:E66">
    <cfRule type="expression" dxfId="1958" priority="70" stopIfTrue="1">
      <formula>OR(RIGHT(#REF!,2)="00",LEFT($B64,5)="Total")</formula>
    </cfRule>
  </conditionalFormatting>
  <conditionalFormatting sqref="E64:E66">
    <cfRule type="expression" dxfId="1957" priority="69" stopIfTrue="1">
      <formula>OR(RIGHT(#REF!,2)="00",LEFT($B64,5)="Total")</formula>
    </cfRule>
  </conditionalFormatting>
  <conditionalFormatting sqref="E64:E66">
    <cfRule type="expression" dxfId="1956" priority="68" stopIfTrue="1">
      <formula>OR(RIGHT($A64,2)="00",LEFT($B64,5)="Total")</formula>
    </cfRule>
  </conditionalFormatting>
  <conditionalFormatting sqref="E70:E74">
    <cfRule type="expression" dxfId="1955" priority="67" stopIfTrue="1">
      <formula>OR(RIGHT(#REF!,2)="00",LEFT($B70,5)="Total")</formula>
    </cfRule>
  </conditionalFormatting>
  <conditionalFormatting sqref="E70:E74">
    <cfRule type="expression" dxfId="1954" priority="66" stopIfTrue="1">
      <formula>OR(RIGHT(#REF!,2)="00",LEFT($B70,5)="Total")</formula>
    </cfRule>
  </conditionalFormatting>
  <conditionalFormatting sqref="E70:E74">
    <cfRule type="expression" dxfId="1953" priority="65" stopIfTrue="1">
      <formula>OR(RIGHT(#REF!,2)="00",LEFT($B70,5)="Total")</formula>
    </cfRule>
  </conditionalFormatting>
  <conditionalFormatting sqref="E70:E74">
    <cfRule type="expression" dxfId="1952" priority="64" stopIfTrue="1">
      <formula>OR(RIGHT(#REF!,2)="00",LEFT($B70,5)="Total")</formula>
    </cfRule>
  </conditionalFormatting>
  <conditionalFormatting sqref="E70:E74">
    <cfRule type="expression" dxfId="1951" priority="63" stopIfTrue="1">
      <formula>OR(RIGHT($A70,2)="00",LEFT($B70,5)="Total")</formula>
    </cfRule>
  </conditionalFormatting>
  <conditionalFormatting sqref="E77:E81">
    <cfRule type="expression" dxfId="1950" priority="62" stopIfTrue="1">
      <formula>OR(RIGHT(#REF!,2)="00",LEFT($B77,5)="Total")</formula>
    </cfRule>
  </conditionalFormatting>
  <conditionalFormatting sqref="E77:E81">
    <cfRule type="expression" dxfId="1949" priority="61" stopIfTrue="1">
      <formula>OR(RIGHT(#REF!,2)="00",LEFT($B77,5)="Total")</formula>
    </cfRule>
  </conditionalFormatting>
  <conditionalFormatting sqref="E77:E81">
    <cfRule type="expression" dxfId="1948" priority="60" stopIfTrue="1">
      <formula>OR(RIGHT(#REF!,2)="00",LEFT($B77,5)="Total")</formula>
    </cfRule>
  </conditionalFormatting>
  <conditionalFormatting sqref="E77:E81">
    <cfRule type="expression" dxfId="1947" priority="59" stopIfTrue="1">
      <formula>OR(RIGHT(#REF!,2)="00",LEFT($B77,5)="Total")</formula>
    </cfRule>
  </conditionalFormatting>
  <conditionalFormatting sqref="E77:E81">
    <cfRule type="expression" dxfId="1946" priority="58" stopIfTrue="1">
      <formula>OR(RIGHT(#REF!,2)="00",LEFT($B77,5)="Total")</formula>
    </cfRule>
  </conditionalFormatting>
  <conditionalFormatting sqref="E77:E81">
    <cfRule type="expression" dxfId="1945" priority="57" stopIfTrue="1">
      <formula>OR(RIGHT($A77,2)="00",LEFT($B77,5)="Total")</formula>
    </cfRule>
  </conditionalFormatting>
  <conditionalFormatting sqref="E82">
    <cfRule type="expression" dxfId="1944" priority="56" stopIfTrue="1">
      <formula>OR(RIGHT(#REF!,2)="00",LEFT($B82,5)="Total")</formula>
    </cfRule>
  </conditionalFormatting>
  <conditionalFormatting sqref="E82">
    <cfRule type="expression" dxfId="1943" priority="55" stopIfTrue="1">
      <formula>OR(RIGHT(#REF!,2)="00",LEFT($B82,5)="Total")</formula>
    </cfRule>
  </conditionalFormatting>
  <conditionalFormatting sqref="E82">
    <cfRule type="expression" dxfId="1942" priority="54" stopIfTrue="1">
      <formula>OR(RIGHT(#REF!,2)="00",LEFT($B82,5)="Total")</formula>
    </cfRule>
  </conditionalFormatting>
  <conditionalFormatting sqref="E82">
    <cfRule type="expression" dxfId="1941" priority="53" stopIfTrue="1">
      <formula>OR(RIGHT(#REF!,2)="00",LEFT($B82,5)="Total")</formula>
    </cfRule>
  </conditionalFormatting>
  <conditionalFormatting sqref="E82">
    <cfRule type="expression" dxfId="1940" priority="52" stopIfTrue="1">
      <formula>OR(RIGHT(#REF!,2)="00",LEFT($B82,5)="Total")</formula>
    </cfRule>
  </conditionalFormatting>
  <conditionalFormatting sqref="E82">
    <cfRule type="expression" dxfId="1939" priority="51" stopIfTrue="1">
      <formula>OR(RIGHT($A82,2)="00",LEFT($B82,5)="Total")</formula>
    </cfRule>
  </conditionalFormatting>
  <conditionalFormatting sqref="E85">
    <cfRule type="expression" dxfId="1938" priority="50" stopIfTrue="1">
      <formula>OR(RIGHT(#REF!,2)="00",LEFT($B85,5)="Total")</formula>
    </cfRule>
  </conditionalFormatting>
  <conditionalFormatting sqref="E85">
    <cfRule type="expression" dxfId="1937" priority="49" stopIfTrue="1">
      <formula>OR(RIGHT(#REF!,2)="00",LEFT($B85,5)="Total")</formula>
    </cfRule>
  </conditionalFormatting>
  <conditionalFormatting sqref="E85">
    <cfRule type="expression" dxfId="1936" priority="48" stopIfTrue="1">
      <formula>OR(RIGHT(#REF!,2)="00",LEFT($B85,5)="Total")</formula>
    </cfRule>
  </conditionalFormatting>
  <conditionalFormatting sqref="E85">
    <cfRule type="expression" dxfId="1935" priority="47" stopIfTrue="1">
      <formula>OR(RIGHT(#REF!,2)="00",LEFT($B85,5)="Total")</formula>
    </cfRule>
  </conditionalFormatting>
  <conditionalFormatting sqref="E85">
    <cfRule type="expression" dxfId="1934" priority="46" stopIfTrue="1">
      <formula>OR(RIGHT(#REF!,2)="00",LEFT($B85,5)="Total")</formula>
    </cfRule>
  </conditionalFormatting>
  <conditionalFormatting sqref="E85">
    <cfRule type="expression" dxfId="1933" priority="45" stopIfTrue="1">
      <formula>OR(RIGHT(#REF!,2)="00",LEFT($B85,5)="Total")</formula>
    </cfRule>
  </conditionalFormatting>
  <conditionalFormatting sqref="E85">
    <cfRule type="expression" dxfId="1932" priority="44" stopIfTrue="1">
      <formula>OR(RIGHT($A85,2)="00",LEFT($B85,5)="Total")</formula>
    </cfRule>
  </conditionalFormatting>
  <conditionalFormatting sqref="E86">
    <cfRule type="expression" dxfId="1931" priority="43" stopIfTrue="1">
      <formula>OR(RIGHT(#REF!,2)="00",LEFT($B86,5)="Total")</formula>
    </cfRule>
  </conditionalFormatting>
  <conditionalFormatting sqref="E86">
    <cfRule type="expression" dxfId="1930" priority="42" stopIfTrue="1">
      <formula>OR(RIGHT(#REF!,2)="00",LEFT($B86,5)="Total")</formula>
    </cfRule>
  </conditionalFormatting>
  <conditionalFormatting sqref="E86">
    <cfRule type="expression" dxfId="1929" priority="41" stopIfTrue="1">
      <formula>OR(RIGHT(#REF!,2)="00",LEFT($B86,5)="Total")</formula>
    </cfRule>
  </conditionalFormatting>
  <conditionalFormatting sqref="E86">
    <cfRule type="expression" dxfId="1928" priority="40" stopIfTrue="1">
      <formula>OR(RIGHT(#REF!,2)="00",LEFT($B86,5)="Total")</formula>
    </cfRule>
  </conditionalFormatting>
  <conditionalFormatting sqref="E86">
    <cfRule type="expression" dxfId="1927" priority="39" stopIfTrue="1">
      <formula>OR(RIGHT(#REF!,2)="00",LEFT($B86,5)="Total")</formula>
    </cfRule>
  </conditionalFormatting>
  <conditionalFormatting sqref="E86">
    <cfRule type="expression" dxfId="1926" priority="38" stopIfTrue="1">
      <formula>OR(RIGHT(#REF!,2)="00",LEFT($B86,5)="Total")</formula>
    </cfRule>
  </conditionalFormatting>
  <conditionalFormatting sqref="E86">
    <cfRule type="expression" dxfId="1925" priority="37" stopIfTrue="1">
      <formula>OR(RIGHT($A86,2)="00",LEFT($B86,5)="Total")</formula>
    </cfRule>
  </conditionalFormatting>
  <conditionalFormatting sqref="E87">
    <cfRule type="expression" dxfId="1924" priority="36" stopIfTrue="1">
      <formula>OR(RIGHT(#REF!,2)="00",LEFT($B87,5)="Total")</formula>
    </cfRule>
  </conditionalFormatting>
  <conditionalFormatting sqref="E87">
    <cfRule type="expression" dxfId="1923" priority="35" stopIfTrue="1">
      <formula>OR(RIGHT(#REF!,2)="00",LEFT($B87,5)="Total")</formula>
    </cfRule>
  </conditionalFormatting>
  <conditionalFormatting sqref="E87">
    <cfRule type="expression" dxfId="1922" priority="34" stopIfTrue="1">
      <formula>OR(RIGHT(#REF!,2)="00",LEFT($B87,5)="Total")</formula>
    </cfRule>
  </conditionalFormatting>
  <conditionalFormatting sqref="E87">
    <cfRule type="expression" dxfId="1921" priority="33" stopIfTrue="1">
      <formula>OR(RIGHT(#REF!,2)="00",LEFT($B87,5)="Total")</formula>
    </cfRule>
  </conditionalFormatting>
  <conditionalFormatting sqref="E87">
    <cfRule type="expression" dxfId="1920" priority="32" stopIfTrue="1">
      <formula>OR(RIGHT(#REF!,2)="00",LEFT($B87,5)="Total")</formula>
    </cfRule>
  </conditionalFormatting>
  <conditionalFormatting sqref="E87">
    <cfRule type="expression" dxfId="1919" priority="31" stopIfTrue="1">
      <formula>OR(RIGHT(#REF!,2)="00",LEFT($B87,5)="Total")</formula>
    </cfRule>
  </conditionalFormatting>
  <conditionalFormatting sqref="E87">
    <cfRule type="expression" dxfId="1918" priority="30" stopIfTrue="1">
      <formula>OR(RIGHT($A87,2)="00",LEFT($B87,5)="Total")</formula>
    </cfRule>
  </conditionalFormatting>
  <conditionalFormatting sqref="E88">
    <cfRule type="expression" dxfId="1917" priority="29" stopIfTrue="1">
      <formula>OR(RIGHT(#REF!,2)="00",LEFT($B88,5)="Total")</formula>
    </cfRule>
  </conditionalFormatting>
  <conditionalFormatting sqref="E88">
    <cfRule type="expression" dxfId="1916" priority="28" stopIfTrue="1">
      <formula>OR(RIGHT(#REF!,2)="00",LEFT($B88,5)="Total")</formula>
    </cfRule>
  </conditionalFormatting>
  <conditionalFormatting sqref="E88">
    <cfRule type="expression" dxfId="1915" priority="27" stopIfTrue="1">
      <formula>OR(RIGHT(#REF!,2)="00",LEFT($B88,5)="Total")</formula>
    </cfRule>
  </conditionalFormatting>
  <conditionalFormatting sqref="E88">
    <cfRule type="expression" dxfId="1914" priority="26" stopIfTrue="1">
      <formula>OR(RIGHT(#REF!,2)="00",LEFT($B88,5)="Total")</formula>
    </cfRule>
  </conditionalFormatting>
  <conditionalFormatting sqref="E88">
    <cfRule type="expression" dxfId="1913" priority="25" stopIfTrue="1">
      <formula>OR(RIGHT(#REF!,2)="00",LEFT($B88,5)="Total")</formula>
    </cfRule>
  </conditionalFormatting>
  <conditionalFormatting sqref="E88">
    <cfRule type="expression" dxfId="1912" priority="24" stopIfTrue="1">
      <formula>OR(RIGHT(#REF!,2)="00",LEFT($B88,5)="Total")</formula>
    </cfRule>
  </conditionalFormatting>
  <conditionalFormatting sqref="E88">
    <cfRule type="expression" dxfId="1911" priority="23" stopIfTrue="1">
      <formula>OR(RIGHT($A88,2)="00",LEFT($B88,5)="Total")</formula>
    </cfRule>
  </conditionalFormatting>
  <conditionalFormatting sqref="E23">
    <cfRule type="expression" dxfId="1910" priority="22" stopIfTrue="1">
      <formula>OR(RIGHT(#REF!,2)="00",LEFT($B23,5)="Total")</formula>
    </cfRule>
  </conditionalFormatting>
  <conditionalFormatting sqref="E23">
    <cfRule type="expression" dxfId="1909" priority="21" stopIfTrue="1">
      <formula>OR(RIGHT($A23,2)="00",LEFT($B23,5)="Total")</formula>
    </cfRule>
  </conditionalFormatting>
  <conditionalFormatting sqref="E32">
    <cfRule type="expression" dxfId="1908" priority="18" stopIfTrue="1">
      <formula>OR(RIGHT(#REF!,2)="00",LEFT($B32,5)="Total")</formula>
    </cfRule>
  </conditionalFormatting>
  <conditionalFormatting sqref="E32">
    <cfRule type="expression" dxfId="1907" priority="17" stopIfTrue="1">
      <formula>OR(RIGHT($A32,2)="00",LEFT($B32,5)="Total")</formula>
    </cfRule>
  </conditionalFormatting>
  <conditionalFormatting sqref="E33">
    <cfRule type="expression" dxfId="1906" priority="16" stopIfTrue="1">
      <formula>OR(RIGHT(#REF!,2)="00",LEFT($B33,5)="Total")</formula>
    </cfRule>
  </conditionalFormatting>
  <conditionalFormatting sqref="E33">
    <cfRule type="expression" dxfId="1905" priority="15" stopIfTrue="1">
      <formula>OR(RIGHT($A33,2)="00",LEFT($B33,5)="Total")</formula>
    </cfRule>
  </conditionalFormatting>
  <conditionalFormatting sqref="E35">
    <cfRule type="expression" dxfId="1904" priority="14" stopIfTrue="1">
      <formula>OR(RIGHT(#REF!,2)="00",LEFT($B35,5)="Total")</formula>
    </cfRule>
  </conditionalFormatting>
  <conditionalFormatting sqref="E35">
    <cfRule type="expression" dxfId="1903" priority="13" stopIfTrue="1">
      <formula>OR(RIGHT($A35,2)="00",LEFT($B35,5)="Total")</formula>
    </cfRule>
  </conditionalFormatting>
  <conditionalFormatting sqref="E46:E48">
    <cfRule type="expression" dxfId="1902" priority="12" stopIfTrue="1">
      <formula>OR(RIGHT(#REF!,2)="00",LEFT($B46,5)="Total")</formula>
    </cfRule>
  </conditionalFormatting>
  <conditionalFormatting sqref="E46:E48">
    <cfRule type="expression" dxfId="1901" priority="11" stopIfTrue="1">
      <formula>OR(RIGHT($A46,2)="00",LEFT($B46,5)="Total")</formula>
    </cfRule>
  </conditionalFormatting>
  <conditionalFormatting sqref="E47">
    <cfRule type="expression" dxfId="1900" priority="10" stopIfTrue="1">
      <formula>OR(RIGHT(#REF!,2)="00",LEFT($B47,5)="Total")</formula>
    </cfRule>
  </conditionalFormatting>
  <conditionalFormatting sqref="E47">
    <cfRule type="expression" dxfId="1899" priority="9" stopIfTrue="1">
      <formula>OR(RIGHT($A47,2)="00",LEFT($B47,5)="Total")</formula>
    </cfRule>
  </conditionalFormatting>
  <conditionalFormatting sqref="E48">
    <cfRule type="expression" dxfId="1898" priority="8" stopIfTrue="1">
      <formula>OR(RIGHT(#REF!,2)="00",LEFT($B48,5)="Total")</formula>
    </cfRule>
  </conditionalFormatting>
  <conditionalFormatting sqref="E48">
    <cfRule type="expression" dxfId="1897" priority="7" stopIfTrue="1">
      <formula>OR(RIGHT($A48,2)="00",LEFT($B48,5)="Total")</formula>
    </cfRule>
  </conditionalFormatting>
  <conditionalFormatting sqref="E23">
    <cfRule type="expression" dxfId="1896" priority="6" stopIfTrue="1">
      <formula>OR(RIGHT(#REF!,2)="00",LEFT($B23,5)="Total")</formula>
    </cfRule>
  </conditionalFormatting>
  <conditionalFormatting sqref="E23">
    <cfRule type="expression" dxfId="1895" priority="5" stopIfTrue="1">
      <formula>OR(RIGHT($A23,2)="00",LEFT($B23,5)="Total")</formula>
    </cfRule>
  </conditionalFormatting>
  <conditionalFormatting sqref="E48">
    <cfRule type="expression" dxfId="1894" priority="4" stopIfTrue="1">
      <formula>OR(RIGHT(#REF!,2)="00",LEFT($B48,5)="Total")</formula>
    </cfRule>
  </conditionalFormatting>
  <conditionalFormatting sqref="E48">
    <cfRule type="expression" dxfId="1893" priority="3" stopIfTrue="1">
      <formula>OR(RIGHT($A48,2)="00",LEFT($B48,5)="Total")</formula>
    </cfRule>
  </conditionalFormatting>
  <conditionalFormatting sqref="E39:E50">
    <cfRule type="expression" dxfId="1892" priority="2" stopIfTrue="1">
      <formula>OR(RIGHT(#REF!,2)="00",LEFT($B39,5)="Total")</formula>
    </cfRule>
  </conditionalFormatting>
  <conditionalFormatting sqref="E39:E50">
    <cfRule type="expression" dxfId="1891" priority="1" stopIfTrue="1">
      <formula>OR(RIGHT($A39,2)="00",LEFT($B39,5)="Total")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scale="7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3"/>
  <sheetViews>
    <sheetView showGridLines="0" view="pageBreakPreview" topLeftCell="A4" zoomScale="106" zoomScaleNormal="100" zoomScaleSheetLayoutView="106" workbookViewId="0">
      <selection activeCell="C17" sqref="C17"/>
    </sheetView>
  </sheetViews>
  <sheetFormatPr defaultRowHeight="12.75"/>
  <cols>
    <col min="1" max="1" width="9.140625" style="14"/>
    <col min="2" max="2" width="22.85546875" style="14" customWidth="1"/>
    <col min="3" max="6" width="9.140625" style="14"/>
    <col min="7" max="7" width="14.42578125" style="14" customWidth="1"/>
    <col min="8" max="10" width="9.140625" style="14"/>
    <col min="11" max="11" width="8.28515625" style="14" customWidth="1"/>
    <col min="12" max="16384" width="9.140625" style="14"/>
  </cols>
  <sheetData>
    <row r="1" spans="1:14" s="7" customFormat="1" ht="12.75" customHeight="1">
      <c r="A1" s="261" t="s">
        <v>26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3"/>
    </row>
    <row r="2" spans="1:14" s="7" customFormat="1" ht="12.75" customHeight="1">
      <c r="A2" s="264" t="s">
        <v>27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6"/>
    </row>
    <row r="3" spans="1:14" s="7" customFormat="1" ht="12.75" customHeight="1">
      <c r="A3" s="264" t="s">
        <v>467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6"/>
    </row>
    <row r="4" spans="1:14">
      <c r="A4" s="148"/>
      <c r="B4" s="3"/>
      <c r="C4" s="3"/>
      <c r="D4" s="42"/>
      <c r="E4" s="42"/>
      <c r="F4" s="48"/>
      <c r="G4" s="49"/>
      <c r="H4" s="49"/>
      <c r="I4" s="49"/>
      <c r="J4" s="49"/>
      <c r="K4" s="49"/>
      <c r="L4" s="49"/>
      <c r="M4" s="49"/>
      <c r="N4" s="146"/>
    </row>
    <row r="5" spans="1:14" ht="31.5" customHeight="1">
      <c r="A5" s="269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70"/>
    </row>
    <row r="6" spans="1:14">
      <c r="A6" s="149"/>
      <c r="B6" s="39"/>
      <c r="C6" s="39"/>
      <c r="D6" s="40"/>
      <c r="E6" s="12"/>
      <c r="F6" s="11"/>
      <c r="G6" s="11"/>
      <c r="H6" s="11"/>
      <c r="I6" s="11"/>
      <c r="J6" s="49"/>
      <c r="K6" s="49"/>
      <c r="L6" s="49"/>
      <c r="M6" s="49"/>
      <c r="N6" s="146"/>
    </row>
    <row r="7" spans="1:14" ht="26.25" customHeight="1">
      <c r="A7" s="274" t="s">
        <v>17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6"/>
    </row>
    <row r="8" spans="1:14" ht="12.75" customHeight="1">
      <c r="A8" s="274"/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6"/>
    </row>
    <row r="9" spans="1:14">
      <c r="A9" s="150"/>
      <c r="B9" s="15"/>
      <c r="C9" s="15"/>
      <c r="D9" s="15"/>
      <c r="E9" s="50"/>
      <c r="F9" s="48"/>
      <c r="G9" s="49"/>
      <c r="H9" s="49"/>
      <c r="I9" s="49"/>
      <c r="J9" s="49"/>
      <c r="K9" s="49"/>
      <c r="L9" s="49"/>
      <c r="M9" s="49"/>
      <c r="N9" s="146"/>
    </row>
    <row r="10" spans="1:14" ht="20.25">
      <c r="A10" s="271"/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3"/>
    </row>
    <row r="11" spans="1:14" ht="23.25">
      <c r="A11" s="151"/>
      <c r="B11" s="16"/>
      <c r="C11" s="16"/>
      <c r="D11" s="16"/>
      <c r="E11" s="16"/>
      <c r="F11" s="16"/>
      <c r="G11" s="49"/>
      <c r="H11" s="49"/>
      <c r="I11" s="49"/>
      <c r="J11" s="49"/>
      <c r="K11" s="49"/>
      <c r="L11" s="49"/>
      <c r="M11" s="49"/>
      <c r="N11" s="146"/>
    </row>
    <row r="12" spans="1:14">
      <c r="A12" s="152" t="s">
        <v>18</v>
      </c>
      <c r="B12" s="17"/>
      <c r="C12" s="18" t="s">
        <v>161</v>
      </c>
      <c r="D12" s="17"/>
      <c r="E12" s="19"/>
      <c r="F12" s="19"/>
      <c r="G12" s="49"/>
      <c r="H12" s="49"/>
      <c r="I12" s="49"/>
      <c r="J12" s="49"/>
      <c r="K12" s="49"/>
      <c r="L12" s="49"/>
      <c r="M12" s="49"/>
      <c r="N12" s="146"/>
    </row>
    <row r="13" spans="1:14">
      <c r="A13" s="153" t="s">
        <v>19</v>
      </c>
      <c r="B13" s="51"/>
      <c r="C13" s="268" t="s">
        <v>561</v>
      </c>
      <c r="D13" s="268"/>
      <c r="E13" s="268"/>
      <c r="F13" s="268"/>
      <c r="G13" s="268"/>
      <c r="H13" s="268"/>
      <c r="I13" s="268"/>
      <c r="J13" s="268"/>
      <c r="K13" s="268"/>
      <c r="L13" s="49"/>
      <c r="M13" s="49"/>
      <c r="N13" s="146"/>
    </row>
    <row r="14" spans="1:14">
      <c r="A14" s="153" t="s">
        <v>869</v>
      </c>
      <c r="B14" s="51"/>
      <c r="C14" s="52">
        <v>42.4</v>
      </c>
      <c r="D14" s="51" t="s">
        <v>20</v>
      </c>
      <c r="E14" s="49"/>
      <c r="F14" s="49"/>
      <c r="G14" s="49"/>
      <c r="H14" s="49"/>
      <c r="I14" s="49"/>
      <c r="J14" s="49"/>
      <c r="K14" s="49"/>
      <c r="L14" s="49"/>
      <c r="M14" s="49"/>
      <c r="N14" s="146"/>
    </row>
    <row r="15" spans="1:14">
      <c r="A15" s="153"/>
      <c r="B15" s="51"/>
      <c r="C15" s="53"/>
      <c r="D15" s="51"/>
      <c r="E15" s="49"/>
      <c r="F15" s="49"/>
      <c r="G15" s="49"/>
      <c r="H15" s="49"/>
      <c r="I15" s="49"/>
      <c r="J15" s="49"/>
      <c r="K15" s="49"/>
      <c r="L15" s="49"/>
      <c r="M15" s="49"/>
      <c r="N15" s="146"/>
    </row>
    <row r="16" spans="1:14">
      <c r="A16" s="153" t="s">
        <v>21</v>
      </c>
      <c r="B16" s="51"/>
      <c r="C16" s="147">
        <f>SUM(C14:C15)</f>
        <v>42.4</v>
      </c>
      <c r="D16" s="51" t="s">
        <v>20</v>
      </c>
      <c r="E16" s="49"/>
      <c r="F16" s="49"/>
      <c r="G16" s="49"/>
      <c r="H16" s="49"/>
      <c r="I16" s="49"/>
      <c r="J16" s="49"/>
      <c r="K16" s="49"/>
      <c r="L16" s="49"/>
      <c r="M16" s="49"/>
      <c r="N16" s="146"/>
    </row>
    <row r="17" spans="1:14">
      <c r="A17" s="153"/>
      <c r="B17" s="51"/>
      <c r="C17" s="51"/>
      <c r="D17" s="51"/>
      <c r="E17" s="49"/>
      <c r="F17" s="49"/>
      <c r="G17" s="49"/>
      <c r="H17" s="49"/>
      <c r="I17" s="49"/>
      <c r="J17" s="49"/>
      <c r="K17" s="49"/>
      <c r="L17" s="49"/>
      <c r="M17" s="49"/>
      <c r="N17" s="146"/>
    </row>
    <row r="18" spans="1:14">
      <c r="A18" s="153" t="s">
        <v>22</v>
      </c>
      <c r="B18" s="51"/>
      <c r="C18" s="51"/>
      <c r="D18" s="51"/>
      <c r="E18" s="51" t="s">
        <v>160</v>
      </c>
      <c r="F18" s="51"/>
      <c r="G18" s="51"/>
      <c r="H18" s="134">
        <v>11.63</v>
      </c>
      <c r="I18" s="51" t="s">
        <v>23</v>
      </c>
      <c r="J18" s="49"/>
      <c r="K18" s="49"/>
      <c r="L18" s="49"/>
      <c r="M18" s="49"/>
      <c r="N18" s="146"/>
    </row>
    <row r="19" spans="1:14">
      <c r="A19" s="154"/>
      <c r="B19" s="49"/>
      <c r="C19" s="49"/>
      <c r="D19" s="49"/>
      <c r="E19" s="51"/>
      <c r="F19" s="51"/>
      <c r="G19" s="51"/>
      <c r="H19" s="53"/>
      <c r="I19" s="51"/>
      <c r="J19" s="49"/>
      <c r="K19" s="49"/>
      <c r="L19" s="49"/>
      <c r="M19" s="49"/>
      <c r="N19" s="146"/>
    </row>
    <row r="20" spans="1:14">
      <c r="A20" s="154"/>
      <c r="B20" s="49"/>
      <c r="C20" s="49"/>
      <c r="D20" s="49"/>
      <c r="E20" s="54" t="s">
        <v>12</v>
      </c>
      <c r="F20" s="51"/>
      <c r="G20" s="51"/>
      <c r="H20" s="147">
        <f>SUM(H18:H18)</f>
        <v>11.63</v>
      </c>
      <c r="I20" s="51" t="s">
        <v>23</v>
      </c>
      <c r="J20" s="49"/>
      <c r="K20" s="49"/>
      <c r="L20" s="49"/>
      <c r="M20" s="49"/>
      <c r="N20" s="155"/>
    </row>
    <row r="21" spans="1:14">
      <c r="A21" s="154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146"/>
    </row>
    <row r="22" spans="1:14">
      <c r="A22" s="154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146"/>
    </row>
    <row r="23" spans="1:14" ht="15.75">
      <c r="A23" s="156" t="str">
        <f>"Momento de transporte  =  "&amp;TEXT(H20,"0,00")&amp;"  x  "&amp;TEXT(C16,"0,00")&amp;"            =&gt;"</f>
        <v>Momento de transporte  =  11,63  x  42,40            =&gt;</v>
      </c>
      <c r="B23" s="157"/>
      <c r="C23" s="157"/>
      <c r="D23" s="157"/>
      <c r="E23" s="157"/>
      <c r="F23" s="267">
        <f>ROUND(C16*H20,2)</f>
        <v>493.11</v>
      </c>
      <c r="G23" s="267"/>
      <c r="H23" s="158" t="s">
        <v>24</v>
      </c>
      <c r="I23" s="157"/>
      <c r="J23" s="157"/>
      <c r="K23" s="157"/>
      <c r="L23" s="157"/>
      <c r="M23" s="157"/>
      <c r="N23" s="159"/>
    </row>
  </sheetData>
  <mergeCells count="8">
    <mergeCell ref="A1:N1"/>
    <mergeCell ref="A2:N2"/>
    <mergeCell ref="A3:N3"/>
    <mergeCell ref="F23:G23"/>
    <mergeCell ref="C13:K13"/>
    <mergeCell ref="A5:N5"/>
    <mergeCell ref="A10:N10"/>
    <mergeCell ref="A7:N8"/>
  </mergeCells>
  <printOptions horizontalCentered="1"/>
  <pageMargins left="0.51181102362204722" right="0.51181102362204722" top="0.78740157480314965" bottom="0.78740157480314965" header="0.31496062992125984" footer="0.31496062992125984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85"/>
  <sheetViews>
    <sheetView workbookViewId="0">
      <selection activeCell="I17" sqref="I17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C1" s="280" t="s">
        <v>26</v>
      </c>
      <c r="D1" s="281"/>
      <c r="E1" s="281"/>
      <c r="F1" s="281"/>
      <c r="G1" s="281"/>
    </row>
    <row r="2" spans="1:7">
      <c r="C2" s="280" t="s">
        <v>27</v>
      </c>
      <c r="D2" s="281"/>
      <c r="E2" s="281"/>
      <c r="F2" s="281"/>
      <c r="G2" s="281"/>
    </row>
    <row r="3" spans="1:7">
      <c r="C3" s="280" t="s">
        <v>467</v>
      </c>
      <c r="D3" s="281"/>
      <c r="E3" s="281"/>
      <c r="F3" s="281"/>
      <c r="G3" s="281"/>
    </row>
    <row r="5" spans="1:7" ht="15.75">
      <c r="A5" s="282" t="s">
        <v>33</v>
      </c>
      <c r="B5" s="282"/>
      <c r="C5" s="282"/>
      <c r="D5" s="282"/>
      <c r="E5" s="282"/>
      <c r="F5" s="282"/>
      <c r="G5" s="282"/>
    </row>
    <row r="6" spans="1:7" ht="15.75">
      <c r="A6" s="122"/>
      <c r="B6" s="122"/>
      <c r="C6" s="122"/>
      <c r="D6" s="122"/>
      <c r="E6" s="122"/>
      <c r="F6" s="122"/>
      <c r="G6" s="122"/>
    </row>
    <row r="7" spans="1:7" ht="36" customHeight="1">
      <c r="A7" s="283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7" s="283"/>
      <c r="C7" s="283"/>
      <c r="D7" s="283"/>
      <c r="E7" s="283"/>
      <c r="F7" s="283"/>
      <c r="G7" s="283"/>
    </row>
    <row r="8" spans="1:7" ht="16.5" thickBot="1">
      <c r="A8" s="122"/>
      <c r="B8" s="122"/>
      <c r="C8" s="122"/>
      <c r="D8" s="122"/>
      <c r="E8" s="122"/>
      <c r="F8" s="122"/>
      <c r="G8" s="122"/>
    </row>
    <row r="9" spans="1:7" ht="21.95" customHeight="1" thickTop="1">
      <c r="E9" s="284" t="s">
        <v>34</v>
      </c>
      <c r="F9" s="285"/>
      <c r="G9" s="62">
        <v>28.82</v>
      </c>
    </row>
    <row r="10" spans="1:7" ht="21.95" customHeight="1">
      <c r="E10" s="286" t="s">
        <v>35</v>
      </c>
      <c r="F10" s="287"/>
      <c r="G10" s="63">
        <v>88.28</v>
      </c>
    </row>
    <row r="11" spans="1:7" ht="21.95" customHeight="1" thickBot="1">
      <c r="E11" s="288" t="s">
        <v>560</v>
      </c>
      <c r="F11" s="289"/>
      <c r="G11" s="290"/>
    </row>
    <row r="12" spans="1:7" ht="15" customHeight="1" thickTop="1"/>
    <row r="13" spans="1:7" ht="35.25" customHeight="1">
      <c r="A13" s="98" t="s">
        <v>496</v>
      </c>
      <c r="B13" s="98" t="s">
        <v>408</v>
      </c>
      <c r="C13" s="99" t="s">
        <v>86</v>
      </c>
      <c r="D13" s="98" t="s">
        <v>87</v>
      </c>
      <c r="E13" s="100" t="s">
        <v>88</v>
      </c>
      <c r="F13" s="100" t="s">
        <v>36</v>
      </c>
      <c r="G13" s="100" t="s">
        <v>37</v>
      </c>
    </row>
    <row r="14" spans="1:7" ht="27" customHeight="1">
      <c r="A14" s="31" t="s">
        <v>39</v>
      </c>
      <c r="B14" s="31">
        <v>90780</v>
      </c>
      <c r="C14" s="32" t="s">
        <v>705</v>
      </c>
      <c r="D14" s="31" t="s">
        <v>43</v>
      </c>
      <c r="E14" s="33">
        <v>120</v>
      </c>
      <c r="F14" s="97">
        <v>33.799999999999997</v>
      </c>
      <c r="G14" s="34">
        <f>ROUND(E14*F14,2)</f>
        <v>4056</v>
      </c>
    </row>
    <row r="15" spans="1:7" ht="27" customHeight="1">
      <c r="A15" s="31" t="s">
        <v>39</v>
      </c>
      <c r="B15" s="31">
        <v>90777</v>
      </c>
      <c r="C15" s="32" t="s">
        <v>89</v>
      </c>
      <c r="D15" s="31" t="s">
        <v>43</v>
      </c>
      <c r="E15" s="33">
        <v>16</v>
      </c>
      <c r="F15" s="97">
        <v>74.11</v>
      </c>
      <c r="G15" s="34">
        <f>ROUND(E15*F15,2)</f>
        <v>1185.76</v>
      </c>
    </row>
    <row r="16" spans="1:7" ht="21.95" customHeight="1">
      <c r="A16" s="113"/>
      <c r="D16" s="277" t="s">
        <v>41</v>
      </c>
      <c r="E16" s="278"/>
      <c r="F16" s="279"/>
      <c r="G16" s="80">
        <f>SUM(G14:G15)</f>
        <v>5241.76</v>
      </c>
    </row>
    <row r="17" spans="1:7" ht="21.95" customHeight="1">
      <c r="A17" s="113"/>
      <c r="D17" s="277" t="s">
        <v>896</v>
      </c>
      <c r="E17" s="278"/>
      <c r="F17" s="279"/>
      <c r="G17" s="80">
        <f>ROUND(G16*3,2)</f>
        <v>15725.28</v>
      </c>
    </row>
    <row r="18" spans="1:7" ht="21.95" customHeight="1">
      <c r="A18" s="113"/>
      <c r="D18" s="277" t="s">
        <v>90</v>
      </c>
      <c r="E18" s="278"/>
      <c r="F18" s="279"/>
      <c r="G18" s="80">
        <f>ROUND(G17/100,2)</f>
        <v>157.25</v>
      </c>
    </row>
    <row r="19" spans="1:7" ht="21.95" customHeight="1">
      <c r="A19" s="113"/>
      <c r="D19" s="277" t="str">
        <f>"BDI ( " &amp;TEXT($G$9,"0,00") &amp;" ) %:"</f>
        <v>BDI ( 28,82 ) %:</v>
      </c>
      <c r="E19" s="278"/>
      <c r="F19" s="279"/>
      <c r="G19" s="80">
        <f>ROUND(G18*($G$9/100),2)</f>
        <v>45.32</v>
      </c>
    </row>
    <row r="20" spans="1:7" ht="21.95" customHeight="1">
      <c r="A20" s="113"/>
      <c r="D20" s="277" t="s">
        <v>42</v>
      </c>
      <c r="E20" s="278"/>
      <c r="F20" s="279"/>
      <c r="G20" s="95">
        <f>ROUND(SUM(G18:G19),2)</f>
        <v>202.57</v>
      </c>
    </row>
    <row r="21" spans="1:7" ht="21.95" customHeight="1">
      <c r="A21" s="113"/>
    </row>
    <row r="22" spans="1:7" ht="52.5" customHeight="1">
      <c r="A22" s="98" t="s">
        <v>731</v>
      </c>
      <c r="B22" s="98">
        <v>93208</v>
      </c>
      <c r="C22" s="99" t="s">
        <v>569</v>
      </c>
      <c r="D22" s="98" t="s">
        <v>100</v>
      </c>
      <c r="E22" s="100" t="s">
        <v>88</v>
      </c>
      <c r="F22" s="100" t="s">
        <v>36</v>
      </c>
      <c r="G22" s="100" t="s">
        <v>37</v>
      </c>
    </row>
    <row r="23" spans="1:7" ht="27" customHeight="1">
      <c r="A23" s="31" t="s">
        <v>38</v>
      </c>
      <c r="B23" s="31">
        <v>4513</v>
      </c>
      <c r="C23" s="32" t="s">
        <v>570</v>
      </c>
      <c r="D23" s="31" t="s">
        <v>102</v>
      </c>
      <c r="E23" s="65" t="s">
        <v>571</v>
      </c>
      <c r="F23" s="79">
        <v>1.1599999999999999</v>
      </c>
      <c r="G23" s="34">
        <f>ROUND(E23*F23,2)</f>
        <v>4.04</v>
      </c>
    </row>
    <row r="24" spans="1:7" ht="27" customHeight="1">
      <c r="A24" s="31" t="s">
        <v>38</v>
      </c>
      <c r="B24" s="31">
        <v>6193</v>
      </c>
      <c r="C24" s="32" t="s">
        <v>572</v>
      </c>
      <c r="D24" s="31" t="s">
        <v>102</v>
      </c>
      <c r="E24" s="65" t="s">
        <v>573</v>
      </c>
      <c r="F24" s="79">
        <v>12.8</v>
      </c>
      <c r="G24" s="34">
        <f t="shared" ref="G24:G64" si="0">ROUND(E24*F24,2)</f>
        <v>50.14</v>
      </c>
    </row>
    <row r="25" spans="1:7" ht="34.5" customHeight="1">
      <c r="A25" s="31" t="s">
        <v>38</v>
      </c>
      <c r="B25" s="31" t="s">
        <v>574</v>
      </c>
      <c r="C25" s="32" t="s">
        <v>103</v>
      </c>
      <c r="D25" s="31" t="s">
        <v>77</v>
      </c>
      <c r="E25" s="65" t="s">
        <v>575</v>
      </c>
      <c r="F25" s="79">
        <v>157.5</v>
      </c>
      <c r="G25" s="34">
        <f t="shared" si="0"/>
        <v>3.97</v>
      </c>
    </row>
    <row r="26" spans="1:7" ht="34.5" customHeight="1">
      <c r="A26" s="31" t="s">
        <v>38</v>
      </c>
      <c r="B26" s="31" t="s">
        <v>576</v>
      </c>
      <c r="C26" s="32" t="s">
        <v>104</v>
      </c>
      <c r="D26" s="31" t="s">
        <v>77</v>
      </c>
      <c r="E26" s="65" t="s">
        <v>575</v>
      </c>
      <c r="F26" s="79">
        <v>152.30000000000001</v>
      </c>
      <c r="G26" s="34">
        <f t="shared" si="0"/>
        <v>3.84</v>
      </c>
    </row>
    <row r="27" spans="1:7" ht="39" customHeight="1">
      <c r="A27" s="31" t="s">
        <v>38</v>
      </c>
      <c r="B27" s="31" t="s">
        <v>577</v>
      </c>
      <c r="C27" s="32" t="s">
        <v>578</v>
      </c>
      <c r="D27" s="31" t="s">
        <v>77</v>
      </c>
      <c r="E27" s="65" t="s">
        <v>575</v>
      </c>
      <c r="F27" s="79">
        <v>8.34</v>
      </c>
      <c r="G27" s="34">
        <f t="shared" si="0"/>
        <v>0.21</v>
      </c>
    </row>
    <row r="28" spans="1:7" ht="36">
      <c r="A28" s="31" t="s">
        <v>38</v>
      </c>
      <c r="B28" s="31" t="s">
        <v>579</v>
      </c>
      <c r="C28" s="32" t="s">
        <v>105</v>
      </c>
      <c r="D28" s="31" t="s">
        <v>100</v>
      </c>
      <c r="E28" s="65" t="s">
        <v>138</v>
      </c>
      <c r="F28" s="79">
        <v>45.23</v>
      </c>
      <c r="G28" s="34">
        <f t="shared" si="0"/>
        <v>45.23</v>
      </c>
    </row>
    <row r="29" spans="1:7" ht="27" customHeight="1">
      <c r="A29" s="31" t="s">
        <v>39</v>
      </c>
      <c r="B29" s="31" t="s">
        <v>106</v>
      </c>
      <c r="C29" s="32" t="s">
        <v>107</v>
      </c>
      <c r="D29" s="31" t="s">
        <v>100</v>
      </c>
      <c r="E29" s="65" t="s">
        <v>580</v>
      </c>
      <c r="F29" s="79">
        <v>399.37</v>
      </c>
      <c r="G29" s="34">
        <f t="shared" si="0"/>
        <v>25.32</v>
      </c>
    </row>
    <row r="30" spans="1:7" ht="36">
      <c r="A30" s="31" t="s">
        <v>39</v>
      </c>
      <c r="B30" s="31" t="s">
        <v>109</v>
      </c>
      <c r="C30" s="32" t="s">
        <v>110</v>
      </c>
      <c r="D30" s="31" t="s">
        <v>77</v>
      </c>
      <c r="E30" s="65" t="s">
        <v>581</v>
      </c>
      <c r="F30" s="79">
        <v>13.17</v>
      </c>
      <c r="G30" s="34">
        <f t="shared" si="0"/>
        <v>0.66</v>
      </c>
    </row>
    <row r="31" spans="1:7" ht="27" customHeight="1">
      <c r="A31" s="31" t="s">
        <v>39</v>
      </c>
      <c r="B31" s="31" t="s">
        <v>582</v>
      </c>
      <c r="C31" s="32" t="s">
        <v>111</v>
      </c>
      <c r="D31" s="31" t="s">
        <v>40</v>
      </c>
      <c r="E31" s="65" t="s">
        <v>583</v>
      </c>
      <c r="F31" s="79">
        <v>263.89999999999998</v>
      </c>
      <c r="G31" s="34">
        <f t="shared" si="0"/>
        <v>7.1</v>
      </c>
    </row>
    <row r="32" spans="1:7" ht="48">
      <c r="A32" s="31" t="s">
        <v>39</v>
      </c>
      <c r="B32" s="31" t="s">
        <v>584</v>
      </c>
      <c r="C32" s="32" t="s">
        <v>585</v>
      </c>
      <c r="D32" s="31" t="s">
        <v>77</v>
      </c>
      <c r="E32" s="65" t="s">
        <v>575</v>
      </c>
      <c r="F32" s="79">
        <v>57.06</v>
      </c>
      <c r="G32" s="34">
        <f t="shared" si="0"/>
        <v>1.44</v>
      </c>
    </row>
    <row r="33" spans="1:7" ht="27" customHeight="1">
      <c r="A33" s="31" t="s">
        <v>39</v>
      </c>
      <c r="B33" s="31" t="s">
        <v>144</v>
      </c>
      <c r="C33" s="32" t="s">
        <v>145</v>
      </c>
      <c r="D33" s="31" t="s">
        <v>43</v>
      </c>
      <c r="E33" s="65" t="s">
        <v>586</v>
      </c>
      <c r="F33" s="79">
        <v>19.45</v>
      </c>
      <c r="G33" s="34">
        <f t="shared" si="0"/>
        <v>19.05</v>
      </c>
    </row>
    <row r="34" spans="1:7" ht="24">
      <c r="A34" s="31" t="s">
        <v>39</v>
      </c>
      <c r="B34" s="31" t="s">
        <v>587</v>
      </c>
      <c r="C34" s="32" t="s">
        <v>112</v>
      </c>
      <c r="D34" s="31" t="s">
        <v>100</v>
      </c>
      <c r="E34" s="65" t="s">
        <v>588</v>
      </c>
      <c r="F34" s="79">
        <v>7.19</v>
      </c>
      <c r="G34" s="34">
        <f t="shared" si="0"/>
        <v>26.93</v>
      </c>
    </row>
    <row r="35" spans="1:7" ht="60">
      <c r="A35" s="31" t="s">
        <v>39</v>
      </c>
      <c r="B35" s="31" t="s">
        <v>589</v>
      </c>
      <c r="C35" s="32" t="s">
        <v>113</v>
      </c>
      <c r="D35" s="31" t="s">
        <v>102</v>
      </c>
      <c r="E35" s="65" t="s">
        <v>590</v>
      </c>
      <c r="F35" s="79">
        <v>2.14</v>
      </c>
      <c r="G35" s="34">
        <f t="shared" si="0"/>
        <v>0.54</v>
      </c>
    </row>
    <row r="36" spans="1:7" ht="48">
      <c r="A36" s="31" t="s">
        <v>39</v>
      </c>
      <c r="B36" s="31" t="s">
        <v>591</v>
      </c>
      <c r="C36" s="32" t="s">
        <v>114</v>
      </c>
      <c r="D36" s="31" t="s">
        <v>102</v>
      </c>
      <c r="E36" s="65" t="s">
        <v>592</v>
      </c>
      <c r="F36" s="79">
        <v>1.08</v>
      </c>
      <c r="G36" s="34">
        <f t="shared" si="0"/>
        <v>0.24</v>
      </c>
    </row>
    <row r="37" spans="1:7" ht="48">
      <c r="A37" s="31" t="s">
        <v>39</v>
      </c>
      <c r="B37" s="31" t="s">
        <v>593</v>
      </c>
      <c r="C37" s="32" t="s">
        <v>115</v>
      </c>
      <c r="D37" s="31" t="s">
        <v>102</v>
      </c>
      <c r="E37" s="65" t="s">
        <v>590</v>
      </c>
      <c r="F37" s="79">
        <v>6.56</v>
      </c>
      <c r="G37" s="34">
        <f t="shared" si="0"/>
        <v>1.65</v>
      </c>
    </row>
    <row r="38" spans="1:7" ht="48">
      <c r="A38" s="31" t="s">
        <v>39</v>
      </c>
      <c r="B38" s="31" t="s">
        <v>594</v>
      </c>
      <c r="C38" s="32" t="s">
        <v>116</v>
      </c>
      <c r="D38" s="31" t="s">
        <v>102</v>
      </c>
      <c r="E38" s="65" t="s">
        <v>592</v>
      </c>
      <c r="F38" s="79">
        <v>7.48</v>
      </c>
      <c r="G38" s="34">
        <f t="shared" si="0"/>
        <v>1.69</v>
      </c>
    </row>
    <row r="39" spans="1:7" ht="48">
      <c r="A39" s="31" t="s">
        <v>39</v>
      </c>
      <c r="B39" s="31" t="s">
        <v>595</v>
      </c>
      <c r="C39" s="32" t="s">
        <v>117</v>
      </c>
      <c r="D39" s="31" t="s">
        <v>77</v>
      </c>
      <c r="E39" s="65" t="s">
        <v>596</v>
      </c>
      <c r="F39" s="79">
        <v>9.27</v>
      </c>
      <c r="G39" s="34">
        <f t="shared" si="0"/>
        <v>0.7</v>
      </c>
    </row>
    <row r="40" spans="1:7" ht="48">
      <c r="A40" s="31" t="s">
        <v>39</v>
      </c>
      <c r="B40" s="31" t="s">
        <v>597</v>
      </c>
      <c r="C40" s="32" t="s">
        <v>118</v>
      </c>
      <c r="D40" s="31" t="s">
        <v>102</v>
      </c>
      <c r="E40" s="65" t="s">
        <v>598</v>
      </c>
      <c r="F40" s="79">
        <v>1.6</v>
      </c>
      <c r="G40" s="34">
        <f t="shared" si="0"/>
        <v>1</v>
      </c>
    </row>
    <row r="41" spans="1:7" ht="48">
      <c r="A41" s="31" t="s">
        <v>39</v>
      </c>
      <c r="B41" s="31" t="s">
        <v>599</v>
      </c>
      <c r="C41" s="32" t="s">
        <v>119</v>
      </c>
      <c r="D41" s="31" t="s">
        <v>102</v>
      </c>
      <c r="E41" s="65" t="s">
        <v>600</v>
      </c>
      <c r="F41" s="79">
        <v>2.29</v>
      </c>
      <c r="G41" s="34">
        <f t="shared" si="0"/>
        <v>1.56</v>
      </c>
    </row>
    <row r="42" spans="1:7" ht="27" customHeight="1">
      <c r="A42" s="31" t="s">
        <v>39</v>
      </c>
      <c r="B42" s="31" t="s">
        <v>601</v>
      </c>
      <c r="C42" s="32" t="s">
        <v>121</v>
      </c>
      <c r="D42" s="31" t="s">
        <v>77</v>
      </c>
      <c r="E42" s="65" t="s">
        <v>275</v>
      </c>
      <c r="F42" s="79">
        <v>7.71</v>
      </c>
      <c r="G42" s="34">
        <f t="shared" si="0"/>
        <v>0.97</v>
      </c>
    </row>
    <row r="43" spans="1:7" ht="36">
      <c r="A43" s="31" t="s">
        <v>39</v>
      </c>
      <c r="B43" s="31" t="s">
        <v>602</v>
      </c>
      <c r="C43" s="32" t="s">
        <v>122</v>
      </c>
      <c r="D43" s="31" t="s">
        <v>77</v>
      </c>
      <c r="E43" s="65" t="s">
        <v>581</v>
      </c>
      <c r="F43" s="79">
        <v>20.53</v>
      </c>
      <c r="G43" s="34">
        <f t="shared" si="0"/>
        <v>1.03</v>
      </c>
    </row>
    <row r="44" spans="1:7" ht="48">
      <c r="A44" s="31" t="s">
        <v>39</v>
      </c>
      <c r="B44" s="31" t="s">
        <v>603</v>
      </c>
      <c r="C44" s="32" t="s">
        <v>604</v>
      </c>
      <c r="D44" s="31" t="s">
        <v>77</v>
      </c>
      <c r="E44" s="65" t="s">
        <v>575</v>
      </c>
      <c r="F44" s="79">
        <v>49.41</v>
      </c>
      <c r="G44" s="34">
        <f t="shared" si="0"/>
        <v>1.25</v>
      </c>
    </row>
    <row r="45" spans="1:7" ht="60">
      <c r="A45" s="31" t="s">
        <v>39</v>
      </c>
      <c r="B45" s="31" t="s">
        <v>605</v>
      </c>
      <c r="C45" s="32" t="s">
        <v>123</v>
      </c>
      <c r="D45" s="31" t="s">
        <v>100</v>
      </c>
      <c r="E45" s="65" t="s">
        <v>606</v>
      </c>
      <c r="F45" s="79">
        <v>16.71</v>
      </c>
      <c r="G45" s="34">
        <f t="shared" si="0"/>
        <v>24.06</v>
      </c>
    </row>
    <row r="46" spans="1:7" ht="27" customHeight="1">
      <c r="A46" s="31" t="s">
        <v>39</v>
      </c>
      <c r="B46" s="31" t="s">
        <v>607</v>
      </c>
      <c r="C46" s="32" t="s">
        <v>124</v>
      </c>
      <c r="D46" s="31" t="s">
        <v>77</v>
      </c>
      <c r="E46" s="65" t="s">
        <v>575</v>
      </c>
      <c r="F46" s="79">
        <v>10.25</v>
      </c>
      <c r="G46" s="34">
        <f t="shared" si="0"/>
        <v>0.26</v>
      </c>
    </row>
    <row r="47" spans="1:7" ht="27" customHeight="1">
      <c r="A47" s="31" t="s">
        <v>39</v>
      </c>
      <c r="B47" s="31" t="s">
        <v>608</v>
      </c>
      <c r="C47" s="32" t="s">
        <v>609</v>
      </c>
      <c r="D47" s="31" t="s">
        <v>40</v>
      </c>
      <c r="E47" s="65" t="s">
        <v>610</v>
      </c>
      <c r="F47" s="79">
        <v>54.19</v>
      </c>
      <c r="G47" s="34">
        <f t="shared" si="0"/>
        <v>1.42</v>
      </c>
    </row>
    <row r="48" spans="1:7" ht="60">
      <c r="A48" s="31" t="s">
        <v>39</v>
      </c>
      <c r="B48" s="31" t="s">
        <v>611</v>
      </c>
      <c r="C48" s="32" t="s">
        <v>126</v>
      </c>
      <c r="D48" s="31" t="s">
        <v>100</v>
      </c>
      <c r="E48" s="65" t="s">
        <v>606</v>
      </c>
      <c r="F48" s="79">
        <v>37.82</v>
      </c>
      <c r="G48" s="34">
        <f t="shared" si="0"/>
        <v>54.45</v>
      </c>
    </row>
    <row r="49" spans="1:7" ht="36">
      <c r="A49" s="31" t="s">
        <v>39</v>
      </c>
      <c r="B49" s="31" t="s">
        <v>612</v>
      </c>
      <c r="C49" s="32" t="s">
        <v>127</v>
      </c>
      <c r="D49" s="31" t="s">
        <v>100</v>
      </c>
      <c r="E49" s="65" t="s">
        <v>596</v>
      </c>
      <c r="F49" s="79">
        <v>460.22</v>
      </c>
      <c r="G49" s="34">
        <f t="shared" si="0"/>
        <v>34.75</v>
      </c>
    </row>
    <row r="50" spans="1:7" ht="24">
      <c r="A50" s="31" t="s">
        <v>39</v>
      </c>
      <c r="B50" s="31" t="s">
        <v>613</v>
      </c>
      <c r="C50" s="32" t="s">
        <v>416</v>
      </c>
      <c r="D50" s="31" t="s">
        <v>100</v>
      </c>
      <c r="E50" s="65" t="s">
        <v>108</v>
      </c>
      <c r="F50" s="79">
        <v>12.58</v>
      </c>
      <c r="G50" s="34">
        <f t="shared" si="0"/>
        <v>0.08</v>
      </c>
    </row>
    <row r="51" spans="1:7" ht="24">
      <c r="A51" s="31" t="s">
        <v>39</v>
      </c>
      <c r="B51" s="31" t="s">
        <v>614</v>
      </c>
      <c r="C51" s="32" t="s">
        <v>417</v>
      </c>
      <c r="D51" s="31" t="s">
        <v>100</v>
      </c>
      <c r="E51" s="65" t="s">
        <v>606</v>
      </c>
      <c r="F51" s="79">
        <v>20.97</v>
      </c>
      <c r="G51" s="34">
        <f t="shared" si="0"/>
        <v>30.19</v>
      </c>
    </row>
    <row r="52" spans="1:7" ht="36">
      <c r="A52" s="31" t="s">
        <v>39</v>
      </c>
      <c r="B52" s="31" t="s">
        <v>615</v>
      </c>
      <c r="C52" s="32" t="s">
        <v>129</v>
      </c>
      <c r="D52" s="31" t="s">
        <v>77</v>
      </c>
      <c r="E52" s="65" t="s">
        <v>581</v>
      </c>
      <c r="F52" s="79">
        <v>16.75</v>
      </c>
      <c r="G52" s="34">
        <f t="shared" si="0"/>
        <v>0.84</v>
      </c>
    </row>
    <row r="53" spans="1:7" ht="36">
      <c r="A53" s="31" t="s">
        <v>39</v>
      </c>
      <c r="B53" s="31" t="s">
        <v>616</v>
      </c>
      <c r="C53" s="32" t="s">
        <v>130</v>
      </c>
      <c r="D53" s="31" t="s">
        <v>77</v>
      </c>
      <c r="E53" s="65" t="s">
        <v>575</v>
      </c>
      <c r="F53" s="79">
        <v>10.29</v>
      </c>
      <c r="G53" s="34">
        <f t="shared" si="0"/>
        <v>0.26</v>
      </c>
    </row>
    <row r="54" spans="1:7" ht="24">
      <c r="A54" s="31" t="s">
        <v>39</v>
      </c>
      <c r="B54" s="31" t="s">
        <v>479</v>
      </c>
      <c r="C54" s="32" t="s">
        <v>413</v>
      </c>
      <c r="D54" s="31" t="s">
        <v>40</v>
      </c>
      <c r="E54" s="65" t="s">
        <v>503</v>
      </c>
      <c r="F54" s="79">
        <v>32.86</v>
      </c>
      <c r="G54" s="34">
        <f t="shared" si="0"/>
        <v>0.22</v>
      </c>
    </row>
    <row r="55" spans="1:7" ht="36">
      <c r="A55" s="31" t="s">
        <v>39</v>
      </c>
      <c r="B55" s="31" t="s">
        <v>617</v>
      </c>
      <c r="C55" s="32" t="s">
        <v>414</v>
      </c>
      <c r="D55" s="31" t="s">
        <v>77</v>
      </c>
      <c r="E55" s="65" t="s">
        <v>618</v>
      </c>
      <c r="F55" s="79">
        <v>60.13</v>
      </c>
      <c r="G55" s="34">
        <f t="shared" si="0"/>
        <v>6.06</v>
      </c>
    </row>
    <row r="56" spans="1:7" ht="36">
      <c r="A56" s="31" t="s">
        <v>39</v>
      </c>
      <c r="B56" s="31" t="s">
        <v>619</v>
      </c>
      <c r="C56" s="32" t="s">
        <v>415</v>
      </c>
      <c r="D56" s="31" t="s">
        <v>77</v>
      </c>
      <c r="E56" s="65" t="s">
        <v>575</v>
      </c>
      <c r="F56" s="79">
        <v>58.04</v>
      </c>
      <c r="G56" s="34">
        <f t="shared" si="0"/>
        <v>1.46</v>
      </c>
    </row>
    <row r="57" spans="1:7" ht="48">
      <c r="A57" s="31" t="s">
        <v>39</v>
      </c>
      <c r="B57" s="31" t="s">
        <v>620</v>
      </c>
      <c r="C57" s="32" t="s">
        <v>621</v>
      </c>
      <c r="D57" s="31" t="s">
        <v>100</v>
      </c>
      <c r="E57" s="65" t="s">
        <v>622</v>
      </c>
      <c r="F57" s="79">
        <v>67.69</v>
      </c>
      <c r="G57" s="34">
        <f t="shared" si="0"/>
        <v>23.81</v>
      </c>
    </row>
    <row r="58" spans="1:7" ht="48">
      <c r="A58" s="31" t="s">
        <v>39</v>
      </c>
      <c r="B58" s="31" t="s">
        <v>623</v>
      </c>
      <c r="C58" s="32" t="s">
        <v>624</v>
      </c>
      <c r="D58" s="31" t="s">
        <v>100</v>
      </c>
      <c r="E58" s="65" t="s">
        <v>625</v>
      </c>
      <c r="F58" s="79">
        <v>70.2</v>
      </c>
      <c r="G58" s="34">
        <f t="shared" si="0"/>
        <v>28.42</v>
      </c>
    </row>
    <row r="59" spans="1:7" ht="48">
      <c r="A59" s="31" t="s">
        <v>39</v>
      </c>
      <c r="B59" s="31" t="s">
        <v>626</v>
      </c>
      <c r="C59" s="32" t="s">
        <v>627</v>
      </c>
      <c r="D59" s="31" t="s">
        <v>100</v>
      </c>
      <c r="E59" s="65" t="s">
        <v>628</v>
      </c>
      <c r="F59" s="79">
        <v>54.91</v>
      </c>
      <c r="G59" s="34">
        <f t="shared" si="0"/>
        <v>1.54</v>
      </c>
    </row>
    <row r="60" spans="1:7" ht="48">
      <c r="A60" s="31" t="s">
        <v>39</v>
      </c>
      <c r="B60" s="31" t="s">
        <v>629</v>
      </c>
      <c r="C60" s="32" t="s">
        <v>630</v>
      </c>
      <c r="D60" s="31" t="s">
        <v>100</v>
      </c>
      <c r="E60" s="65" t="s">
        <v>631</v>
      </c>
      <c r="F60" s="79">
        <v>56.7</v>
      </c>
      <c r="G60" s="34">
        <f t="shared" si="0"/>
        <v>1.83</v>
      </c>
    </row>
    <row r="61" spans="1:7" ht="48">
      <c r="A61" s="31" t="s">
        <v>39</v>
      </c>
      <c r="B61" s="31" t="s">
        <v>632</v>
      </c>
      <c r="C61" s="32" t="s">
        <v>633</v>
      </c>
      <c r="D61" s="31" t="s">
        <v>100</v>
      </c>
      <c r="E61" s="65" t="s">
        <v>634</v>
      </c>
      <c r="F61" s="79">
        <v>85.54</v>
      </c>
      <c r="G61" s="34">
        <f t="shared" si="0"/>
        <v>47</v>
      </c>
    </row>
    <row r="62" spans="1:7" ht="48">
      <c r="A62" s="31" t="s">
        <v>39</v>
      </c>
      <c r="B62" s="31" t="s">
        <v>635</v>
      </c>
      <c r="C62" s="32" t="s">
        <v>636</v>
      </c>
      <c r="D62" s="31" t="s">
        <v>100</v>
      </c>
      <c r="E62" s="65" t="s">
        <v>637</v>
      </c>
      <c r="F62" s="79">
        <v>116.82</v>
      </c>
      <c r="G62" s="34">
        <f t="shared" si="0"/>
        <v>50.05</v>
      </c>
    </row>
    <row r="63" spans="1:7" ht="48">
      <c r="A63" s="31" t="s">
        <v>39</v>
      </c>
      <c r="B63" s="31" t="s">
        <v>638</v>
      </c>
      <c r="C63" s="32" t="s">
        <v>639</v>
      </c>
      <c r="D63" s="31" t="s">
        <v>100</v>
      </c>
      <c r="E63" s="65" t="s">
        <v>640</v>
      </c>
      <c r="F63" s="79">
        <v>68.87</v>
      </c>
      <c r="G63" s="34">
        <f t="shared" si="0"/>
        <v>3.02</v>
      </c>
    </row>
    <row r="64" spans="1:7" ht="48">
      <c r="A64" s="31" t="s">
        <v>39</v>
      </c>
      <c r="B64" s="31" t="s">
        <v>641</v>
      </c>
      <c r="C64" s="32" t="s">
        <v>642</v>
      </c>
      <c r="D64" s="31" t="s">
        <v>100</v>
      </c>
      <c r="E64" s="65" t="s">
        <v>643</v>
      </c>
      <c r="F64" s="79">
        <v>91.44</v>
      </c>
      <c r="G64" s="34">
        <f t="shared" si="0"/>
        <v>3.13</v>
      </c>
    </row>
    <row r="65" spans="1:7" ht="21.95" customHeight="1">
      <c r="A65" s="113"/>
      <c r="D65" s="277" t="s">
        <v>41</v>
      </c>
      <c r="E65" s="278"/>
      <c r="F65" s="279"/>
      <c r="G65" s="80">
        <f>SUM(G23:G64)</f>
        <v>511.40999999999997</v>
      </c>
    </row>
    <row r="66" spans="1:7" ht="21.95" customHeight="1">
      <c r="A66" s="113"/>
      <c r="D66" s="277" t="str">
        <f>"BDI ( " &amp;TEXT($G$9,"0,00") &amp;" ) %:"</f>
        <v>BDI ( 28,82 ) %:</v>
      </c>
      <c r="E66" s="278"/>
      <c r="F66" s="279"/>
      <c r="G66" s="80">
        <f>ROUND(G65*($G$9/100),2)</f>
        <v>147.38999999999999</v>
      </c>
    </row>
    <row r="67" spans="1:7" ht="21.95" customHeight="1">
      <c r="A67" s="113"/>
      <c r="D67" s="277" t="s">
        <v>42</v>
      </c>
      <c r="E67" s="278"/>
      <c r="F67" s="279"/>
      <c r="G67" s="95">
        <f>ROUND(SUM(G65:G66),2)</f>
        <v>658.8</v>
      </c>
    </row>
    <row r="68" spans="1:7" ht="21.95" customHeight="1">
      <c r="A68" s="113"/>
    </row>
    <row r="69" spans="1:7" ht="43.5" customHeight="1">
      <c r="A69" s="98" t="s">
        <v>497</v>
      </c>
      <c r="B69" s="98">
        <v>72839</v>
      </c>
      <c r="C69" s="99" t="s">
        <v>131</v>
      </c>
      <c r="D69" s="98" t="s">
        <v>132</v>
      </c>
      <c r="E69" s="100" t="s">
        <v>88</v>
      </c>
      <c r="F69" s="100" t="s">
        <v>36</v>
      </c>
      <c r="G69" s="100" t="s">
        <v>37</v>
      </c>
    </row>
    <row r="70" spans="1:7" ht="78" customHeight="1">
      <c r="A70" s="31" t="s">
        <v>39</v>
      </c>
      <c r="B70" s="64">
        <v>5824</v>
      </c>
      <c r="C70" s="32" t="s">
        <v>133</v>
      </c>
      <c r="D70" s="31" t="s">
        <v>134</v>
      </c>
      <c r="E70" s="65" t="s">
        <v>128</v>
      </c>
      <c r="F70" s="97">
        <v>133.27000000000001</v>
      </c>
      <c r="G70" s="34">
        <f>ROUND(E70*F70,2)</f>
        <v>0.72</v>
      </c>
    </row>
    <row r="71" spans="1:7" ht="21.95" customHeight="1">
      <c r="A71" s="113"/>
      <c r="D71" s="277" t="s">
        <v>41</v>
      </c>
      <c r="E71" s="278"/>
      <c r="F71" s="279"/>
      <c r="G71" s="80">
        <f>SUM(G70)</f>
        <v>0.72</v>
      </c>
    </row>
    <row r="72" spans="1:7" ht="21.95" customHeight="1">
      <c r="A72" s="113"/>
      <c r="D72" s="277" t="str">
        <f>"BDI ( " &amp;TEXT($G$9,"0,00") &amp;" ) %:"</f>
        <v>BDI ( 28,82 ) %:</v>
      </c>
      <c r="E72" s="278"/>
      <c r="F72" s="279"/>
      <c r="G72" s="80">
        <f>ROUND(G71*($G$9/100),2)</f>
        <v>0.21</v>
      </c>
    </row>
    <row r="73" spans="1:7" ht="21.95" customHeight="1">
      <c r="A73" s="113"/>
      <c r="D73" s="277" t="s">
        <v>42</v>
      </c>
      <c r="E73" s="278"/>
      <c r="F73" s="279"/>
      <c r="G73" s="95">
        <f>ROUND(SUM(G71:G72),2)</f>
        <v>0.93</v>
      </c>
    </row>
    <row r="74" spans="1:7" ht="15" customHeight="1">
      <c r="A74" s="113"/>
    </row>
    <row r="75" spans="1:7" ht="35.25" customHeight="1">
      <c r="A75" s="98" t="s">
        <v>498</v>
      </c>
      <c r="B75" s="98" t="s">
        <v>135</v>
      </c>
      <c r="C75" s="99" t="s">
        <v>136</v>
      </c>
      <c r="D75" s="98" t="s">
        <v>100</v>
      </c>
      <c r="E75" s="100" t="s">
        <v>88</v>
      </c>
      <c r="F75" s="100" t="s">
        <v>36</v>
      </c>
      <c r="G75" s="100" t="s">
        <v>37</v>
      </c>
    </row>
    <row r="76" spans="1:7" ht="36">
      <c r="A76" s="31" t="s">
        <v>38</v>
      </c>
      <c r="B76" s="31">
        <v>4417</v>
      </c>
      <c r="C76" s="32" t="s">
        <v>137</v>
      </c>
      <c r="D76" s="31" t="s">
        <v>102</v>
      </c>
      <c r="E76" s="65" t="s">
        <v>138</v>
      </c>
      <c r="F76" s="97">
        <v>5.44</v>
      </c>
      <c r="G76" s="34">
        <f t="shared" ref="G76:G82" si="1">ROUND(E76*F76,2)</f>
        <v>5.44</v>
      </c>
    </row>
    <row r="77" spans="1:7" ht="27" customHeight="1">
      <c r="A77" s="31" t="s">
        <v>38</v>
      </c>
      <c r="B77" s="31">
        <v>4491</v>
      </c>
      <c r="C77" s="32" t="s">
        <v>101</v>
      </c>
      <c r="D77" s="31" t="s">
        <v>102</v>
      </c>
      <c r="E77" s="65" t="s">
        <v>139</v>
      </c>
      <c r="F77" s="97">
        <v>6.44</v>
      </c>
      <c r="G77" s="34">
        <f t="shared" si="1"/>
        <v>25.76</v>
      </c>
    </row>
    <row r="78" spans="1:7" ht="27" customHeight="1">
      <c r="A78" s="31" t="s">
        <v>38</v>
      </c>
      <c r="B78" s="31">
        <v>4813</v>
      </c>
      <c r="C78" s="32" t="s">
        <v>140</v>
      </c>
      <c r="D78" s="31" t="s">
        <v>100</v>
      </c>
      <c r="E78" s="65" t="s">
        <v>138</v>
      </c>
      <c r="F78" s="97">
        <v>200</v>
      </c>
      <c r="G78" s="34">
        <f t="shared" si="1"/>
        <v>200</v>
      </c>
    </row>
    <row r="79" spans="1:7" ht="27" customHeight="1">
      <c r="A79" s="31" t="s">
        <v>38</v>
      </c>
      <c r="B79" s="31">
        <v>5075</v>
      </c>
      <c r="C79" s="32" t="s">
        <v>141</v>
      </c>
      <c r="D79" s="31" t="s">
        <v>142</v>
      </c>
      <c r="E79" s="65" t="s">
        <v>143</v>
      </c>
      <c r="F79" s="97">
        <v>9.4700000000000006</v>
      </c>
      <c r="G79" s="34">
        <f t="shared" si="1"/>
        <v>1.04</v>
      </c>
    </row>
    <row r="80" spans="1:7" ht="27" customHeight="1">
      <c r="A80" s="31" t="s">
        <v>39</v>
      </c>
      <c r="B80" s="31">
        <v>88262</v>
      </c>
      <c r="C80" s="32" t="s">
        <v>145</v>
      </c>
      <c r="D80" s="31" t="s">
        <v>43</v>
      </c>
      <c r="E80" s="65" t="s">
        <v>138</v>
      </c>
      <c r="F80" s="97">
        <v>19.45</v>
      </c>
      <c r="G80" s="34">
        <f t="shared" si="1"/>
        <v>19.45</v>
      </c>
    </row>
    <row r="81" spans="1:7" ht="27" customHeight="1">
      <c r="A81" s="31" t="s">
        <v>39</v>
      </c>
      <c r="B81" s="31">
        <v>88316</v>
      </c>
      <c r="C81" s="32" t="s">
        <v>44</v>
      </c>
      <c r="D81" s="31" t="s">
        <v>43</v>
      </c>
      <c r="E81" s="65" t="s">
        <v>146</v>
      </c>
      <c r="F81" s="97">
        <v>13.7</v>
      </c>
      <c r="G81" s="34">
        <f t="shared" si="1"/>
        <v>27.4</v>
      </c>
    </row>
    <row r="82" spans="1:7" ht="36">
      <c r="A82" s="31" t="s">
        <v>39</v>
      </c>
      <c r="B82" s="31">
        <v>94962</v>
      </c>
      <c r="C82" s="32" t="s">
        <v>147</v>
      </c>
      <c r="D82" s="31" t="s">
        <v>40</v>
      </c>
      <c r="E82" s="65" t="s">
        <v>148</v>
      </c>
      <c r="F82" s="97">
        <v>265.41000000000003</v>
      </c>
      <c r="G82" s="34">
        <f t="shared" si="1"/>
        <v>2.65</v>
      </c>
    </row>
    <row r="83" spans="1:7" ht="21.95" customHeight="1">
      <c r="A83" s="160"/>
      <c r="D83" s="277" t="s">
        <v>41</v>
      </c>
      <c r="E83" s="278"/>
      <c r="F83" s="279"/>
      <c r="G83" s="80">
        <f>SUM(G76:G82)</f>
        <v>281.73999999999995</v>
      </c>
    </row>
    <row r="84" spans="1:7" ht="21.95" customHeight="1">
      <c r="A84" s="10"/>
      <c r="D84" s="277" t="str">
        <f>"BDI ( " &amp;TEXT($G$9,"0,00") &amp;" ) %:"</f>
        <v>BDI ( 28,82 ) %:</v>
      </c>
      <c r="E84" s="278"/>
      <c r="F84" s="279"/>
      <c r="G84" s="80">
        <f>ROUND(G83*($G$9/100),2)</f>
        <v>81.2</v>
      </c>
    </row>
    <row r="85" spans="1:7" ht="21.95" customHeight="1">
      <c r="A85" s="10"/>
      <c r="D85" s="277" t="s">
        <v>42</v>
      </c>
      <c r="E85" s="278"/>
      <c r="F85" s="279"/>
      <c r="G85" s="95">
        <f>ROUND(SUM(G83:G84),2)</f>
        <v>362.94</v>
      </c>
    </row>
  </sheetData>
  <mergeCells count="22">
    <mergeCell ref="D73:F73"/>
    <mergeCell ref="D83:F83"/>
    <mergeCell ref="D84:F84"/>
    <mergeCell ref="D85:F85"/>
    <mergeCell ref="D20:F20"/>
    <mergeCell ref="D65:F65"/>
    <mergeCell ref="D66:F66"/>
    <mergeCell ref="D67:F67"/>
    <mergeCell ref="D71:F71"/>
    <mergeCell ref="D72:F72"/>
    <mergeCell ref="D19:F19"/>
    <mergeCell ref="C1:G1"/>
    <mergeCell ref="C2:G2"/>
    <mergeCell ref="C3:G3"/>
    <mergeCell ref="A5:G5"/>
    <mergeCell ref="A7:G7"/>
    <mergeCell ref="E9:F9"/>
    <mergeCell ref="E10:F10"/>
    <mergeCell ref="E11:G11"/>
    <mergeCell ref="D16:F16"/>
    <mergeCell ref="D17:F17"/>
    <mergeCell ref="D18:F18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25"/>
  <sheetViews>
    <sheetView topLeftCell="A499" workbookViewId="0">
      <selection activeCell="C526" sqref="C526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13"/>
      <c r="B1" s="10"/>
      <c r="C1" s="265" t="s">
        <v>26</v>
      </c>
      <c r="D1" s="291"/>
      <c r="E1" s="291"/>
      <c r="F1" s="291"/>
      <c r="G1" s="291"/>
    </row>
    <row r="2" spans="1:7">
      <c r="A2" s="113"/>
      <c r="B2" s="10"/>
      <c r="C2" s="265" t="s">
        <v>27</v>
      </c>
      <c r="D2" s="291"/>
      <c r="E2" s="291"/>
      <c r="F2" s="291"/>
      <c r="G2" s="291"/>
    </row>
    <row r="3" spans="1:7">
      <c r="A3" s="113"/>
      <c r="B3" s="10"/>
      <c r="C3" s="265" t="s">
        <v>467</v>
      </c>
      <c r="D3" s="291"/>
      <c r="E3" s="291"/>
      <c r="F3" s="291"/>
      <c r="G3" s="291"/>
    </row>
    <row r="4" spans="1:7">
      <c r="A4" s="113"/>
      <c r="B4" s="10"/>
      <c r="C4" s="10"/>
      <c r="D4" s="10"/>
      <c r="E4" s="10"/>
      <c r="F4" s="10"/>
      <c r="G4" s="10"/>
    </row>
    <row r="5" spans="1:7" ht="15.75">
      <c r="A5" s="292" t="s">
        <v>33</v>
      </c>
      <c r="B5" s="293"/>
      <c r="C5" s="293"/>
      <c r="D5" s="293"/>
      <c r="E5" s="293"/>
      <c r="F5" s="293"/>
      <c r="G5" s="293"/>
    </row>
    <row r="6" spans="1:7" ht="15.75">
      <c r="A6" s="161"/>
      <c r="B6" s="162"/>
      <c r="C6" s="162"/>
      <c r="D6" s="162"/>
      <c r="E6" s="162"/>
      <c r="F6" s="162"/>
      <c r="G6" s="162"/>
    </row>
    <row r="7" spans="1:7" ht="36" customHeight="1">
      <c r="A7" s="294" t="str">
        <f>Planilha!A5</f>
        <v>OBJETO: EXECUÇÃO DE OBRAS E SERVIÇOS DE ENGENHARIA RELATIVOS À CONSTRUÇÃO DE 01 (UMA) PRAÇA NA SEDE - Item I- DO MUNICÍPIO DE IBIPEBA/BA, ÁREA DE ATUAÇÃO DA 2ª SUPERINTENDÊNCIA REGIONAL DA CODEVASF, NO ESTADO DA BAHIA.</v>
      </c>
      <c r="B7" s="223"/>
      <c r="C7" s="223"/>
      <c r="D7" s="223"/>
      <c r="E7" s="223"/>
      <c r="F7" s="223"/>
      <c r="G7" s="223"/>
    </row>
    <row r="8" spans="1:7" ht="16.5" thickBot="1">
      <c r="A8" s="161"/>
      <c r="B8" s="162"/>
      <c r="C8" s="162"/>
      <c r="D8" s="162"/>
      <c r="E8" s="162"/>
      <c r="F8" s="162"/>
      <c r="G8" s="162"/>
    </row>
    <row r="9" spans="1:7" ht="21.95" customHeight="1" thickTop="1">
      <c r="A9" s="113"/>
      <c r="B9" s="10"/>
      <c r="C9" s="10"/>
      <c r="D9" s="10"/>
      <c r="E9" s="284" t="s">
        <v>34</v>
      </c>
      <c r="F9" s="285"/>
      <c r="G9" s="62">
        <v>28.82</v>
      </c>
    </row>
    <row r="10" spans="1:7" ht="21.95" customHeight="1">
      <c r="A10" s="113"/>
      <c r="B10" s="10"/>
      <c r="C10" s="10"/>
      <c r="D10" s="10"/>
      <c r="E10" s="286" t="s">
        <v>35</v>
      </c>
      <c r="F10" s="287"/>
      <c r="G10" s="63">
        <v>88.28</v>
      </c>
    </row>
    <row r="11" spans="1:7" ht="21.95" customHeight="1" thickBot="1">
      <c r="A11" s="113"/>
      <c r="B11" s="10"/>
      <c r="C11" s="10"/>
      <c r="D11" s="10"/>
      <c r="E11" s="288" t="s">
        <v>560</v>
      </c>
      <c r="F11" s="289"/>
      <c r="G11" s="290"/>
    </row>
    <row r="12" spans="1:7" ht="15" customHeight="1" thickTop="1">
      <c r="A12" s="113"/>
      <c r="B12" s="10"/>
      <c r="C12" s="10"/>
      <c r="D12" s="10"/>
      <c r="E12" s="10"/>
      <c r="F12" s="10"/>
      <c r="G12" s="10"/>
    </row>
    <row r="13" spans="1:7" ht="39" customHeight="1">
      <c r="A13" s="98" t="s">
        <v>499</v>
      </c>
      <c r="B13" s="98" t="s">
        <v>470</v>
      </c>
      <c r="C13" s="99" t="s">
        <v>471</v>
      </c>
      <c r="D13" s="98" t="s">
        <v>40</v>
      </c>
      <c r="E13" s="100" t="s">
        <v>88</v>
      </c>
      <c r="F13" s="100" t="s">
        <v>36</v>
      </c>
      <c r="G13" s="100" t="s">
        <v>37</v>
      </c>
    </row>
    <row r="14" spans="1:7" ht="48">
      <c r="A14" s="31" t="s">
        <v>39</v>
      </c>
      <c r="B14" s="31" t="s">
        <v>472</v>
      </c>
      <c r="C14" s="32" t="s">
        <v>153</v>
      </c>
      <c r="D14" s="31" t="s">
        <v>134</v>
      </c>
      <c r="E14" s="65" t="s">
        <v>473</v>
      </c>
      <c r="F14" s="79">
        <v>136.44</v>
      </c>
      <c r="G14" s="34">
        <f>ROUND(E14*F14,2)</f>
        <v>32.75</v>
      </c>
    </row>
    <row r="15" spans="1:7" ht="48">
      <c r="A15" s="31" t="s">
        <v>39</v>
      </c>
      <c r="B15" s="31" t="s">
        <v>474</v>
      </c>
      <c r="C15" s="32" t="s">
        <v>475</v>
      </c>
      <c r="D15" s="31" t="s">
        <v>157</v>
      </c>
      <c r="E15" s="65" t="s">
        <v>476</v>
      </c>
      <c r="F15" s="79">
        <v>51.13</v>
      </c>
      <c r="G15" s="34">
        <f>ROUND(E15*F15,2)</f>
        <v>7.13</v>
      </c>
    </row>
    <row r="16" spans="1:7" ht="21.95" customHeight="1">
      <c r="A16" s="113"/>
      <c r="B16" s="10"/>
      <c r="C16" s="10"/>
      <c r="D16" s="277" t="s">
        <v>41</v>
      </c>
      <c r="E16" s="278"/>
      <c r="F16" s="279"/>
      <c r="G16" s="80">
        <f>SUM(G14:G15)</f>
        <v>39.880000000000003</v>
      </c>
    </row>
    <row r="17" spans="1:7" ht="21.95" customHeight="1">
      <c r="A17" s="113"/>
      <c r="B17" s="10"/>
      <c r="C17" s="10"/>
      <c r="D17" s="277" t="str">
        <f>"BDI ( " &amp;TEXT($G$9,"0,00") &amp;" ) %:"</f>
        <v>BDI ( 28,82 ) %:</v>
      </c>
      <c r="E17" s="278"/>
      <c r="F17" s="279"/>
      <c r="G17" s="80">
        <f>ROUND(G16*($G$9/100),2)</f>
        <v>11.49</v>
      </c>
    </row>
    <row r="18" spans="1:7" ht="21.95" customHeight="1">
      <c r="A18" s="113"/>
      <c r="B18" s="10"/>
      <c r="C18" s="10"/>
      <c r="D18" s="277" t="s">
        <v>42</v>
      </c>
      <c r="E18" s="278"/>
      <c r="F18" s="279"/>
      <c r="G18" s="95">
        <f>ROUND(SUM(G16:G17),2)</f>
        <v>51.37</v>
      </c>
    </row>
    <row r="19" spans="1:7">
      <c r="A19" s="113"/>
      <c r="B19" s="10"/>
      <c r="C19" s="10"/>
      <c r="D19" s="10"/>
      <c r="E19" s="10"/>
      <c r="F19" s="10"/>
      <c r="G19" s="10"/>
    </row>
    <row r="20" spans="1:7" ht="28.5" customHeight="1">
      <c r="A20" s="98" t="s">
        <v>892</v>
      </c>
      <c r="B20" s="98"/>
      <c r="C20" s="99" t="s">
        <v>885</v>
      </c>
      <c r="D20" s="98" t="s">
        <v>102</v>
      </c>
      <c r="E20" s="100" t="s">
        <v>88</v>
      </c>
      <c r="F20" s="100" t="s">
        <v>36</v>
      </c>
      <c r="G20" s="100" t="s">
        <v>37</v>
      </c>
    </row>
    <row r="21" spans="1:7" ht="18" customHeight="1">
      <c r="A21" s="31" t="s">
        <v>39</v>
      </c>
      <c r="B21" s="31">
        <v>88309</v>
      </c>
      <c r="C21" s="32" t="s">
        <v>169</v>
      </c>
      <c r="D21" s="31" t="s">
        <v>43</v>
      </c>
      <c r="E21" s="96">
        <v>2.7400000000000001E-2</v>
      </c>
      <c r="F21" s="79">
        <v>19.46</v>
      </c>
      <c r="G21" s="34">
        <f>ROUND(E21*F21,2)</f>
        <v>0.53</v>
      </c>
    </row>
    <row r="22" spans="1:7" ht="18" customHeight="1">
      <c r="A22" s="31" t="s">
        <v>39</v>
      </c>
      <c r="B22" s="31" t="s">
        <v>46</v>
      </c>
      <c r="C22" s="32" t="s">
        <v>44</v>
      </c>
      <c r="D22" s="31" t="s">
        <v>43</v>
      </c>
      <c r="E22" s="96">
        <v>0.1</v>
      </c>
      <c r="F22" s="79">
        <v>13.7</v>
      </c>
      <c r="G22" s="34">
        <f>ROUND(E22*F22,2)</f>
        <v>1.37</v>
      </c>
    </row>
    <row r="23" spans="1:7" ht="21.95" customHeight="1">
      <c r="A23" s="113"/>
      <c r="B23" s="10"/>
      <c r="C23" s="10"/>
      <c r="D23" s="277" t="s">
        <v>41</v>
      </c>
      <c r="E23" s="278"/>
      <c r="F23" s="279"/>
      <c r="G23" s="80">
        <f>SUM(G21:G22)</f>
        <v>1.9000000000000001</v>
      </c>
    </row>
    <row r="24" spans="1:7" ht="21.95" customHeight="1">
      <c r="A24" s="113"/>
      <c r="B24" s="10"/>
      <c r="C24" s="10"/>
      <c r="D24" s="277" t="str">
        <f>"BDI ( " &amp;TEXT($G$9,"0,00") &amp;" ) %:"</f>
        <v>BDI ( 28,82 ) %:</v>
      </c>
      <c r="E24" s="278"/>
      <c r="F24" s="279"/>
      <c r="G24" s="80">
        <f>ROUND(G23*($G$9/100),2)</f>
        <v>0.55000000000000004</v>
      </c>
    </row>
    <row r="25" spans="1:7" ht="21.95" customHeight="1">
      <c r="A25" s="113"/>
      <c r="B25" s="10"/>
      <c r="C25" s="10"/>
      <c r="D25" s="277" t="s">
        <v>42</v>
      </c>
      <c r="E25" s="278"/>
      <c r="F25" s="279"/>
      <c r="G25" s="95">
        <f>ROUND(SUM(G23:G24),2)</f>
        <v>2.4500000000000002</v>
      </c>
    </row>
    <row r="26" spans="1:7">
      <c r="A26" s="113"/>
      <c r="B26" s="10"/>
      <c r="C26" s="10"/>
      <c r="D26" s="10"/>
      <c r="E26" s="10"/>
      <c r="F26" s="10"/>
      <c r="G26" s="10"/>
    </row>
    <row r="27" spans="1:7" ht="35.25" customHeight="1">
      <c r="A27" s="98" t="s">
        <v>500</v>
      </c>
      <c r="B27" s="98">
        <v>72898</v>
      </c>
      <c r="C27" s="99" t="s">
        <v>150</v>
      </c>
      <c r="D27" s="98" t="s">
        <v>40</v>
      </c>
      <c r="E27" s="100" t="s">
        <v>88</v>
      </c>
      <c r="F27" s="100" t="s">
        <v>36</v>
      </c>
      <c r="G27" s="100" t="s">
        <v>37</v>
      </c>
    </row>
    <row r="28" spans="1:7" ht="60">
      <c r="A28" s="31" t="s">
        <v>39</v>
      </c>
      <c r="B28" s="31">
        <v>5811</v>
      </c>
      <c r="C28" s="32" t="s">
        <v>151</v>
      </c>
      <c r="D28" s="31" t="s">
        <v>134</v>
      </c>
      <c r="E28" s="65" t="s">
        <v>152</v>
      </c>
      <c r="F28" s="79">
        <v>164.8</v>
      </c>
      <c r="G28" s="34">
        <f>ROUND(E28*F28,2)</f>
        <v>1.1499999999999999</v>
      </c>
    </row>
    <row r="29" spans="1:7" ht="48">
      <c r="A29" s="31" t="s">
        <v>39</v>
      </c>
      <c r="B29" s="31">
        <v>5940</v>
      </c>
      <c r="C29" s="32" t="s">
        <v>153</v>
      </c>
      <c r="D29" s="31" t="s">
        <v>134</v>
      </c>
      <c r="E29" s="65" t="s">
        <v>154</v>
      </c>
      <c r="F29" s="79">
        <v>136.44</v>
      </c>
      <c r="G29" s="34">
        <f>ROUND(E29*F29,2)</f>
        <v>2.46</v>
      </c>
    </row>
    <row r="30" spans="1:7" ht="18" customHeight="1">
      <c r="A30" s="31" t="s">
        <v>39</v>
      </c>
      <c r="B30" s="31">
        <v>88316</v>
      </c>
      <c r="C30" s="32" t="s">
        <v>44</v>
      </c>
      <c r="D30" s="31" t="s">
        <v>43</v>
      </c>
      <c r="E30" s="65" t="s">
        <v>154</v>
      </c>
      <c r="F30" s="79">
        <v>13.7</v>
      </c>
      <c r="G30" s="34">
        <f>ROUND(E30*F30,2)</f>
        <v>0.25</v>
      </c>
    </row>
    <row r="31" spans="1:7" ht="21.95" customHeight="1">
      <c r="A31" s="113"/>
      <c r="B31" s="10"/>
      <c r="C31" s="10"/>
      <c r="D31" s="277" t="s">
        <v>41</v>
      </c>
      <c r="E31" s="278"/>
      <c r="F31" s="279"/>
      <c r="G31" s="80">
        <f>SUM(G28:G30)</f>
        <v>3.86</v>
      </c>
    </row>
    <row r="32" spans="1:7" ht="21.95" customHeight="1">
      <c r="A32" s="113"/>
      <c r="B32" s="10"/>
      <c r="C32" s="10"/>
      <c r="D32" s="277" t="str">
        <f>"BDI ( " &amp;TEXT($G$9,"0,00") &amp;" ) %:"</f>
        <v>BDI ( 28,82 ) %:</v>
      </c>
      <c r="E32" s="278"/>
      <c r="F32" s="279"/>
      <c r="G32" s="80">
        <f>ROUND(G31*($G$9/100),2)</f>
        <v>1.1100000000000001</v>
      </c>
    </row>
    <row r="33" spans="1:7" ht="21.95" customHeight="1">
      <c r="A33" s="113"/>
      <c r="B33" s="10"/>
      <c r="C33" s="10"/>
      <c r="D33" s="277" t="s">
        <v>42</v>
      </c>
      <c r="E33" s="278"/>
      <c r="F33" s="279"/>
      <c r="G33" s="95">
        <f>ROUND(SUM(G31:G32),2)</f>
        <v>4.97</v>
      </c>
    </row>
    <row r="34" spans="1:7">
      <c r="A34" s="113"/>
      <c r="B34" s="10"/>
      <c r="C34" s="10"/>
      <c r="D34" s="10"/>
      <c r="E34" s="10"/>
      <c r="F34" s="10"/>
      <c r="G34" s="10"/>
    </row>
    <row r="35" spans="1:7" ht="40.5" customHeight="1">
      <c r="A35" s="98" t="s">
        <v>501</v>
      </c>
      <c r="B35" s="98">
        <v>72900</v>
      </c>
      <c r="C35" s="99" t="s">
        <v>155</v>
      </c>
      <c r="D35" s="98" t="s">
        <v>40</v>
      </c>
      <c r="E35" s="100" t="s">
        <v>88</v>
      </c>
      <c r="F35" s="100" t="s">
        <v>36</v>
      </c>
      <c r="G35" s="100" t="s">
        <v>37</v>
      </c>
    </row>
    <row r="36" spans="1:7" ht="60">
      <c r="A36" s="31" t="s">
        <v>39</v>
      </c>
      <c r="B36" s="31">
        <v>5811</v>
      </c>
      <c r="C36" s="32" t="s">
        <v>151</v>
      </c>
      <c r="D36" s="31" t="s">
        <v>134</v>
      </c>
      <c r="E36" s="65" t="s">
        <v>156</v>
      </c>
      <c r="F36" s="79">
        <v>164.8</v>
      </c>
      <c r="G36" s="34">
        <f>ROUND(E36*F36,2)</f>
        <v>5.93</v>
      </c>
    </row>
    <row r="37" spans="1:7" ht="21.95" customHeight="1">
      <c r="A37" s="113"/>
      <c r="B37" s="10"/>
      <c r="C37" s="10"/>
      <c r="D37" s="277" t="s">
        <v>41</v>
      </c>
      <c r="E37" s="278"/>
      <c r="F37" s="279"/>
      <c r="G37" s="80">
        <f>SUM(G36)</f>
        <v>5.93</v>
      </c>
    </row>
    <row r="38" spans="1:7" ht="21.95" customHeight="1">
      <c r="A38" s="113"/>
      <c r="B38" s="10"/>
      <c r="C38" s="10"/>
      <c r="D38" s="277" t="str">
        <f>"BDI ( " &amp;TEXT($G$9,"0,00") &amp;" ) %:"</f>
        <v>BDI ( 28,82 ) %:</v>
      </c>
      <c r="E38" s="278"/>
      <c r="F38" s="279"/>
      <c r="G38" s="80">
        <f>ROUND(G37*($G$9/100),2)</f>
        <v>1.71</v>
      </c>
    </row>
    <row r="39" spans="1:7" ht="21.95" customHeight="1">
      <c r="A39" s="113"/>
      <c r="B39" s="10"/>
      <c r="C39" s="10"/>
      <c r="D39" s="277" t="s">
        <v>42</v>
      </c>
      <c r="E39" s="278"/>
      <c r="F39" s="279"/>
      <c r="G39" s="95">
        <f>ROUND(SUM(G37:G38),2)</f>
        <v>7.64</v>
      </c>
    </row>
    <row r="40" spans="1:7">
      <c r="A40" s="113"/>
      <c r="B40" s="10"/>
      <c r="C40" s="10"/>
      <c r="D40" s="10"/>
      <c r="E40" s="10"/>
      <c r="F40" s="10"/>
      <c r="G40" s="10"/>
    </row>
    <row r="41" spans="1:7" ht="36">
      <c r="A41" s="98" t="s">
        <v>502</v>
      </c>
      <c r="B41" s="98">
        <v>78472</v>
      </c>
      <c r="C41" s="99" t="s">
        <v>421</v>
      </c>
      <c r="D41" s="98" t="s">
        <v>100</v>
      </c>
      <c r="E41" s="100" t="s">
        <v>88</v>
      </c>
      <c r="F41" s="100" t="s">
        <v>36</v>
      </c>
      <c r="G41" s="100" t="s">
        <v>37</v>
      </c>
    </row>
    <row r="42" spans="1:7" ht="36">
      <c r="A42" s="31" t="s">
        <v>38</v>
      </c>
      <c r="B42" s="31">
        <v>6204</v>
      </c>
      <c r="C42" s="32" t="s">
        <v>422</v>
      </c>
      <c r="D42" s="31" t="s">
        <v>102</v>
      </c>
      <c r="E42" s="65" t="s">
        <v>423</v>
      </c>
      <c r="F42" s="79">
        <v>14.28</v>
      </c>
      <c r="G42" s="34">
        <f t="shared" ref="G42:G47" si="0">ROUND(E42*F42,2)</f>
        <v>0.04</v>
      </c>
    </row>
    <row r="43" spans="1:7" ht="24">
      <c r="A43" s="31" t="s">
        <v>39</v>
      </c>
      <c r="B43" s="31">
        <v>88253</v>
      </c>
      <c r="C43" s="32" t="s">
        <v>424</v>
      </c>
      <c r="D43" s="31" t="s">
        <v>43</v>
      </c>
      <c r="E43" s="65" t="s">
        <v>425</v>
      </c>
      <c r="F43" s="79">
        <v>15.63</v>
      </c>
      <c r="G43" s="34">
        <f t="shared" si="0"/>
        <v>0.04</v>
      </c>
    </row>
    <row r="44" spans="1:7" ht="18" customHeight="1">
      <c r="A44" s="31" t="s">
        <v>39</v>
      </c>
      <c r="B44" s="31">
        <v>88288</v>
      </c>
      <c r="C44" s="32" t="s">
        <v>426</v>
      </c>
      <c r="D44" s="31" t="s">
        <v>43</v>
      </c>
      <c r="E44" s="65" t="s">
        <v>425</v>
      </c>
      <c r="F44" s="79">
        <v>18.329999999999998</v>
      </c>
      <c r="G44" s="34">
        <f t="shared" si="0"/>
        <v>0.05</v>
      </c>
    </row>
    <row r="45" spans="1:7" ht="18" customHeight="1">
      <c r="A45" s="31" t="s">
        <v>39</v>
      </c>
      <c r="B45" s="31">
        <v>88316</v>
      </c>
      <c r="C45" s="32" t="s">
        <v>44</v>
      </c>
      <c r="D45" s="31" t="s">
        <v>43</v>
      </c>
      <c r="E45" s="65" t="s">
        <v>427</v>
      </c>
      <c r="F45" s="79">
        <v>13.7</v>
      </c>
      <c r="G45" s="34">
        <f t="shared" si="0"/>
        <v>0.1</v>
      </c>
    </row>
    <row r="46" spans="1:7" ht="25.5" customHeight="1">
      <c r="A46" s="31" t="s">
        <v>39</v>
      </c>
      <c r="B46" s="31">
        <v>88597</v>
      </c>
      <c r="C46" s="32" t="s">
        <v>428</v>
      </c>
      <c r="D46" s="31" t="s">
        <v>43</v>
      </c>
      <c r="E46" s="65" t="s">
        <v>172</v>
      </c>
      <c r="F46" s="79">
        <v>39.97</v>
      </c>
      <c r="G46" s="34">
        <f t="shared" si="0"/>
        <v>0.08</v>
      </c>
    </row>
    <row r="47" spans="1:7" ht="36">
      <c r="A47" s="31" t="s">
        <v>39</v>
      </c>
      <c r="B47" s="31">
        <v>92145</v>
      </c>
      <c r="C47" s="32" t="s">
        <v>429</v>
      </c>
      <c r="D47" s="31" t="s">
        <v>134</v>
      </c>
      <c r="E47" s="65" t="s">
        <v>430</v>
      </c>
      <c r="F47" s="79">
        <v>92.6</v>
      </c>
      <c r="G47" s="34">
        <f t="shared" si="0"/>
        <v>0.09</v>
      </c>
    </row>
    <row r="48" spans="1:7" ht="21.95" customHeight="1">
      <c r="A48" s="113"/>
      <c r="B48" s="10"/>
      <c r="C48" s="10"/>
      <c r="D48" s="277" t="s">
        <v>41</v>
      </c>
      <c r="E48" s="278"/>
      <c r="F48" s="279"/>
      <c r="G48" s="80">
        <f>SUM(G42:G47)</f>
        <v>0.4</v>
      </c>
    </row>
    <row r="49" spans="1:7" ht="21.95" customHeight="1">
      <c r="A49" s="113"/>
      <c r="B49" s="10"/>
      <c r="C49" s="10"/>
      <c r="D49" s="277" t="str">
        <f>"BDI ( " &amp;TEXT($G$9,"0,00") &amp;" ) %:"</f>
        <v>BDI ( 28,82 ) %:</v>
      </c>
      <c r="E49" s="278"/>
      <c r="F49" s="279"/>
      <c r="G49" s="80">
        <f>ROUND(G48*($G$9/100),2)</f>
        <v>0.12</v>
      </c>
    </row>
    <row r="50" spans="1:7" ht="21.95" customHeight="1">
      <c r="A50" s="113"/>
      <c r="B50" s="10"/>
      <c r="C50" s="10"/>
      <c r="D50" s="277" t="s">
        <v>42</v>
      </c>
      <c r="E50" s="278"/>
      <c r="F50" s="279"/>
      <c r="G50" s="95">
        <f>ROUND(SUM(G48:G49),2)</f>
        <v>0.52</v>
      </c>
    </row>
    <row r="51" spans="1:7">
      <c r="A51" s="113"/>
      <c r="B51" s="10"/>
      <c r="C51" s="10"/>
      <c r="D51" s="10"/>
      <c r="E51" s="10"/>
      <c r="F51" s="10"/>
      <c r="G51" s="10"/>
    </row>
    <row r="52" spans="1:7" ht="36">
      <c r="A52" s="98" t="s">
        <v>515</v>
      </c>
      <c r="B52" s="98">
        <v>94319</v>
      </c>
      <c r="C52" s="99" t="s">
        <v>875</v>
      </c>
      <c r="D52" s="98" t="s">
        <v>40</v>
      </c>
      <c r="E52" s="100" t="s">
        <v>88</v>
      </c>
      <c r="F52" s="100" t="s">
        <v>36</v>
      </c>
      <c r="G52" s="100" t="s">
        <v>37</v>
      </c>
    </row>
    <row r="53" spans="1:7" ht="60">
      <c r="A53" s="31" t="s">
        <v>39</v>
      </c>
      <c r="B53" s="31">
        <v>5901</v>
      </c>
      <c r="C53" s="32" t="s">
        <v>876</v>
      </c>
      <c r="D53" s="31" t="s">
        <v>134</v>
      </c>
      <c r="E53" s="65" t="s">
        <v>108</v>
      </c>
      <c r="F53" s="79">
        <v>165.53</v>
      </c>
      <c r="G53" s="34">
        <f>ROUND(E53*F53,2)</f>
        <v>0.99</v>
      </c>
    </row>
    <row r="54" spans="1:7" ht="60">
      <c r="A54" s="31" t="s">
        <v>39</v>
      </c>
      <c r="B54" s="31">
        <v>5903</v>
      </c>
      <c r="C54" s="32" t="s">
        <v>877</v>
      </c>
      <c r="D54" s="31" t="s">
        <v>157</v>
      </c>
      <c r="E54" s="65" t="s">
        <v>878</v>
      </c>
      <c r="F54" s="79">
        <v>35.619999999999997</v>
      </c>
      <c r="G54" s="34">
        <f>ROUND(E54*F54,2)</f>
        <v>0.11</v>
      </c>
    </row>
    <row r="55" spans="1:7" ht="24">
      <c r="A55" s="31" t="s">
        <v>38</v>
      </c>
      <c r="B55" s="31">
        <v>6079</v>
      </c>
      <c r="C55" s="32" t="s">
        <v>879</v>
      </c>
      <c r="D55" s="31" t="s">
        <v>40</v>
      </c>
      <c r="E55" s="65" t="s">
        <v>880</v>
      </c>
      <c r="F55" s="79">
        <v>7.87</v>
      </c>
      <c r="G55" s="34">
        <f t="shared" ref="G55:G58" si="1">ROUND(E55*F55,2)</f>
        <v>9.84</v>
      </c>
    </row>
    <row r="56" spans="1:7" ht="18" customHeight="1">
      <c r="A56" s="31" t="s">
        <v>39</v>
      </c>
      <c r="B56" s="31" t="s">
        <v>46</v>
      </c>
      <c r="C56" s="32" t="s">
        <v>44</v>
      </c>
      <c r="D56" s="31" t="s">
        <v>43</v>
      </c>
      <c r="E56" s="65" t="s">
        <v>881</v>
      </c>
      <c r="F56" s="79">
        <v>13.7</v>
      </c>
      <c r="G56" s="34">
        <f t="shared" si="1"/>
        <v>9.0299999999999994</v>
      </c>
    </row>
    <row r="57" spans="1:7" ht="36">
      <c r="A57" s="31" t="s">
        <v>39</v>
      </c>
      <c r="B57" s="31">
        <v>91533</v>
      </c>
      <c r="C57" s="32" t="s">
        <v>882</v>
      </c>
      <c r="D57" s="31" t="s">
        <v>134</v>
      </c>
      <c r="E57" s="65" t="s">
        <v>883</v>
      </c>
      <c r="F57" s="79">
        <v>27.44</v>
      </c>
      <c r="G57" s="34">
        <f t="shared" si="1"/>
        <v>7.52</v>
      </c>
    </row>
    <row r="58" spans="1:7" ht="36">
      <c r="A58" s="31" t="s">
        <v>39</v>
      </c>
      <c r="B58" s="31">
        <v>91534</v>
      </c>
      <c r="C58" s="32" t="s">
        <v>884</v>
      </c>
      <c r="D58" s="31" t="s">
        <v>157</v>
      </c>
      <c r="E58" s="65" t="s">
        <v>865</v>
      </c>
      <c r="F58" s="79">
        <v>24</v>
      </c>
      <c r="G58" s="34">
        <f t="shared" si="1"/>
        <v>6.1</v>
      </c>
    </row>
    <row r="59" spans="1:7" ht="21.95" customHeight="1">
      <c r="A59" s="113"/>
      <c r="B59" s="10"/>
      <c r="C59" s="10"/>
      <c r="D59" s="277" t="s">
        <v>41</v>
      </c>
      <c r="E59" s="278"/>
      <c r="F59" s="279"/>
      <c r="G59" s="80">
        <f>SUM(G53:G58)</f>
        <v>33.589999999999996</v>
      </c>
    </row>
    <row r="60" spans="1:7" ht="21.95" customHeight="1">
      <c r="A60" s="113"/>
      <c r="B60" s="10"/>
      <c r="C60" s="10"/>
      <c r="D60" s="277" t="str">
        <f>"BDI ( " &amp;TEXT($G$9,"0,00") &amp;" ) %:"</f>
        <v>BDI ( 28,82 ) %:</v>
      </c>
      <c r="E60" s="278"/>
      <c r="F60" s="279"/>
      <c r="G60" s="80">
        <f>ROUND(G59*($G$9/100),2)</f>
        <v>9.68</v>
      </c>
    </row>
    <row r="61" spans="1:7" ht="21.95" customHeight="1">
      <c r="A61" s="113"/>
      <c r="B61" s="10"/>
      <c r="C61" s="10"/>
      <c r="D61" s="277" t="s">
        <v>42</v>
      </c>
      <c r="E61" s="278"/>
      <c r="F61" s="279"/>
      <c r="G61" s="95">
        <f>ROUND(SUM(G59:G60),2)</f>
        <v>43.27</v>
      </c>
    </row>
    <row r="62" spans="1:7">
      <c r="A62" s="113"/>
      <c r="B62" s="10"/>
      <c r="C62" s="10"/>
      <c r="D62" s="10"/>
      <c r="E62" s="10"/>
      <c r="F62" s="10"/>
      <c r="G62" s="10"/>
    </row>
    <row r="63" spans="1:7" ht="36" customHeight="1">
      <c r="A63" s="98" t="s">
        <v>516</v>
      </c>
      <c r="B63" s="98">
        <v>93358</v>
      </c>
      <c r="C63" s="99" t="s">
        <v>125</v>
      </c>
      <c r="D63" s="98" t="s">
        <v>40</v>
      </c>
      <c r="E63" s="100" t="s">
        <v>88</v>
      </c>
      <c r="F63" s="100" t="s">
        <v>36</v>
      </c>
      <c r="G63" s="100" t="s">
        <v>37</v>
      </c>
    </row>
    <row r="64" spans="1:7" ht="18" customHeight="1">
      <c r="A64" s="31" t="s">
        <v>39</v>
      </c>
      <c r="B64" s="31" t="s">
        <v>46</v>
      </c>
      <c r="C64" s="32" t="s">
        <v>44</v>
      </c>
      <c r="D64" s="31" t="s">
        <v>43</v>
      </c>
      <c r="E64" s="65" t="s">
        <v>162</v>
      </c>
      <c r="F64" s="79">
        <v>13.7</v>
      </c>
      <c r="G64" s="34">
        <f>ROUND(E64*F64,2)</f>
        <v>54.2</v>
      </c>
    </row>
    <row r="65" spans="1:7" ht="21.95" customHeight="1">
      <c r="A65" s="113"/>
      <c r="B65" s="10"/>
      <c r="C65" s="10"/>
      <c r="D65" s="277" t="s">
        <v>41</v>
      </c>
      <c r="E65" s="278"/>
      <c r="F65" s="279"/>
      <c r="G65" s="80">
        <f>SUM(G64)</f>
        <v>54.2</v>
      </c>
    </row>
    <row r="66" spans="1:7" ht="21.95" customHeight="1">
      <c r="A66" s="113"/>
      <c r="B66" s="10"/>
      <c r="C66" s="10"/>
      <c r="D66" s="277" t="str">
        <f>"BDI ( " &amp;TEXT($G$9,"0,00") &amp;" ) %:"</f>
        <v>BDI ( 28,82 ) %:</v>
      </c>
      <c r="E66" s="278"/>
      <c r="F66" s="279"/>
      <c r="G66" s="80">
        <f>ROUND(G65*($G$9/100),2)</f>
        <v>15.62</v>
      </c>
    </row>
    <row r="67" spans="1:7" ht="21.95" customHeight="1">
      <c r="A67" s="113"/>
      <c r="B67" s="10"/>
      <c r="C67" s="10"/>
      <c r="D67" s="277" t="s">
        <v>42</v>
      </c>
      <c r="E67" s="278"/>
      <c r="F67" s="279"/>
      <c r="G67" s="95">
        <f>ROUND(SUM(G65:G66),2)</f>
        <v>69.819999999999993</v>
      </c>
    </row>
    <row r="68" spans="1:7">
      <c r="A68" s="113"/>
      <c r="B68" s="10"/>
      <c r="C68" s="10"/>
      <c r="D68" s="10"/>
      <c r="E68" s="10"/>
      <c r="F68" s="10"/>
      <c r="G68" s="10"/>
    </row>
    <row r="69" spans="1:7" ht="76.5" customHeight="1">
      <c r="A69" s="98" t="s">
        <v>517</v>
      </c>
      <c r="B69" s="98">
        <v>94273</v>
      </c>
      <c r="C69" s="99" t="s">
        <v>163</v>
      </c>
      <c r="D69" s="98" t="s">
        <v>102</v>
      </c>
      <c r="E69" s="100" t="s">
        <v>88</v>
      </c>
      <c r="F69" s="100" t="s">
        <v>36</v>
      </c>
      <c r="G69" s="100" t="s">
        <v>37</v>
      </c>
    </row>
    <row r="70" spans="1:7" ht="24">
      <c r="A70" s="31" t="s">
        <v>38</v>
      </c>
      <c r="B70" s="31">
        <v>370</v>
      </c>
      <c r="C70" s="32" t="s">
        <v>165</v>
      </c>
      <c r="D70" s="31" t="s">
        <v>40</v>
      </c>
      <c r="E70" s="65" t="s">
        <v>152</v>
      </c>
      <c r="F70" s="79">
        <v>66</v>
      </c>
      <c r="G70" s="34">
        <f>ROUND(E70*F70,2)</f>
        <v>0.46</v>
      </c>
    </row>
    <row r="71" spans="1:7" ht="24">
      <c r="A71" s="31" t="s">
        <v>38</v>
      </c>
      <c r="B71" s="31">
        <v>4059</v>
      </c>
      <c r="C71" s="32" t="s">
        <v>166</v>
      </c>
      <c r="D71" s="31" t="s">
        <v>102</v>
      </c>
      <c r="E71" s="65" t="s">
        <v>167</v>
      </c>
      <c r="F71" s="79">
        <v>20.25</v>
      </c>
      <c r="G71" s="34">
        <f>ROUND(E71*F71,2)</f>
        <v>20.350000000000001</v>
      </c>
    </row>
    <row r="72" spans="1:7" ht="18" customHeight="1">
      <c r="A72" s="31" t="s">
        <v>39</v>
      </c>
      <c r="B72" s="31">
        <v>88309</v>
      </c>
      <c r="C72" s="32" t="s">
        <v>169</v>
      </c>
      <c r="D72" s="31" t="s">
        <v>43</v>
      </c>
      <c r="E72" s="65" t="s">
        <v>170</v>
      </c>
      <c r="F72" s="79">
        <v>19.559999999999999</v>
      </c>
      <c r="G72" s="34">
        <f>ROUND(E72*F72,2)</f>
        <v>7.71</v>
      </c>
    </row>
    <row r="73" spans="1:7" ht="18" customHeight="1">
      <c r="A73" s="31" t="s">
        <v>39</v>
      </c>
      <c r="B73" s="31" t="s">
        <v>46</v>
      </c>
      <c r="C73" s="32" t="s">
        <v>44</v>
      </c>
      <c r="D73" s="31" t="s">
        <v>43</v>
      </c>
      <c r="E73" s="65" t="s">
        <v>170</v>
      </c>
      <c r="F73" s="79">
        <v>13.7</v>
      </c>
      <c r="G73" s="34">
        <f>ROUND(E73*F73,2)</f>
        <v>5.4</v>
      </c>
    </row>
    <row r="74" spans="1:7" ht="24">
      <c r="A74" s="31" t="s">
        <v>39</v>
      </c>
      <c r="B74" s="31">
        <v>88629</v>
      </c>
      <c r="C74" s="32" t="s">
        <v>171</v>
      </c>
      <c r="D74" s="31" t="s">
        <v>40</v>
      </c>
      <c r="E74" s="65" t="s">
        <v>172</v>
      </c>
      <c r="F74" s="79">
        <v>426.07</v>
      </c>
      <c r="G74" s="34">
        <f>ROUND(E74*F74,2)</f>
        <v>0.85</v>
      </c>
    </row>
    <row r="75" spans="1:7" ht="21.95" customHeight="1">
      <c r="A75" s="113"/>
      <c r="B75" s="10"/>
      <c r="C75" s="10"/>
      <c r="D75" s="277" t="s">
        <v>41</v>
      </c>
      <c r="E75" s="278"/>
      <c r="F75" s="279"/>
      <c r="G75" s="80">
        <f>SUM(G70:G74)</f>
        <v>34.770000000000003</v>
      </c>
    </row>
    <row r="76" spans="1:7" ht="21.95" customHeight="1">
      <c r="A76" s="113"/>
      <c r="B76" s="10"/>
      <c r="C76" s="10"/>
      <c r="D76" s="277" t="str">
        <f>"BDI ( " &amp;TEXT($G$9,"0,00") &amp;" ) %:"</f>
        <v>BDI ( 28,82 ) %:</v>
      </c>
      <c r="E76" s="278"/>
      <c r="F76" s="279"/>
      <c r="G76" s="80">
        <f>ROUND(G75*($G$9/100),2)</f>
        <v>10.02</v>
      </c>
    </row>
    <row r="77" spans="1:7" ht="21.95" customHeight="1">
      <c r="A77" s="113"/>
      <c r="B77" s="10"/>
      <c r="C77" s="10"/>
      <c r="D77" s="277" t="s">
        <v>42</v>
      </c>
      <c r="E77" s="278"/>
      <c r="F77" s="279"/>
      <c r="G77" s="95">
        <f>ROUND(SUM(G75:G76),2)</f>
        <v>44.79</v>
      </c>
    </row>
    <row r="78" spans="1:7">
      <c r="A78" s="113"/>
      <c r="B78" s="10"/>
      <c r="C78" s="10"/>
      <c r="D78" s="10"/>
      <c r="E78" s="10"/>
      <c r="F78" s="10"/>
      <c r="G78" s="10"/>
    </row>
    <row r="79" spans="1:7" ht="67.5" customHeight="1">
      <c r="A79" s="98" t="s">
        <v>518</v>
      </c>
      <c r="B79" s="98">
        <v>94990</v>
      </c>
      <c r="C79" s="99" t="s">
        <v>173</v>
      </c>
      <c r="D79" s="98" t="s">
        <v>40</v>
      </c>
      <c r="E79" s="100" t="s">
        <v>88</v>
      </c>
      <c r="F79" s="100" t="s">
        <v>36</v>
      </c>
      <c r="G79" s="100" t="s">
        <v>37</v>
      </c>
    </row>
    <row r="80" spans="1:7" ht="40.5" customHeight="1">
      <c r="A80" s="31" t="s">
        <v>38</v>
      </c>
      <c r="B80" s="31">
        <v>4460</v>
      </c>
      <c r="C80" s="32" t="s">
        <v>174</v>
      </c>
      <c r="D80" s="31" t="s">
        <v>102</v>
      </c>
      <c r="E80" s="65" t="s">
        <v>175</v>
      </c>
      <c r="F80" s="79">
        <v>9.48</v>
      </c>
      <c r="G80" s="34">
        <f t="shared" ref="G80:G85" si="2">ROUND(E80*F80,2)</f>
        <v>23.7</v>
      </c>
    </row>
    <row r="81" spans="1:7" ht="28.5" customHeight="1">
      <c r="A81" s="31" t="s">
        <v>38</v>
      </c>
      <c r="B81" s="31">
        <v>4517</v>
      </c>
      <c r="C81" s="32" t="s">
        <v>177</v>
      </c>
      <c r="D81" s="31" t="s">
        <v>102</v>
      </c>
      <c r="E81" s="65" t="s">
        <v>146</v>
      </c>
      <c r="F81" s="79">
        <v>0.8</v>
      </c>
      <c r="G81" s="34">
        <f t="shared" si="2"/>
        <v>1.6</v>
      </c>
    </row>
    <row r="82" spans="1:7" ht="26.25" customHeight="1">
      <c r="A82" s="31" t="s">
        <v>39</v>
      </c>
      <c r="B82" s="31">
        <v>88262</v>
      </c>
      <c r="C82" s="32" t="s">
        <v>145</v>
      </c>
      <c r="D82" s="31" t="s">
        <v>43</v>
      </c>
      <c r="E82" s="65" t="s">
        <v>178</v>
      </c>
      <c r="F82" s="79">
        <v>19.45</v>
      </c>
      <c r="G82" s="34">
        <f t="shared" si="2"/>
        <v>43.88</v>
      </c>
    </row>
    <row r="83" spans="1:7" ht="18" customHeight="1">
      <c r="A83" s="31" t="s">
        <v>39</v>
      </c>
      <c r="B83" s="31" t="s">
        <v>168</v>
      </c>
      <c r="C83" s="32" t="s">
        <v>169</v>
      </c>
      <c r="D83" s="31" t="s">
        <v>43</v>
      </c>
      <c r="E83" s="65" t="s">
        <v>179</v>
      </c>
      <c r="F83" s="79">
        <v>19.559999999999999</v>
      </c>
      <c r="G83" s="34">
        <f t="shared" si="2"/>
        <v>38.79</v>
      </c>
    </row>
    <row r="84" spans="1:7" ht="18" customHeight="1">
      <c r="A84" s="31" t="s">
        <v>39</v>
      </c>
      <c r="B84" s="31" t="s">
        <v>46</v>
      </c>
      <c r="C84" s="32" t="s">
        <v>44</v>
      </c>
      <c r="D84" s="31" t="s">
        <v>43</v>
      </c>
      <c r="E84" s="65" t="s">
        <v>180</v>
      </c>
      <c r="F84" s="79">
        <v>13.7</v>
      </c>
      <c r="G84" s="34">
        <f t="shared" si="2"/>
        <v>58.07</v>
      </c>
    </row>
    <row r="85" spans="1:7" ht="36">
      <c r="A85" s="31" t="s">
        <v>39</v>
      </c>
      <c r="B85" s="31">
        <v>94964</v>
      </c>
      <c r="C85" s="32" t="s">
        <v>182</v>
      </c>
      <c r="D85" s="31" t="s">
        <v>40</v>
      </c>
      <c r="E85" s="65" t="s">
        <v>183</v>
      </c>
      <c r="F85" s="79">
        <v>321.75</v>
      </c>
      <c r="G85" s="34">
        <f t="shared" si="2"/>
        <v>390.28</v>
      </c>
    </row>
    <row r="86" spans="1:7" ht="21.95" customHeight="1">
      <c r="A86" s="113"/>
      <c r="B86" s="10"/>
      <c r="C86" s="10"/>
      <c r="D86" s="277" t="s">
        <v>41</v>
      </c>
      <c r="E86" s="278"/>
      <c r="F86" s="279"/>
      <c r="G86" s="80">
        <f>SUM(G80:G85)</f>
        <v>556.31999999999994</v>
      </c>
    </row>
    <row r="87" spans="1:7" ht="21.95" customHeight="1">
      <c r="A87" s="113"/>
      <c r="B87" s="10"/>
      <c r="C87" s="10"/>
      <c r="D87" s="277" t="str">
        <f>"BDI ( " &amp;TEXT($G$9,"0,00") &amp;" ) %:"</f>
        <v>BDI ( 28,82 ) %:</v>
      </c>
      <c r="E87" s="278"/>
      <c r="F87" s="279"/>
      <c r="G87" s="80">
        <f>ROUND(G86*($G$9/100),2)</f>
        <v>160.33000000000001</v>
      </c>
    </row>
    <row r="88" spans="1:7" ht="21.95" customHeight="1">
      <c r="A88" s="113"/>
      <c r="B88" s="10"/>
      <c r="C88" s="10"/>
      <c r="D88" s="277" t="s">
        <v>42</v>
      </c>
      <c r="E88" s="278"/>
      <c r="F88" s="279"/>
      <c r="G88" s="95">
        <f>ROUND(SUM(G86:G87),2)</f>
        <v>716.65</v>
      </c>
    </row>
    <row r="89" spans="1:7">
      <c r="A89" s="113"/>
      <c r="B89" s="10"/>
      <c r="C89" s="10"/>
      <c r="D89" s="10"/>
      <c r="E89" s="10"/>
      <c r="F89" s="10"/>
      <c r="G89" s="10"/>
    </row>
    <row r="90" spans="1:7" ht="63" customHeight="1">
      <c r="A90" s="98" t="s">
        <v>519</v>
      </c>
      <c r="B90" s="98" t="s">
        <v>408</v>
      </c>
      <c r="C90" s="99" t="s">
        <v>706</v>
      </c>
      <c r="D90" s="98" t="s">
        <v>100</v>
      </c>
      <c r="E90" s="100" t="s">
        <v>88</v>
      </c>
      <c r="F90" s="100" t="s">
        <v>36</v>
      </c>
      <c r="G90" s="100" t="s">
        <v>37</v>
      </c>
    </row>
    <row r="91" spans="1:7" ht="44.25" customHeight="1">
      <c r="A91" s="31" t="s">
        <v>39</v>
      </c>
      <c r="B91" s="31">
        <v>87301</v>
      </c>
      <c r="C91" s="32" t="s">
        <v>557</v>
      </c>
      <c r="D91" s="31" t="s">
        <v>102</v>
      </c>
      <c r="E91" s="96">
        <v>0.03</v>
      </c>
      <c r="F91" s="79">
        <v>434.14</v>
      </c>
      <c r="G91" s="34">
        <f>ROUND(E91*F91,2)</f>
        <v>13.02</v>
      </c>
    </row>
    <row r="92" spans="1:7" ht="18" customHeight="1">
      <c r="A92" s="31" t="s">
        <v>39</v>
      </c>
      <c r="B92" s="31" t="s">
        <v>168</v>
      </c>
      <c r="C92" s="32" t="s">
        <v>169</v>
      </c>
      <c r="D92" s="31" t="s">
        <v>43</v>
      </c>
      <c r="E92" s="96">
        <v>0.15</v>
      </c>
      <c r="F92" s="79">
        <v>19.559999999999999</v>
      </c>
      <c r="G92" s="34">
        <f>ROUND(E92*F92,2)</f>
        <v>2.93</v>
      </c>
    </row>
    <row r="93" spans="1:7" ht="18" customHeight="1">
      <c r="A93" s="31" t="s">
        <v>39</v>
      </c>
      <c r="B93" s="31" t="s">
        <v>46</v>
      </c>
      <c r="C93" s="32" t="s">
        <v>44</v>
      </c>
      <c r="D93" s="31" t="s">
        <v>43</v>
      </c>
      <c r="E93" s="96">
        <v>0.15</v>
      </c>
      <c r="F93" s="79">
        <v>13.7</v>
      </c>
      <c r="G93" s="34">
        <f>ROUND(E93*F93,2)</f>
        <v>2.06</v>
      </c>
    </row>
    <row r="94" spans="1:7" ht="18" customHeight="1">
      <c r="A94" s="31" t="s">
        <v>38</v>
      </c>
      <c r="B94" s="31" t="str">
        <f>Diversos!A6</f>
        <v>COTAÇÃO 20</v>
      </c>
      <c r="C94" s="32" t="s">
        <v>894</v>
      </c>
      <c r="D94" s="31" t="s">
        <v>100</v>
      </c>
      <c r="E94" s="65">
        <v>1</v>
      </c>
      <c r="F94" s="79">
        <f>Diversos!G6</f>
        <v>67.5</v>
      </c>
      <c r="G94" s="34">
        <f>ROUND(E94*F94,2)</f>
        <v>67.5</v>
      </c>
    </row>
    <row r="95" spans="1:7" ht="21.95" customHeight="1">
      <c r="A95" s="113"/>
      <c r="B95" s="10"/>
      <c r="C95" s="10"/>
      <c r="D95" s="277" t="s">
        <v>41</v>
      </c>
      <c r="E95" s="278"/>
      <c r="F95" s="279"/>
      <c r="G95" s="80">
        <f>SUM(G91:G94)</f>
        <v>85.509999999999991</v>
      </c>
    </row>
    <row r="96" spans="1:7" ht="21.95" customHeight="1">
      <c r="A96" s="113"/>
      <c r="B96" s="10"/>
      <c r="C96" s="10"/>
      <c r="D96" s="277" t="str">
        <f>"BDI ( " &amp;TEXT($G$9,"0,00") &amp;" ) %:"</f>
        <v>BDI ( 28,82 ) %:</v>
      </c>
      <c r="E96" s="278"/>
      <c r="F96" s="279"/>
      <c r="G96" s="80">
        <f>ROUND(G95*($G$9/100),2)</f>
        <v>24.64</v>
      </c>
    </row>
    <row r="97" spans="1:7" ht="21.95" customHeight="1">
      <c r="A97" s="113"/>
      <c r="B97" s="10"/>
      <c r="C97" s="10"/>
      <c r="D97" s="277" t="s">
        <v>42</v>
      </c>
      <c r="E97" s="278"/>
      <c r="F97" s="279"/>
      <c r="G97" s="95">
        <f>ROUND(SUM(G95:G96),2)</f>
        <v>110.15</v>
      </c>
    </row>
    <row r="98" spans="1:7">
      <c r="A98" s="113"/>
      <c r="B98" s="10"/>
      <c r="C98" s="10"/>
      <c r="D98" s="10"/>
      <c r="E98" s="10"/>
      <c r="F98" s="10"/>
      <c r="G98" s="10"/>
    </row>
    <row r="99" spans="1:7" ht="43.5" customHeight="1">
      <c r="A99" s="98" t="s">
        <v>520</v>
      </c>
      <c r="B99" s="98">
        <v>92393</v>
      </c>
      <c r="C99" s="99" t="s">
        <v>271</v>
      </c>
      <c r="D99" s="98" t="s">
        <v>100</v>
      </c>
      <c r="E99" s="100" t="s">
        <v>88</v>
      </c>
      <c r="F99" s="100" t="s">
        <v>36</v>
      </c>
      <c r="G99" s="100" t="s">
        <v>37</v>
      </c>
    </row>
    <row r="100" spans="1:7" ht="24">
      <c r="A100" s="31" t="s">
        <v>38</v>
      </c>
      <c r="B100" s="31">
        <v>370</v>
      </c>
      <c r="C100" s="32" t="s">
        <v>165</v>
      </c>
      <c r="D100" s="31" t="s">
        <v>40</v>
      </c>
      <c r="E100" s="65" t="s">
        <v>258</v>
      </c>
      <c r="F100" s="79">
        <v>66</v>
      </c>
      <c r="G100" s="34">
        <f t="shared" ref="G100:G108" si="3">ROUND(E100*F100,2)</f>
        <v>3.75</v>
      </c>
    </row>
    <row r="101" spans="1:7" ht="48">
      <c r="A101" s="31" t="s">
        <v>38</v>
      </c>
      <c r="B101" s="31">
        <v>711</v>
      </c>
      <c r="C101" s="32" t="s">
        <v>272</v>
      </c>
      <c r="D101" s="31" t="s">
        <v>100</v>
      </c>
      <c r="E101" s="65" t="s">
        <v>273</v>
      </c>
      <c r="F101" s="79">
        <v>38.369999999999997</v>
      </c>
      <c r="G101" s="34">
        <f t="shared" si="3"/>
        <v>39.04</v>
      </c>
    </row>
    <row r="102" spans="1:7" ht="24">
      <c r="A102" s="31" t="s">
        <v>38</v>
      </c>
      <c r="B102" s="31">
        <v>4741</v>
      </c>
      <c r="C102" s="32" t="s">
        <v>259</v>
      </c>
      <c r="D102" s="31" t="s">
        <v>40</v>
      </c>
      <c r="E102" s="65" t="s">
        <v>274</v>
      </c>
      <c r="F102" s="79">
        <v>52.86</v>
      </c>
      <c r="G102" s="34">
        <f t="shared" si="3"/>
        <v>0.34</v>
      </c>
    </row>
    <row r="103" spans="1:7" ht="18" customHeight="1">
      <c r="A103" s="31" t="s">
        <v>39</v>
      </c>
      <c r="B103" s="31" t="s">
        <v>260</v>
      </c>
      <c r="C103" s="32" t="s">
        <v>261</v>
      </c>
      <c r="D103" s="31" t="s">
        <v>43</v>
      </c>
      <c r="E103" s="65" t="s">
        <v>275</v>
      </c>
      <c r="F103" s="79">
        <v>20.010000000000002</v>
      </c>
      <c r="G103" s="34">
        <f t="shared" si="3"/>
        <v>2.52</v>
      </c>
    </row>
    <row r="104" spans="1:7" ht="18" customHeight="1">
      <c r="A104" s="31" t="s">
        <v>39</v>
      </c>
      <c r="B104" s="31" t="s">
        <v>46</v>
      </c>
      <c r="C104" s="32" t="s">
        <v>44</v>
      </c>
      <c r="D104" s="31" t="s">
        <v>43</v>
      </c>
      <c r="E104" s="65" t="s">
        <v>275</v>
      </c>
      <c r="F104" s="79">
        <v>13.7</v>
      </c>
      <c r="G104" s="34">
        <f t="shared" si="3"/>
        <v>1.72</v>
      </c>
    </row>
    <row r="105" spans="1:7" ht="48">
      <c r="A105" s="31" t="s">
        <v>39</v>
      </c>
      <c r="B105" s="31" t="s">
        <v>262</v>
      </c>
      <c r="C105" s="32" t="s">
        <v>263</v>
      </c>
      <c r="D105" s="31" t="s">
        <v>134</v>
      </c>
      <c r="E105" s="65" t="s">
        <v>264</v>
      </c>
      <c r="F105" s="79">
        <v>4.7</v>
      </c>
      <c r="G105" s="34">
        <f t="shared" si="3"/>
        <v>0.02</v>
      </c>
    </row>
    <row r="106" spans="1:7" ht="48">
      <c r="A106" s="31" t="s">
        <v>39</v>
      </c>
      <c r="B106" s="31" t="s">
        <v>265</v>
      </c>
      <c r="C106" s="32" t="s">
        <v>266</v>
      </c>
      <c r="D106" s="31" t="s">
        <v>157</v>
      </c>
      <c r="E106" s="65" t="s">
        <v>276</v>
      </c>
      <c r="F106" s="79">
        <v>0.54</v>
      </c>
      <c r="G106" s="34">
        <f t="shared" si="3"/>
        <v>0.03</v>
      </c>
    </row>
    <row r="107" spans="1:7" ht="60">
      <c r="A107" s="31" t="s">
        <v>39</v>
      </c>
      <c r="B107" s="31" t="s">
        <v>267</v>
      </c>
      <c r="C107" s="32" t="s">
        <v>268</v>
      </c>
      <c r="D107" s="31" t="s">
        <v>134</v>
      </c>
      <c r="E107" s="65" t="s">
        <v>277</v>
      </c>
      <c r="F107" s="79">
        <v>10.130000000000001</v>
      </c>
      <c r="G107" s="34">
        <f t="shared" si="3"/>
        <v>0.14000000000000001</v>
      </c>
    </row>
    <row r="108" spans="1:7" ht="60">
      <c r="A108" s="31" t="s">
        <v>39</v>
      </c>
      <c r="B108" s="31" t="s">
        <v>269</v>
      </c>
      <c r="C108" s="32" t="s">
        <v>270</v>
      </c>
      <c r="D108" s="31" t="s">
        <v>157</v>
      </c>
      <c r="E108" s="65" t="s">
        <v>278</v>
      </c>
      <c r="F108" s="79">
        <v>0.71</v>
      </c>
      <c r="G108" s="34">
        <f t="shared" si="3"/>
        <v>0.04</v>
      </c>
    </row>
    <row r="109" spans="1:7" ht="21.95" customHeight="1">
      <c r="A109" s="113"/>
      <c r="B109" s="10"/>
      <c r="C109" s="10"/>
      <c r="D109" s="277" t="s">
        <v>41</v>
      </c>
      <c r="E109" s="278"/>
      <c r="F109" s="279"/>
      <c r="G109" s="80">
        <f>SUM(G100:G108)</f>
        <v>47.600000000000009</v>
      </c>
    </row>
    <row r="110" spans="1:7" ht="21.95" customHeight="1">
      <c r="A110" s="113"/>
      <c r="B110" s="10"/>
      <c r="C110" s="10"/>
      <c r="D110" s="277" t="str">
        <f>"BDI ( " &amp;TEXT($G$9,"0,00") &amp;" ) %:"</f>
        <v>BDI ( 28,82 ) %:</v>
      </c>
      <c r="E110" s="278"/>
      <c r="F110" s="279"/>
      <c r="G110" s="80">
        <f>ROUND(G109*($G$9/100),2)</f>
        <v>13.72</v>
      </c>
    </row>
    <row r="111" spans="1:7" ht="21.95" customHeight="1">
      <c r="A111" s="113"/>
      <c r="B111" s="10"/>
      <c r="C111" s="10"/>
      <c r="D111" s="277" t="s">
        <v>42</v>
      </c>
      <c r="E111" s="278"/>
      <c r="F111" s="279"/>
      <c r="G111" s="95">
        <f>ROUND(SUM(G109:G110),2)</f>
        <v>61.32</v>
      </c>
    </row>
    <row r="112" spans="1:7">
      <c r="A112" s="113"/>
      <c r="B112" s="10"/>
      <c r="C112" s="10"/>
      <c r="D112" s="10"/>
      <c r="E112" s="10"/>
      <c r="F112" s="10"/>
      <c r="G112" s="10"/>
    </row>
    <row r="113" spans="1:7" ht="66" customHeight="1">
      <c r="A113" s="98" t="s">
        <v>521</v>
      </c>
      <c r="B113" s="98">
        <v>92396</v>
      </c>
      <c r="C113" s="99" t="s">
        <v>485</v>
      </c>
      <c r="D113" s="98" t="s">
        <v>100</v>
      </c>
      <c r="E113" s="100" t="s">
        <v>88</v>
      </c>
      <c r="F113" s="100" t="s">
        <v>36</v>
      </c>
      <c r="G113" s="100" t="s">
        <v>37</v>
      </c>
    </row>
    <row r="114" spans="1:7" ht="24">
      <c r="A114" s="31" t="s">
        <v>38</v>
      </c>
      <c r="B114" s="31" t="s">
        <v>164</v>
      </c>
      <c r="C114" s="32" t="s">
        <v>165</v>
      </c>
      <c r="D114" s="31" t="s">
        <v>40</v>
      </c>
      <c r="E114" s="65" t="s">
        <v>258</v>
      </c>
      <c r="F114" s="79">
        <v>66</v>
      </c>
      <c r="G114" s="34">
        <f t="shared" ref="G114:G122" si="4">ROUND(E114*F114,2)</f>
        <v>3.75</v>
      </c>
    </row>
    <row r="115" spans="1:7" ht="24">
      <c r="A115" s="31" t="s">
        <v>38</v>
      </c>
      <c r="B115" s="31" t="s">
        <v>486</v>
      </c>
      <c r="C115" s="32" t="s">
        <v>259</v>
      </c>
      <c r="D115" s="31" t="s">
        <v>40</v>
      </c>
      <c r="E115" s="65" t="s">
        <v>158</v>
      </c>
      <c r="F115" s="79">
        <v>52.86</v>
      </c>
      <c r="G115" s="34">
        <f t="shared" si="4"/>
        <v>0.34</v>
      </c>
    </row>
    <row r="116" spans="1:7" ht="60">
      <c r="A116" s="31" t="s">
        <v>38</v>
      </c>
      <c r="B116" s="31" t="s">
        <v>487</v>
      </c>
      <c r="C116" s="32" t="s">
        <v>488</v>
      </c>
      <c r="D116" s="31" t="s">
        <v>100</v>
      </c>
      <c r="E116" s="65" t="s">
        <v>489</v>
      </c>
      <c r="F116" s="79">
        <v>37.35</v>
      </c>
      <c r="G116" s="34">
        <f t="shared" si="4"/>
        <v>39.17</v>
      </c>
    </row>
    <row r="117" spans="1:7" ht="18" customHeight="1">
      <c r="A117" s="31" t="s">
        <v>39</v>
      </c>
      <c r="B117" s="31" t="s">
        <v>260</v>
      </c>
      <c r="C117" s="32" t="s">
        <v>261</v>
      </c>
      <c r="D117" s="31" t="s">
        <v>43</v>
      </c>
      <c r="E117" s="65" t="s">
        <v>490</v>
      </c>
      <c r="F117" s="79">
        <v>20.010000000000002</v>
      </c>
      <c r="G117" s="34">
        <f t="shared" si="4"/>
        <v>7.95</v>
      </c>
    </row>
    <row r="118" spans="1:7" ht="18" customHeight="1">
      <c r="A118" s="31" t="s">
        <v>39</v>
      </c>
      <c r="B118" s="31" t="s">
        <v>46</v>
      </c>
      <c r="C118" s="32" t="s">
        <v>44</v>
      </c>
      <c r="D118" s="31" t="s">
        <v>43</v>
      </c>
      <c r="E118" s="65" t="s">
        <v>490</v>
      </c>
      <c r="F118" s="79">
        <v>13.7</v>
      </c>
      <c r="G118" s="34">
        <f t="shared" si="4"/>
        <v>5.45</v>
      </c>
    </row>
    <row r="119" spans="1:7" ht="48">
      <c r="A119" s="31" t="s">
        <v>39</v>
      </c>
      <c r="B119" s="31" t="s">
        <v>262</v>
      </c>
      <c r="C119" s="32" t="s">
        <v>263</v>
      </c>
      <c r="D119" s="31" t="s">
        <v>134</v>
      </c>
      <c r="E119" s="65" t="s">
        <v>264</v>
      </c>
      <c r="F119" s="79">
        <v>4.7</v>
      </c>
      <c r="G119" s="34">
        <f t="shared" si="4"/>
        <v>0.02</v>
      </c>
    </row>
    <row r="120" spans="1:7" ht="48">
      <c r="A120" s="31" t="s">
        <v>39</v>
      </c>
      <c r="B120" s="31" t="s">
        <v>265</v>
      </c>
      <c r="C120" s="32" t="s">
        <v>266</v>
      </c>
      <c r="D120" s="31" t="s">
        <v>157</v>
      </c>
      <c r="E120" s="65" t="s">
        <v>491</v>
      </c>
      <c r="F120" s="79">
        <v>0.54</v>
      </c>
      <c r="G120" s="34">
        <f t="shared" si="4"/>
        <v>0.11</v>
      </c>
    </row>
    <row r="121" spans="1:7" ht="60">
      <c r="A121" s="31" t="s">
        <v>39</v>
      </c>
      <c r="B121" s="31" t="s">
        <v>267</v>
      </c>
      <c r="C121" s="32" t="s">
        <v>268</v>
      </c>
      <c r="D121" s="31" t="s">
        <v>134</v>
      </c>
      <c r="E121" s="65" t="s">
        <v>492</v>
      </c>
      <c r="F121" s="79">
        <v>10.130000000000001</v>
      </c>
      <c r="G121" s="34">
        <f t="shared" si="4"/>
        <v>0.49</v>
      </c>
    </row>
    <row r="122" spans="1:7" ht="60">
      <c r="A122" s="31" t="s">
        <v>39</v>
      </c>
      <c r="B122" s="31" t="s">
        <v>269</v>
      </c>
      <c r="C122" s="32" t="s">
        <v>270</v>
      </c>
      <c r="D122" s="31" t="s">
        <v>157</v>
      </c>
      <c r="E122" s="65" t="s">
        <v>493</v>
      </c>
      <c r="F122" s="79">
        <v>0.71</v>
      </c>
      <c r="G122" s="34">
        <f t="shared" si="4"/>
        <v>0.11</v>
      </c>
    </row>
    <row r="123" spans="1:7" ht="21.95" customHeight="1">
      <c r="A123" s="113"/>
      <c r="B123" s="10"/>
      <c r="C123" s="10"/>
      <c r="D123" s="277" t="s">
        <v>41</v>
      </c>
      <c r="E123" s="278"/>
      <c r="F123" s="279"/>
      <c r="G123" s="80">
        <f>SUM(G114:G122)</f>
        <v>57.390000000000015</v>
      </c>
    </row>
    <row r="124" spans="1:7" ht="21.95" customHeight="1">
      <c r="A124" s="113"/>
      <c r="B124" s="10"/>
      <c r="C124" s="10"/>
      <c r="D124" s="277" t="str">
        <f>"BDI ( " &amp;TEXT($G$9,"0,00") &amp;" ) %:"</f>
        <v>BDI ( 28,82 ) %:</v>
      </c>
      <c r="E124" s="278"/>
      <c r="F124" s="279"/>
      <c r="G124" s="80">
        <f>ROUND(G123*($G$9/100),2)</f>
        <v>16.54</v>
      </c>
    </row>
    <row r="125" spans="1:7" ht="21.95" customHeight="1">
      <c r="A125" s="113"/>
      <c r="B125" s="10"/>
      <c r="C125" s="10"/>
      <c r="D125" s="277" t="s">
        <v>42</v>
      </c>
      <c r="E125" s="278"/>
      <c r="F125" s="279"/>
      <c r="G125" s="95">
        <f>ROUND(SUM(G123:G124),2)</f>
        <v>73.930000000000007</v>
      </c>
    </row>
    <row r="126" spans="1:7">
      <c r="A126" s="113"/>
      <c r="B126" s="10"/>
      <c r="C126" s="10"/>
      <c r="D126" s="10"/>
      <c r="E126" s="10"/>
      <c r="F126" s="10"/>
      <c r="G126" s="10"/>
    </row>
    <row r="127" spans="1:7" ht="44.25" customHeight="1">
      <c r="A127" s="98" t="s">
        <v>522</v>
      </c>
      <c r="B127" s="98" t="s">
        <v>78</v>
      </c>
      <c r="C127" s="99" t="s">
        <v>184</v>
      </c>
      <c r="D127" s="98" t="s">
        <v>100</v>
      </c>
      <c r="E127" s="100" t="s">
        <v>88</v>
      </c>
      <c r="F127" s="100" t="s">
        <v>36</v>
      </c>
      <c r="G127" s="100" t="s">
        <v>37</v>
      </c>
    </row>
    <row r="128" spans="1:7" ht="18" customHeight="1">
      <c r="A128" s="31" t="s">
        <v>38</v>
      </c>
      <c r="B128" s="31">
        <v>7348</v>
      </c>
      <c r="C128" s="32" t="s">
        <v>185</v>
      </c>
      <c r="D128" s="31" t="s">
        <v>186</v>
      </c>
      <c r="E128" s="65" t="s">
        <v>187</v>
      </c>
      <c r="F128" s="79">
        <v>9.3800000000000008</v>
      </c>
      <c r="G128" s="34">
        <f>ROUND(E128*F128,2)</f>
        <v>1.59</v>
      </c>
    </row>
    <row r="129" spans="1:7" ht="18" customHeight="1">
      <c r="A129" s="31" t="s">
        <v>39</v>
      </c>
      <c r="B129" s="31">
        <v>88310</v>
      </c>
      <c r="C129" s="32" t="s">
        <v>189</v>
      </c>
      <c r="D129" s="31" t="s">
        <v>43</v>
      </c>
      <c r="E129" s="65" t="s">
        <v>190</v>
      </c>
      <c r="F129" s="79">
        <v>19.48</v>
      </c>
      <c r="G129" s="34">
        <f>ROUND(E129*F129,2)</f>
        <v>6.82</v>
      </c>
    </row>
    <row r="130" spans="1:7" ht="18" customHeight="1">
      <c r="A130" s="31" t="s">
        <v>39</v>
      </c>
      <c r="B130" s="31" t="s">
        <v>46</v>
      </c>
      <c r="C130" s="32" t="s">
        <v>44</v>
      </c>
      <c r="D130" s="31" t="s">
        <v>43</v>
      </c>
      <c r="E130" s="65" t="s">
        <v>191</v>
      </c>
      <c r="F130" s="79">
        <v>13.7</v>
      </c>
      <c r="G130" s="34">
        <f>ROUND(E130*F130,2)</f>
        <v>3.43</v>
      </c>
    </row>
    <row r="131" spans="1:7" ht="21.95" customHeight="1">
      <c r="A131" s="113"/>
      <c r="B131" s="10"/>
      <c r="C131" s="10"/>
      <c r="D131" s="277" t="s">
        <v>41</v>
      </c>
      <c r="E131" s="278"/>
      <c r="F131" s="279"/>
      <c r="G131" s="80">
        <f>SUM(G128:G130)</f>
        <v>11.84</v>
      </c>
    </row>
    <row r="132" spans="1:7" ht="21.95" customHeight="1">
      <c r="A132" s="113"/>
      <c r="B132" s="10"/>
      <c r="C132" s="10"/>
      <c r="D132" s="277" t="str">
        <f>"BDI ( " &amp;TEXT($G$9,"0,00") &amp;" ) %:"</f>
        <v>BDI ( 28,82 ) %:</v>
      </c>
      <c r="E132" s="278"/>
      <c r="F132" s="279"/>
      <c r="G132" s="80">
        <f>ROUND(G131*($G$9/100),2)</f>
        <v>3.41</v>
      </c>
    </row>
    <row r="133" spans="1:7" ht="21.95" customHeight="1">
      <c r="A133" s="113"/>
      <c r="B133" s="10"/>
      <c r="C133" s="10"/>
      <c r="D133" s="277" t="s">
        <v>42</v>
      </c>
      <c r="E133" s="278"/>
      <c r="F133" s="279"/>
      <c r="G133" s="95">
        <f>ROUND(SUM(G131:G132),2)</f>
        <v>15.25</v>
      </c>
    </row>
    <row r="134" spans="1:7">
      <c r="A134" s="113"/>
      <c r="B134" s="10"/>
      <c r="C134" s="10"/>
      <c r="D134" s="10"/>
      <c r="E134" s="10"/>
      <c r="F134" s="10"/>
      <c r="G134" s="10"/>
    </row>
    <row r="135" spans="1:7" ht="66.75" customHeight="1">
      <c r="A135" s="98" t="s">
        <v>523</v>
      </c>
      <c r="B135" s="98" t="s">
        <v>192</v>
      </c>
      <c r="C135" s="99" t="s">
        <v>193</v>
      </c>
      <c r="D135" s="98" t="s">
        <v>142</v>
      </c>
      <c r="E135" s="100" t="s">
        <v>88</v>
      </c>
      <c r="F135" s="100" t="s">
        <v>36</v>
      </c>
      <c r="G135" s="100" t="s">
        <v>37</v>
      </c>
    </row>
    <row r="136" spans="1:7" ht="18" customHeight="1">
      <c r="A136" s="31" t="s">
        <v>38</v>
      </c>
      <c r="B136" s="31">
        <v>337</v>
      </c>
      <c r="C136" s="32" t="s">
        <v>195</v>
      </c>
      <c r="D136" s="31" t="s">
        <v>142</v>
      </c>
      <c r="E136" s="65" t="s">
        <v>196</v>
      </c>
      <c r="F136" s="79">
        <v>10.28</v>
      </c>
      <c r="G136" s="34">
        <f>ROUND(E136*F136,2)</f>
        <v>0.26</v>
      </c>
    </row>
    <row r="137" spans="1:7" ht="36">
      <c r="A137" s="31" t="s">
        <v>38</v>
      </c>
      <c r="B137" s="31">
        <v>39017</v>
      </c>
      <c r="C137" s="32" t="s">
        <v>198</v>
      </c>
      <c r="D137" s="31" t="s">
        <v>77</v>
      </c>
      <c r="E137" s="65" t="s">
        <v>199</v>
      </c>
      <c r="F137" s="79">
        <v>0.13</v>
      </c>
      <c r="G137" s="34">
        <f>ROUND(E137*F137,2)</f>
        <v>0.1</v>
      </c>
    </row>
    <row r="138" spans="1:7" ht="24">
      <c r="A138" s="31" t="s">
        <v>39</v>
      </c>
      <c r="B138" s="31">
        <v>88238</v>
      </c>
      <c r="C138" s="32" t="s">
        <v>201</v>
      </c>
      <c r="D138" s="31" t="s">
        <v>43</v>
      </c>
      <c r="E138" s="65" t="s">
        <v>159</v>
      </c>
      <c r="F138" s="79">
        <v>15.15</v>
      </c>
      <c r="G138" s="34">
        <f>ROUND(E138*F138,2)</f>
        <v>0.17</v>
      </c>
    </row>
    <row r="139" spans="1:7" ht="18" customHeight="1">
      <c r="A139" s="31" t="s">
        <v>39</v>
      </c>
      <c r="B139" s="31" t="s">
        <v>202</v>
      </c>
      <c r="C139" s="32" t="s">
        <v>203</v>
      </c>
      <c r="D139" s="31" t="s">
        <v>43</v>
      </c>
      <c r="E139" s="65" t="s">
        <v>204</v>
      </c>
      <c r="F139" s="79">
        <v>19.45</v>
      </c>
      <c r="G139" s="34">
        <f>ROUND(E139*F139,2)</f>
        <v>1.38</v>
      </c>
    </row>
    <row r="140" spans="1:7" ht="36">
      <c r="A140" s="31" t="s">
        <v>39</v>
      </c>
      <c r="B140" s="31">
        <v>92793</v>
      </c>
      <c r="C140" s="32" t="s">
        <v>205</v>
      </c>
      <c r="D140" s="31" t="s">
        <v>142</v>
      </c>
      <c r="E140" s="65" t="s">
        <v>138</v>
      </c>
      <c r="F140" s="79">
        <v>5.94</v>
      </c>
      <c r="G140" s="34">
        <f>ROUND(E140*F140,2)</f>
        <v>5.94</v>
      </c>
    </row>
    <row r="141" spans="1:7" ht="21.95" customHeight="1">
      <c r="A141" s="113"/>
      <c r="B141" s="10"/>
      <c r="C141" s="10"/>
      <c r="D141" s="277" t="s">
        <v>41</v>
      </c>
      <c r="E141" s="278"/>
      <c r="F141" s="279"/>
      <c r="G141" s="80">
        <f>SUM(G136:G140)</f>
        <v>7.8500000000000005</v>
      </c>
    </row>
    <row r="142" spans="1:7" ht="21.95" customHeight="1">
      <c r="A142" s="113"/>
      <c r="B142" s="10"/>
      <c r="C142" s="10"/>
      <c r="D142" s="277" t="str">
        <f>"BDI ( " &amp;TEXT($G$9,"0,00") &amp;" ) %:"</f>
        <v>BDI ( 28,82 ) %:</v>
      </c>
      <c r="E142" s="278"/>
      <c r="F142" s="279"/>
      <c r="G142" s="80">
        <f>ROUND(G141*($G$9/100),2)</f>
        <v>2.2599999999999998</v>
      </c>
    </row>
    <row r="143" spans="1:7" ht="21.95" customHeight="1">
      <c r="A143" s="113"/>
      <c r="B143" s="10"/>
      <c r="C143" s="10"/>
      <c r="D143" s="277" t="s">
        <v>42</v>
      </c>
      <c r="E143" s="278"/>
      <c r="F143" s="279"/>
      <c r="G143" s="95">
        <f>ROUND(SUM(G141:G142),2)</f>
        <v>10.11</v>
      </c>
    </row>
    <row r="144" spans="1:7">
      <c r="A144" s="113"/>
      <c r="B144" s="10"/>
      <c r="C144" s="10"/>
      <c r="D144" s="10"/>
      <c r="E144" s="10"/>
      <c r="F144" s="10"/>
      <c r="G144" s="10"/>
    </row>
    <row r="145" spans="1:7" ht="69" customHeight="1">
      <c r="A145" s="98" t="s">
        <v>524</v>
      </c>
      <c r="B145" s="98" t="s">
        <v>206</v>
      </c>
      <c r="C145" s="99" t="s">
        <v>207</v>
      </c>
      <c r="D145" s="98" t="s">
        <v>142</v>
      </c>
      <c r="E145" s="100" t="s">
        <v>88</v>
      </c>
      <c r="F145" s="100" t="s">
        <v>36</v>
      </c>
      <c r="G145" s="100" t="s">
        <v>37</v>
      </c>
    </row>
    <row r="146" spans="1:7" ht="18" customHeight="1">
      <c r="A146" s="31" t="s">
        <v>38</v>
      </c>
      <c r="B146" s="31" t="s">
        <v>194</v>
      </c>
      <c r="C146" s="32" t="s">
        <v>195</v>
      </c>
      <c r="D146" s="31" t="s">
        <v>142</v>
      </c>
      <c r="E146" s="65" t="s">
        <v>196</v>
      </c>
      <c r="F146" s="79">
        <v>10.28</v>
      </c>
      <c r="G146" s="34">
        <f>ROUND(E146*F146,2)</f>
        <v>0.26</v>
      </c>
    </row>
    <row r="147" spans="1:7" ht="36">
      <c r="A147" s="31" t="s">
        <v>38</v>
      </c>
      <c r="B147" s="31" t="s">
        <v>197</v>
      </c>
      <c r="C147" s="32" t="s">
        <v>198</v>
      </c>
      <c r="D147" s="31" t="s">
        <v>77</v>
      </c>
      <c r="E147" s="65" t="s">
        <v>208</v>
      </c>
      <c r="F147" s="79">
        <v>0.13</v>
      </c>
      <c r="G147" s="34">
        <f>ROUND(E147*F147,2)</f>
        <v>7.0000000000000007E-2</v>
      </c>
    </row>
    <row r="148" spans="1:7" ht="24">
      <c r="A148" s="31" t="s">
        <v>39</v>
      </c>
      <c r="B148" s="31" t="s">
        <v>200</v>
      </c>
      <c r="C148" s="32" t="s">
        <v>201</v>
      </c>
      <c r="D148" s="31" t="s">
        <v>43</v>
      </c>
      <c r="E148" s="65" t="s">
        <v>209</v>
      </c>
      <c r="F148" s="79">
        <v>15.15</v>
      </c>
      <c r="G148" s="34">
        <f>ROUND(E148*F148,2)</f>
        <v>0.13</v>
      </c>
    </row>
    <row r="149" spans="1:7" ht="18" customHeight="1">
      <c r="A149" s="31" t="s">
        <v>39</v>
      </c>
      <c r="B149" s="31" t="s">
        <v>202</v>
      </c>
      <c r="C149" s="32" t="s">
        <v>203</v>
      </c>
      <c r="D149" s="31" t="s">
        <v>43</v>
      </c>
      <c r="E149" s="65" t="s">
        <v>210</v>
      </c>
      <c r="F149" s="79">
        <v>19.45</v>
      </c>
      <c r="G149" s="34">
        <f>ROUND(E149*F149,2)</f>
        <v>1.03</v>
      </c>
    </row>
    <row r="150" spans="1:7" ht="36">
      <c r="A150" s="31" t="s">
        <v>39</v>
      </c>
      <c r="B150" s="31">
        <v>92794</v>
      </c>
      <c r="C150" s="32" t="s">
        <v>211</v>
      </c>
      <c r="D150" s="31" t="s">
        <v>142</v>
      </c>
      <c r="E150" s="65" t="s">
        <v>138</v>
      </c>
      <c r="F150" s="79">
        <v>4.91</v>
      </c>
      <c r="G150" s="34">
        <f>ROUND(E150*F150,2)</f>
        <v>4.91</v>
      </c>
    </row>
    <row r="151" spans="1:7" ht="21.95" customHeight="1">
      <c r="A151" s="113"/>
      <c r="B151" s="10"/>
      <c r="C151" s="10"/>
      <c r="D151" s="277" t="s">
        <v>41</v>
      </c>
      <c r="E151" s="278"/>
      <c r="F151" s="279"/>
      <c r="G151" s="80">
        <f>SUM(G146:G150)</f>
        <v>6.4</v>
      </c>
    </row>
    <row r="152" spans="1:7" ht="21.95" customHeight="1">
      <c r="A152" s="113"/>
      <c r="B152" s="10"/>
      <c r="C152" s="10"/>
      <c r="D152" s="277" t="str">
        <f>"BDI ( " &amp;TEXT($G$9,"0,00") &amp;" ) %:"</f>
        <v>BDI ( 28,82 ) %:</v>
      </c>
      <c r="E152" s="278"/>
      <c r="F152" s="279"/>
      <c r="G152" s="80">
        <f>ROUND(G151*($G$9/100),2)</f>
        <v>1.84</v>
      </c>
    </row>
    <row r="153" spans="1:7" ht="21.95" customHeight="1">
      <c r="A153" s="113"/>
      <c r="B153" s="10"/>
      <c r="C153" s="10"/>
      <c r="D153" s="277" t="s">
        <v>42</v>
      </c>
      <c r="E153" s="278"/>
      <c r="F153" s="279"/>
      <c r="G153" s="95">
        <f>ROUND(SUM(G151:G152),2)</f>
        <v>8.24</v>
      </c>
    </row>
    <row r="154" spans="1:7">
      <c r="A154" s="113"/>
      <c r="B154" s="10"/>
      <c r="C154" s="10"/>
      <c r="D154" s="10"/>
      <c r="E154" s="10"/>
      <c r="F154" s="10"/>
      <c r="G154" s="10"/>
    </row>
    <row r="155" spans="1:7" ht="64.5" customHeight="1">
      <c r="A155" s="98" t="s">
        <v>525</v>
      </c>
      <c r="B155" s="98" t="s">
        <v>212</v>
      </c>
      <c r="C155" s="99" t="s">
        <v>213</v>
      </c>
      <c r="D155" s="98" t="s">
        <v>142</v>
      </c>
      <c r="E155" s="100" t="s">
        <v>88</v>
      </c>
      <c r="F155" s="100" t="s">
        <v>36</v>
      </c>
      <c r="G155" s="100" t="s">
        <v>37</v>
      </c>
    </row>
    <row r="156" spans="1:7" ht="18" customHeight="1">
      <c r="A156" s="31" t="s">
        <v>38</v>
      </c>
      <c r="B156" s="31" t="s">
        <v>194</v>
      </c>
      <c r="C156" s="32" t="s">
        <v>195</v>
      </c>
      <c r="D156" s="31" t="s">
        <v>142</v>
      </c>
      <c r="E156" s="65" t="s">
        <v>196</v>
      </c>
      <c r="F156" s="79">
        <v>10.28</v>
      </c>
      <c r="G156" s="34">
        <f>ROUND(E156*F156,2)</f>
        <v>0.26</v>
      </c>
    </row>
    <row r="157" spans="1:7" ht="36">
      <c r="A157" s="31" t="s">
        <v>38</v>
      </c>
      <c r="B157" s="31" t="s">
        <v>197</v>
      </c>
      <c r="C157" s="32" t="s">
        <v>198</v>
      </c>
      <c r="D157" s="31" t="s">
        <v>77</v>
      </c>
      <c r="E157" s="65" t="s">
        <v>214</v>
      </c>
      <c r="F157" s="79">
        <v>0.13</v>
      </c>
      <c r="G157" s="34">
        <f>ROUND(E157*F157,2)</f>
        <v>0.37</v>
      </c>
    </row>
    <row r="158" spans="1:7" ht="24">
      <c r="A158" s="31" t="s">
        <v>39</v>
      </c>
      <c r="B158" s="31" t="s">
        <v>200</v>
      </c>
      <c r="C158" s="32" t="s">
        <v>201</v>
      </c>
      <c r="D158" s="31" t="s">
        <v>43</v>
      </c>
      <c r="E158" s="65" t="s">
        <v>215</v>
      </c>
      <c r="F158" s="79">
        <v>15.15</v>
      </c>
      <c r="G158" s="34">
        <f>ROUND(E158*F158,2)</f>
        <v>0.47</v>
      </c>
    </row>
    <row r="159" spans="1:7" ht="18" customHeight="1">
      <c r="A159" s="31" t="s">
        <v>39</v>
      </c>
      <c r="B159" s="31" t="s">
        <v>202</v>
      </c>
      <c r="C159" s="32" t="s">
        <v>203</v>
      </c>
      <c r="D159" s="31" t="s">
        <v>43</v>
      </c>
      <c r="E159" s="65" t="s">
        <v>216</v>
      </c>
      <c r="F159" s="79">
        <v>19.45</v>
      </c>
      <c r="G159" s="34">
        <f>ROUND(E159*F159,2)</f>
        <v>3.69</v>
      </c>
    </row>
    <row r="160" spans="1:7" ht="24">
      <c r="A160" s="31" t="s">
        <v>39</v>
      </c>
      <c r="B160" s="31">
        <v>92799</v>
      </c>
      <c r="C160" s="32" t="s">
        <v>217</v>
      </c>
      <c r="D160" s="31" t="s">
        <v>142</v>
      </c>
      <c r="E160" s="65" t="s">
        <v>138</v>
      </c>
      <c r="F160" s="79">
        <v>6.45</v>
      </c>
      <c r="G160" s="34">
        <f>ROUND(E160*F160,2)</f>
        <v>6.45</v>
      </c>
    </row>
    <row r="161" spans="1:7" ht="21.95" customHeight="1">
      <c r="A161" s="113"/>
      <c r="B161" s="10"/>
      <c r="C161" s="10"/>
      <c r="D161" s="277" t="s">
        <v>41</v>
      </c>
      <c r="E161" s="278"/>
      <c r="F161" s="279"/>
      <c r="G161" s="80">
        <f>SUM(G156:G160)</f>
        <v>11.24</v>
      </c>
    </row>
    <row r="162" spans="1:7" ht="21.95" customHeight="1">
      <c r="A162" s="113"/>
      <c r="B162" s="10"/>
      <c r="C162" s="10"/>
      <c r="D162" s="277" t="str">
        <f>"BDI ( " &amp;TEXT($G$9,"0,00") &amp;" ) %:"</f>
        <v>BDI ( 28,82 ) %:</v>
      </c>
      <c r="E162" s="278"/>
      <c r="F162" s="279"/>
      <c r="G162" s="80">
        <f>ROUND(G161*($G$9/100),2)</f>
        <v>3.24</v>
      </c>
    </row>
    <row r="163" spans="1:7" ht="21.95" customHeight="1">
      <c r="A163" s="113"/>
      <c r="B163" s="10"/>
      <c r="C163" s="10"/>
      <c r="D163" s="277" t="s">
        <v>42</v>
      </c>
      <c r="E163" s="278"/>
      <c r="F163" s="279"/>
      <c r="G163" s="95">
        <f>ROUND(SUM(G161:G162),2)</f>
        <v>14.48</v>
      </c>
    </row>
    <row r="164" spans="1:7">
      <c r="A164" s="113"/>
      <c r="B164" s="10"/>
      <c r="C164" s="10"/>
      <c r="D164" s="10"/>
      <c r="E164" s="10"/>
      <c r="F164" s="10"/>
      <c r="G164" s="10"/>
    </row>
    <row r="165" spans="1:7" ht="48.75" customHeight="1">
      <c r="A165" s="98" t="s">
        <v>526</v>
      </c>
      <c r="B165" s="98">
        <v>92269</v>
      </c>
      <c r="C165" s="99" t="s">
        <v>218</v>
      </c>
      <c r="D165" s="98" t="s">
        <v>100</v>
      </c>
      <c r="E165" s="100" t="s">
        <v>88</v>
      </c>
      <c r="F165" s="100" t="s">
        <v>36</v>
      </c>
      <c r="G165" s="100" t="s">
        <v>37</v>
      </c>
    </row>
    <row r="166" spans="1:7" ht="24">
      <c r="A166" s="31" t="s">
        <v>38</v>
      </c>
      <c r="B166" s="31" t="s">
        <v>176</v>
      </c>
      <c r="C166" s="32" t="s">
        <v>177</v>
      </c>
      <c r="D166" s="31" t="s">
        <v>102</v>
      </c>
      <c r="E166" s="65" t="s">
        <v>219</v>
      </c>
      <c r="F166" s="79">
        <v>0.8</v>
      </c>
      <c r="G166" s="34">
        <f t="shared" ref="G166:G172" si="5">ROUND(E166*F166,2)</f>
        <v>5.73</v>
      </c>
    </row>
    <row r="167" spans="1:7" ht="24">
      <c r="A167" s="31" t="s">
        <v>38</v>
      </c>
      <c r="B167" s="31">
        <v>5068</v>
      </c>
      <c r="C167" s="32" t="s">
        <v>220</v>
      </c>
      <c r="D167" s="31" t="s">
        <v>142</v>
      </c>
      <c r="E167" s="65" t="s">
        <v>221</v>
      </c>
      <c r="F167" s="79">
        <v>9.4700000000000006</v>
      </c>
      <c r="G167" s="34">
        <f t="shared" si="5"/>
        <v>0.56000000000000005</v>
      </c>
    </row>
    <row r="168" spans="1:7" ht="24">
      <c r="A168" s="31" t="s">
        <v>38</v>
      </c>
      <c r="B168" s="31">
        <v>6189</v>
      </c>
      <c r="C168" s="32" t="s">
        <v>222</v>
      </c>
      <c r="D168" s="31" t="s">
        <v>102</v>
      </c>
      <c r="E168" s="65" t="s">
        <v>223</v>
      </c>
      <c r="F168" s="79">
        <v>19.2</v>
      </c>
      <c r="G168" s="34">
        <f t="shared" si="5"/>
        <v>76.97</v>
      </c>
    </row>
    <row r="169" spans="1:7" ht="24">
      <c r="A169" s="31" t="s">
        <v>39</v>
      </c>
      <c r="B169" s="31">
        <v>88239</v>
      </c>
      <c r="C169" s="32" t="s">
        <v>224</v>
      </c>
      <c r="D169" s="31" t="s">
        <v>43</v>
      </c>
      <c r="E169" s="65" t="s">
        <v>225</v>
      </c>
      <c r="F169" s="79">
        <v>19.48</v>
      </c>
      <c r="G169" s="34">
        <f t="shared" si="5"/>
        <v>2.63</v>
      </c>
    </row>
    <row r="170" spans="1:7" ht="24">
      <c r="A170" s="31" t="s">
        <v>39</v>
      </c>
      <c r="B170" s="31" t="s">
        <v>144</v>
      </c>
      <c r="C170" s="32" t="s">
        <v>145</v>
      </c>
      <c r="D170" s="31" t="s">
        <v>43</v>
      </c>
      <c r="E170" s="65" t="s">
        <v>226</v>
      </c>
      <c r="F170" s="79">
        <v>19.45</v>
      </c>
      <c r="G170" s="34">
        <f t="shared" si="5"/>
        <v>13.13</v>
      </c>
    </row>
    <row r="171" spans="1:7" ht="36">
      <c r="A171" s="31" t="s">
        <v>39</v>
      </c>
      <c r="B171" s="31">
        <v>91692</v>
      </c>
      <c r="C171" s="32" t="s">
        <v>227</v>
      </c>
      <c r="D171" s="31" t="s">
        <v>134</v>
      </c>
      <c r="E171" s="65" t="s">
        <v>228</v>
      </c>
      <c r="F171" s="79">
        <v>24.79</v>
      </c>
      <c r="G171" s="34">
        <f t="shared" si="5"/>
        <v>1.56</v>
      </c>
    </row>
    <row r="172" spans="1:7" ht="36">
      <c r="A172" s="31" t="s">
        <v>39</v>
      </c>
      <c r="B172" s="31">
        <v>91693</v>
      </c>
      <c r="C172" s="32" t="s">
        <v>229</v>
      </c>
      <c r="D172" s="31" t="s">
        <v>157</v>
      </c>
      <c r="E172" s="65" t="s">
        <v>230</v>
      </c>
      <c r="F172" s="79">
        <v>23.27</v>
      </c>
      <c r="G172" s="34">
        <f t="shared" si="5"/>
        <v>1.68</v>
      </c>
    </row>
    <row r="173" spans="1:7" ht="21.95" customHeight="1">
      <c r="A173" s="113"/>
      <c r="B173" s="10"/>
      <c r="C173" s="10"/>
      <c r="D173" s="277" t="s">
        <v>41</v>
      </c>
      <c r="E173" s="278"/>
      <c r="F173" s="279"/>
      <c r="G173" s="80">
        <f>SUM(G166:G172)</f>
        <v>102.26</v>
      </c>
    </row>
    <row r="174" spans="1:7" ht="21.95" customHeight="1">
      <c r="A174" s="113"/>
      <c r="B174" s="10"/>
      <c r="C174" s="10"/>
      <c r="D174" s="277" t="str">
        <f>"BDI ( " &amp;TEXT($G$9,"0,00") &amp;" ) %:"</f>
        <v>BDI ( 28,82 ) %:</v>
      </c>
      <c r="E174" s="278"/>
      <c r="F174" s="279"/>
      <c r="G174" s="80">
        <f>ROUND(G173*($G$9/100),2)</f>
        <v>29.47</v>
      </c>
    </row>
    <row r="175" spans="1:7" ht="21.95" customHeight="1">
      <c r="A175" s="113"/>
      <c r="B175" s="10"/>
      <c r="C175" s="10"/>
      <c r="D175" s="277" t="s">
        <v>42</v>
      </c>
      <c r="E175" s="278"/>
      <c r="F175" s="279"/>
      <c r="G175" s="95">
        <f>ROUND(SUM(G173:G174),2)</f>
        <v>131.72999999999999</v>
      </c>
    </row>
    <row r="176" spans="1:7">
      <c r="A176" s="113"/>
      <c r="B176" s="10"/>
      <c r="C176" s="10"/>
      <c r="D176" s="10"/>
      <c r="E176" s="10"/>
      <c r="F176" s="10"/>
      <c r="G176" s="10"/>
    </row>
    <row r="177" spans="1:7" ht="53.25" customHeight="1">
      <c r="A177" s="98" t="s">
        <v>527</v>
      </c>
      <c r="B177" s="98" t="s">
        <v>181</v>
      </c>
      <c r="C177" s="99" t="s">
        <v>182</v>
      </c>
      <c r="D177" s="98" t="s">
        <v>40</v>
      </c>
      <c r="E177" s="100" t="s">
        <v>88</v>
      </c>
      <c r="F177" s="100" t="s">
        <v>36</v>
      </c>
      <c r="G177" s="100" t="s">
        <v>37</v>
      </c>
    </row>
    <row r="178" spans="1:7" ht="24">
      <c r="A178" s="31" t="s">
        <v>38</v>
      </c>
      <c r="B178" s="31" t="s">
        <v>164</v>
      </c>
      <c r="C178" s="32" t="s">
        <v>165</v>
      </c>
      <c r="D178" s="31" t="s">
        <v>40</v>
      </c>
      <c r="E178" s="65" t="s">
        <v>231</v>
      </c>
      <c r="F178" s="79">
        <v>66</v>
      </c>
      <c r="G178" s="34">
        <f t="shared" ref="G178:G184" si="6">ROUND(E178*F178,2)</f>
        <v>51.81</v>
      </c>
    </row>
    <row r="179" spans="1:7" ht="18" customHeight="1">
      <c r="A179" s="31" t="s">
        <v>38</v>
      </c>
      <c r="B179" s="31">
        <v>1379</v>
      </c>
      <c r="C179" s="32" t="s">
        <v>232</v>
      </c>
      <c r="D179" s="31" t="s">
        <v>142</v>
      </c>
      <c r="E179" s="65" t="s">
        <v>233</v>
      </c>
      <c r="F179" s="79">
        <v>0.53</v>
      </c>
      <c r="G179" s="34">
        <f t="shared" si="6"/>
        <v>171.18</v>
      </c>
    </row>
    <row r="180" spans="1:7" ht="24">
      <c r="A180" s="31" t="s">
        <v>38</v>
      </c>
      <c r="B180" s="31">
        <v>4721</v>
      </c>
      <c r="C180" s="32" t="s">
        <v>234</v>
      </c>
      <c r="D180" s="31" t="s">
        <v>40</v>
      </c>
      <c r="E180" s="65" t="s">
        <v>235</v>
      </c>
      <c r="F180" s="79">
        <v>55.38</v>
      </c>
      <c r="G180" s="34">
        <f t="shared" si="6"/>
        <v>32.51</v>
      </c>
    </row>
    <row r="181" spans="1:7" ht="18" customHeight="1">
      <c r="A181" s="31" t="s">
        <v>39</v>
      </c>
      <c r="B181" s="31" t="s">
        <v>46</v>
      </c>
      <c r="C181" s="32" t="s">
        <v>44</v>
      </c>
      <c r="D181" s="31" t="s">
        <v>43</v>
      </c>
      <c r="E181" s="65" t="s">
        <v>236</v>
      </c>
      <c r="F181" s="79">
        <v>13.7</v>
      </c>
      <c r="G181" s="34">
        <f t="shared" si="6"/>
        <v>34.659999999999997</v>
      </c>
    </row>
    <row r="182" spans="1:7" ht="36">
      <c r="A182" s="31" t="s">
        <v>39</v>
      </c>
      <c r="B182" s="31">
        <v>88377</v>
      </c>
      <c r="C182" s="32" t="s">
        <v>237</v>
      </c>
      <c r="D182" s="31" t="s">
        <v>43</v>
      </c>
      <c r="E182" s="65" t="s">
        <v>238</v>
      </c>
      <c r="F182" s="79">
        <v>19.13</v>
      </c>
      <c r="G182" s="34">
        <f t="shared" si="6"/>
        <v>30.61</v>
      </c>
    </row>
    <row r="183" spans="1:7" ht="48">
      <c r="A183" s="31" t="s">
        <v>39</v>
      </c>
      <c r="B183" s="31">
        <v>88830</v>
      </c>
      <c r="C183" s="32" t="s">
        <v>239</v>
      </c>
      <c r="D183" s="31" t="s">
        <v>134</v>
      </c>
      <c r="E183" s="65" t="s">
        <v>240</v>
      </c>
      <c r="F183" s="79">
        <v>1.01</v>
      </c>
      <c r="G183" s="34">
        <f t="shared" si="6"/>
        <v>0.84</v>
      </c>
    </row>
    <row r="184" spans="1:7" ht="48">
      <c r="A184" s="31" t="s">
        <v>39</v>
      </c>
      <c r="B184" s="31">
        <v>88831</v>
      </c>
      <c r="C184" s="32" t="s">
        <v>241</v>
      </c>
      <c r="D184" s="31" t="s">
        <v>157</v>
      </c>
      <c r="E184" s="65" t="s">
        <v>242</v>
      </c>
      <c r="F184" s="79">
        <v>0.24</v>
      </c>
      <c r="G184" s="34">
        <f t="shared" si="6"/>
        <v>0.19</v>
      </c>
    </row>
    <row r="185" spans="1:7" ht="21.95" customHeight="1">
      <c r="A185" s="113"/>
      <c r="B185" s="10"/>
      <c r="C185" s="10"/>
      <c r="D185" s="277" t="s">
        <v>41</v>
      </c>
      <c r="E185" s="278"/>
      <c r="F185" s="279"/>
      <c r="G185" s="80">
        <f>SUM(G178:G184)</f>
        <v>321.79999999999995</v>
      </c>
    </row>
    <row r="186" spans="1:7" ht="21.95" customHeight="1">
      <c r="A186" s="113"/>
      <c r="B186" s="10"/>
      <c r="C186" s="10"/>
      <c r="D186" s="277" t="str">
        <f>"BDI ( " &amp;TEXT($G$9,"0,00") &amp;" ) %:"</f>
        <v>BDI ( 28,82 ) %:</v>
      </c>
      <c r="E186" s="278"/>
      <c r="F186" s="279"/>
      <c r="G186" s="80">
        <f>ROUND(G185*($G$9/100),2)</f>
        <v>92.74</v>
      </c>
    </row>
    <row r="187" spans="1:7" ht="21.95" customHeight="1">
      <c r="A187" s="113"/>
      <c r="B187" s="10"/>
      <c r="C187" s="10"/>
      <c r="D187" s="277" t="s">
        <v>42</v>
      </c>
      <c r="E187" s="278"/>
      <c r="F187" s="279"/>
      <c r="G187" s="95">
        <f>ROUND(SUM(G185:G186),2)</f>
        <v>414.54</v>
      </c>
    </row>
    <row r="188" spans="1:7">
      <c r="A188" s="113"/>
      <c r="B188" s="10"/>
      <c r="C188" s="10"/>
      <c r="D188" s="10"/>
      <c r="E188" s="10"/>
      <c r="F188" s="10"/>
      <c r="G188" s="10"/>
    </row>
    <row r="189" spans="1:7" ht="52.5" customHeight="1">
      <c r="A189" s="98" t="s">
        <v>528</v>
      </c>
      <c r="B189" s="98" t="s">
        <v>251</v>
      </c>
      <c r="C189" s="99" t="s">
        <v>252</v>
      </c>
      <c r="D189" s="98" t="s">
        <v>100</v>
      </c>
      <c r="E189" s="100" t="s">
        <v>88</v>
      </c>
      <c r="F189" s="100" t="s">
        <v>36</v>
      </c>
      <c r="G189" s="100" t="s">
        <v>37</v>
      </c>
    </row>
    <row r="190" spans="1:7" ht="36">
      <c r="A190" s="31" t="s">
        <v>39</v>
      </c>
      <c r="B190" s="31">
        <v>87377</v>
      </c>
      <c r="C190" s="32" t="s">
        <v>253</v>
      </c>
      <c r="D190" s="31" t="s">
        <v>40</v>
      </c>
      <c r="E190" s="65" t="s">
        <v>254</v>
      </c>
      <c r="F190" s="79">
        <v>430.79</v>
      </c>
      <c r="G190" s="34">
        <f>ROUND(E190*F190,2)</f>
        <v>1.81</v>
      </c>
    </row>
    <row r="191" spans="1:7" ht="18" customHeight="1">
      <c r="A191" s="31" t="s">
        <v>39</v>
      </c>
      <c r="B191" s="31" t="s">
        <v>168</v>
      </c>
      <c r="C191" s="32" t="s">
        <v>169</v>
      </c>
      <c r="D191" s="31" t="s">
        <v>43</v>
      </c>
      <c r="E191" s="65" t="s">
        <v>255</v>
      </c>
      <c r="F191" s="79">
        <v>19.559999999999999</v>
      </c>
      <c r="G191" s="34">
        <f>ROUND(E191*F191,2)</f>
        <v>1.37</v>
      </c>
    </row>
    <row r="192" spans="1:7" ht="18" customHeight="1">
      <c r="A192" s="31" t="s">
        <v>39</v>
      </c>
      <c r="B192" s="31" t="s">
        <v>46</v>
      </c>
      <c r="C192" s="32" t="s">
        <v>44</v>
      </c>
      <c r="D192" s="31" t="s">
        <v>43</v>
      </c>
      <c r="E192" s="65" t="s">
        <v>152</v>
      </c>
      <c r="F192" s="79">
        <v>13.7</v>
      </c>
      <c r="G192" s="34">
        <f>ROUND(E192*F192,2)</f>
        <v>0.1</v>
      </c>
    </row>
    <row r="193" spans="1:7" ht="21.95" customHeight="1">
      <c r="A193" s="113"/>
      <c r="B193" s="10"/>
      <c r="C193" s="10"/>
      <c r="D193" s="277" t="s">
        <v>41</v>
      </c>
      <c r="E193" s="278"/>
      <c r="F193" s="279"/>
      <c r="G193" s="80">
        <f>SUM(G190:G192)</f>
        <v>3.2800000000000002</v>
      </c>
    </row>
    <row r="194" spans="1:7" ht="21.95" customHeight="1">
      <c r="A194" s="113"/>
      <c r="B194" s="10"/>
      <c r="C194" s="10"/>
      <c r="D194" s="277" t="str">
        <f>"BDI ( " &amp;TEXT($G$9,"0,00") &amp;" ) %:"</f>
        <v>BDI ( 28,82 ) %:</v>
      </c>
      <c r="E194" s="278"/>
      <c r="F194" s="279"/>
      <c r="G194" s="80">
        <f>ROUND(G193*($G$9/100),2)</f>
        <v>0.95</v>
      </c>
    </row>
    <row r="195" spans="1:7" ht="21.95" customHeight="1">
      <c r="A195" s="113"/>
      <c r="B195" s="10"/>
      <c r="C195" s="10"/>
      <c r="D195" s="277" t="s">
        <v>42</v>
      </c>
      <c r="E195" s="278"/>
      <c r="F195" s="279"/>
      <c r="G195" s="95">
        <f>ROUND(SUM(G193:G194),2)</f>
        <v>4.2300000000000004</v>
      </c>
    </row>
    <row r="196" spans="1:7">
      <c r="A196" s="113"/>
      <c r="B196" s="10"/>
      <c r="C196" s="10"/>
      <c r="D196" s="10"/>
      <c r="E196" s="10"/>
      <c r="F196" s="10"/>
      <c r="G196" s="10"/>
    </row>
    <row r="197" spans="1:7" ht="78.75" customHeight="1">
      <c r="A197" s="98" t="s">
        <v>529</v>
      </c>
      <c r="B197" s="98">
        <v>87529</v>
      </c>
      <c r="C197" s="99" t="s">
        <v>816</v>
      </c>
      <c r="D197" s="98" t="s">
        <v>100</v>
      </c>
      <c r="E197" s="100" t="s">
        <v>88</v>
      </c>
      <c r="F197" s="100" t="s">
        <v>36</v>
      </c>
      <c r="G197" s="100" t="s">
        <v>37</v>
      </c>
    </row>
    <row r="198" spans="1:7" ht="51.75" customHeight="1">
      <c r="A198" s="31" t="s">
        <v>39</v>
      </c>
      <c r="B198" s="31">
        <v>87292</v>
      </c>
      <c r="C198" s="32" t="s">
        <v>256</v>
      </c>
      <c r="D198" s="31" t="s">
        <v>40</v>
      </c>
      <c r="E198" s="65" t="s">
        <v>257</v>
      </c>
      <c r="F198" s="79">
        <v>456.51</v>
      </c>
      <c r="G198" s="34">
        <f>ROUND(E198*F198,2)</f>
        <v>17.16</v>
      </c>
    </row>
    <row r="199" spans="1:7" ht="18" customHeight="1">
      <c r="A199" s="31" t="s">
        <v>39</v>
      </c>
      <c r="B199" s="31" t="s">
        <v>168</v>
      </c>
      <c r="C199" s="32" t="s">
        <v>169</v>
      </c>
      <c r="D199" s="31" t="s">
        <v>43</v>
      </c>
      <c r="E199" s="65" t="s">
        <v>817</v>
      </c>
      <c r="F199" s="79">
        <v>19.559999999999999</v>
      </c>
      <c r="G199" s="34">
        <f>ROUND(E199*F199,2)</f>
        <v>9.19</v>
      </c>
    </row>
    <row r="200" spans="1:7" ht="18" customHeight="1">
      <c r="A200" s="31" t="s">
        <v>39</v>
      </c>
      <c r="B200" s="31" t="s">
        <v>46</v>
      </c>
      <c r="C200" s="32" t="s">
        <v>44</v>
      </c>
      <c r="D200" s="31" t="s">
        <v>43</v>
      </c>
      <c r="E200" s="65" t="s">
        <v>818</v>
      </c>
      <c r="F200" s="79">
        <v>13.7</v>
      </c>
      <c r="G200" s="34">
        <f>ROUND(E200*F200,2)</f>
        <v>2.34</v>
      </c>
    </row>
    <row r="201" spans="1:7" ht="21.95" customHeight="1">
      <c r="A201" s="113"/>
      <c r="B201" s="10"/>
      <c r="C201" s="10"/>
      <c r="D201" s="277" t="s">
        <v>41</v>
      </c>
      <c r="E201" s="278"/>
      <c r="F201" s="279"/>
      <c r="G201" s="80">
        <f>SUM(G198:G200)</f>
        <v>28.69</v>
      </c>
    </row>
    <row r="202" spans="1:7" ht="21.95" customHeight="1">
      <c r="A202" s="113"/>
      <c r="B202" s="10"/>
      <c r="C202" s="10"/>
      <c r="D202" s="277" t="str">
        <f>"BDI ( " &amp;TEXT($G$9,"0,00") &amp;" ) %:"</f>
        <v>BDI ( 28,82 ) %:</v>
      </c>
      <c r="E202" s="278"/>
      <c r="F202" s="279"/>
      <c r="G202" s="80">
        <f>ROUND(G201*($G$9/100),2)</f>
        <v>8.27</v>
      </c>
    </row>
    <row r="203" spans="1:7" ht="21.95" customHeight="1">
      <c r="A203" s="113"/>
      <c r="B203" s="10"/>
      <c r="C203" s="10"/>
      <c r="D203" s="277" t="s">
        <v>42</v>
      </c>
      <c r="E203" s="278"/>
      <c r="F203" s="279"/>
      <c r="G203" s="95">
        <f>ROUND(SUM(G201:G202),2)</f>
        <v>36.96</v>
      </c>
    </row>
    <row r="204" spans="1:7">
      <c r="A204" s="113"/>
      <c r="B204" s="10"/>
      <c r="C204" s="10"/>
      <c r="D204" s="10"/>
      <c r="E204" s="10"/>
      <c r="F204" s="10"/>
      <c r="G204" s="10"/>
    </row>
    <row r="205" spans="1:7" ht="46.5" customHeight="1">
      <c r="A205" s="98" t="s">
        <v>530</v>
      </c>
      <c r="B205" s="98" t="s">
        <v>681</v>
      </c>
      <c r="C205" s="99" t="s">
        <v>682</v>
      </c>
      <c r="D205" s="98" t="s">
        <v>100</v>
      </c>
      <c r="E205" s="100" t="s">
        <v>88</v>
      </c>
      <c r="F205" s="100" t="s">
        <v>36</v>
      </c>
      <c r="G205" s="100" t="s">
        <v>37</v>
      </c>
    </row>
    <row r="206" spans="1:7" ht="24">
      <c r="A206" s="31" t="s">
        <v>38</v>
      </c>
      <c r="B206" s="31">
        <v>38877</v>
      </c>
      <c r="C206" s="32" t="s">
        <v>683</v>
      </c>
      <c r="D206" s="31" t="s">
        <v>142</v>
      </c>
      <c r="E206" s="65" t="s">
        <v>684</v>
      </c>
      <c r="F206" s="79">
        <v>4.33</v>
      </c>
      <c r="G206" s="34">
        <f>ROUND(E206*F206,2)</f>
        <v>4.9400000000000004</v>
      </c>
    </row>
    <row r="207" spans="1:7" ht="18" customHeight="1">
      <c r="A207" s="31" t="s">
        <v>39</v>
      </c>
      <c r="B207" s="31" t="s">
        <v>188</v>
      </c>
      <c r="C207" s="32" t="s">
        <v>189</v>
      </c>
      <c r="D207" s="31" t="s">
        <v>43</v>
      </c>
      <c r="E207" s="65" t="s">
        <v>685</v>
      </c>
      <c r="F207" s="79">
        <v>19.48</v>
      </c>
      <c r="G207" s="34">
        <f>ROUND(E207*F207,2)</f>
        <v>3.66</v>
      </c>
    </row>
    <row r="208" spans="1:7" ht="18" customHeight="1">
      <c r="A208" s="31" t="s">
        <v>39</v>
      </c>
      <c r="B208" s="31" t="s">
        <v>46</v>
      </c>
      <c r="C208" s="32" t="s">
        <v>44</v>
      </c>
      <c r="D208" s="31" t="s">
        <v>43</v>
      </c>
      <c r="E208" s="65" t="s">
        <v>686</v>
      </c>
      <c r="F208" s="79">
        <v>13.7</v>
      </c>
      <c r="G208" s="34">
        <f>ROUND(E208*F208,2)</f>
        <v>0.95</v>
      </c>
    </row>
    <row r="209" spans="1:7" ht="21.95" customHeight="1">
      <c r="A209" s="113"/>
      <c r="B209" s="10"/>
      <c r="C209" s="10"/>
      <c r="D209" s="277" t="s">
        <v>41</v>
      </c>
      <c r="E209" s="278"/>
      <c r="F209" s="279"/>
      <c r="G209" s="80">
        <f>SUM(G206:G208)</f>
        <v>9.5500000000000007</v>
      </c>
    </row>
    <row r="210" spans="1:7" ht="21.95" customHeight="1">
      <c r="A210" s="113"/>
      <c r="B210" s="10"/>
      <c r="C210" s="10"/>
      <c r="D210" s="277" t="str">
        <f>"BDI ( " &amp;TEXT($G$9,"0,00") &amp;" ) %:"</f>
        <v>BDI ( 28,82 ) %:</v>
      </c>
      <c r="E210" s="278"/>
      <c r="F210" s="279"/>
      <c r="G210" s="80">
        <f>ROUND(G209*($G$9/100),2)</f>
        <v>2.75</v>
      </c>
    </row>
    <row r="211" spans="1:7" ht="21.95" customHeight="1">
      <c r="A211" s="113"/>
      <c r="B211" s="10"/>
      <c r="C211" s="10"/>
      <c r="D211" s="277" t="s">
        <v>42</v>
      </c>
      <c r="E211" s="278"/>
      <c r="F211" s="279"/>
      <c r="G211" s="95">
        <f>ROUND(SUM(G209:G210),2)</f>
        <v>12.3</v>
      </c>
    </row>
    <row r="212" spans="1:7">
      <c r="A212" s="113"/>
      <c r="B212" s="10"/>
      <c r="C212" s="10"/>
      <c r="D212" s="10"/>
      <c r="E212" s="10"/>
      <c r="F212" s="10"/>
      <c r="G212" s="10"/>
    </row>
    <row r="213" spans="1:7" ht="42.75" customHeight="1">
      <c r="A213" s="98" t="s">
        <v>531</v>
      </c>
      <c r="B213" s="98">
        <v>96135</v>
      </c>
      <c r="C213" s="99" t="s">
        <v>827</v>
      </c>
      <c r="D213" s="98" t="s">
        <v>100</v>
      </c>
      <c r="E213" s="100" t="s">
        <v>88</v>
      </c>
      <c r="F213" s="100" t="s">
        <v>36</v>
      </c>
      <c r="G213" s="100" t="s">
        <v>37</v>
      </c>
    </row>
    <row r="214" spans="1:7" ht="24">
      <c r="A214" s="31" t="s">
        <v>38</v>
      </c>
      <c r="B214" s="31">
        <v>3767</v>
      </c>
      <c r="C214" s="32" t="s">
        <v>821</v>
      </c>
      <c r="D214" s="31" t="s">
        <v>77</v>
      </c>
      <c r="E214" s="65" t="s">
        <v>452</v>
      </c>
      <c r="F214" s="79">
        <v>0.46</v>
      </c>
      <c r="G214" s="34">
        <f>ROUND(E214*F214,2)</f>
        <v>0.05</v>
      </c>
    </row>
    <row r="215" spans="1:7" ht="24">
      <c r="A215" s="31" t="s">
        <v>38</v>
      </c>
      <c r="B215" s="31">
        <v>4056</v>
      </c>
      <c r="C215" s="32" t="s">
        <v>822</v>
      </c>
      <c r="D215" s="31" t="s">
        <v>823</v>
      </c>
      <c r="E215" s="65" t="s">
        <v>824</v>
      </c>
      <c r="F215" s="79">
        <v>21.41</v>
      </c>
      <c r="G215" s="34">
        <f t="shared" ref="G215:G217" si="7">ROUND(E215*F215,2)</f>
        <v>5.22</v>
      </c>
    </row>
    <row r="216" spans="1:7" ht="18" customHeight="1">
      <c r="A216" s="31" t="s">
        <v>39</v>
      </c>
      <c r="B216" s="31" t="s">
        <v>188</v>
      </c>
      <c r="C216" s="32" t="s">
        <v>189</v>
      </c>
      <c r="D216" s="31" t="s">
        <v>43</v>
      </c>
      <c r="E216" s="65" t="s">
        <v>825</v>
      </c>
      <c r="F216" s="79">
        <v>19.48</v>
      </c>
      <c r="G216" s="34">
        <f t="shared" si="7"/>
        <v>11.12</v>
      </c>
    </row>
    <row r="217" spans="1:7" ht="18" customHeight="1">
      <c r="A217" s="31" t="s">
        <v>39</v>
      </c>
      <c r="B217" s="31" t="s">
        <v>46</v>
      </c>
      <c r="C217" s="32" t="s">
        <v>44</v>
      </c>
      <c r="D217" s="31" t="s">
        <v>43</v>
      </c>
      <c r="E217" s="65" t="s">
        <v>826</v>
      </c>
      <c r="F217" s="79">
        <v>13.7</v>
      </c>
      <c r="G217" s="34">
        <f t="shared" si="7"/>
        <v>1.96</v>
      </c>
    </row>
    <row r="218" spans="1:7" ht="21.95" customHeight="1">
      <c r="A218" s="113"/>
      <c r="B218" s="10"/>
      <c r="C218" s="10"/>
      <c r="D218" s="277" t="s">
        <v>41</v>
      </c>
      <c r="E218" s="278"/>
      <c r="F218" s="279"/>
      <c r="G218" s="80">
        <f>SUM(G214:G217)</f>
        <v>18.350000000000001</v>
      </c>
    </row>
    <row r="219" spans="1:7" ht="21.95" customHeight="1">
      <c r="A219" s="113"/>
      <c r="B219" s="10"/>
      <c r="C219" s="10"/>
      <c r="D219" s="277" t="str">
        <f>"BDI ( " &amp;TEXT($G$9,"0,00") &amp;" ) %:"</f>
        <v>BDI ( 28,82 ) %:</v>
      </c>
      <c r="E219" s="278"/>
      <c r="F219" s="279"/>
      <c r="G219" s="80">
        <f>ROUND(G218*($G$9/100),2)</f>
        <v>5.29</v>
      </c>
    </row>
    <row r="220" spans="1:7" ht="21.95" customHeight="1">
      <c r="A220" s="113"/>
      <c r="B220" s="10"/>
      <c r="C220" s="10"/>
      <c r="D220" s="277" t="s">
        <v>42</v>
      </c>
      <c r="E220" s="278"/>
      <c r="F220" s="279"/>
      <c r="G220" s="95">
        <f>ROUND(SUM(G218:G219),2)</f>
        <v>23.64</v>
      </c>
    </row>
    <row r="221" spans="1:7">
      <c r="A221" s="113"/>
      <c r="B221" s="10"/>
      <c r="C221" s="10"/>
      <c r="D221" s="10"/>
      <c r="E221" s="10"/>
      <c r="F221" s="10"/>
      <c r="G221" s="10"/>
    </row>
    <row r="222" spans="1:7" ht="39.75" customHeight="1">
      <c r="A222" s="98" t="s">
        <v>532</v>
      </c>
      <c r="B222" s="98">
        <v>88487</v>
      </c>
      <c r="C222" s="99" t="s">
        <v>112</v>
      </c>
      <c r="D222" s="98" t="s">
        <v>100</v>
      </c>
      <c r="E222" s="100" t="s">
        <v>88</v>
      </c>
      <c r="F222" s="100" t="s">
        <v>36</v>
      </c>
      <c r="G222" s="100" t="s">
        <v>37</v>
      </c>
    </row>
    <row r="223" spans="1:7" ht="18" customHeight="1">
      <c r="A223" s="31" t="s">
        <v>38</v>
      </c>
      <c r="B223" s="31">
        <v>7345</v>
      </c>
      <c r="C223" s="32" t="s">
        <v>830</v>
      </c>
      <c r="D223" s="31" t="s">
        <v>186</v>
      </c>
      <c r="E223" s="65" t="s">
        <v>831</v>
      </c>
      <c r="F223" s="79">
        <v>12.16</v>
      </c>
      <c r="G223" s="34">
        <f>ROUND(E223*F223,2)</f>
        <v>4.01</v>
      </c>
    </row>
    <row r="224" spans="1:7" ht="18" customHeight="1">
      <c r="A224" s="31" t="s">
        <v>39</v>
      </c>
      <c r="B224" s="31" t="s">
        <v>188</v>
      </c>
      <c r="C224" s="32" t="s">
        <v>189</v>
      </c>
      <c r="D224" s="31" t="s">
        <v>43</v>
      </c>
      <c r="E224" s="65" t="s">
        <v>832</v>
      </c>
      <c r="F224" s="79">
        <v>19.48</v>
      </c>
      <c r="G224" s="34">
        <f>ROUND(E224*F224,2)</f>
        <v>2.5299999999999998</v>
      </c>
    </row>
    <row r="225" spans="1:7" ht="18" customHeight="1">
      <c r="A225" s="31" t="s">
        <v>39</v>
      </c>
      <c r="B225" s="31" t="s">
        <v>46</v>
      </c>
      <c r="C225" s="32" t="s">
        <v>44</v>
      </c>
      <c r="D225" s="31" t="s">
        <v>43</v>
      </c>
      <c r="E225" s="65" t="s">
        <v>833</v>
      </c>
      <c r="F225" s="79">
        <v>13.7</v>
      </c>
      <c r="G225" s="34">
        <f>ROUND(E225*F225,2)</f>
        <v>0.66</v>
      </c>
    </row>
    <row r="226" spans="1:7" ht="21.95" customHeight="1">
      <c r="A226" s="113"/>
      <c r="B226" s="10"/>
      <c r="C226" s="10"/>
      <c r="D226" s="277" t="s">
        <v>41</v>
      </c>
      <c r="E226" s="278"/>
      <c r="F226" s="279"/>
      <c r="G226" s="80">
        <f>SUM(G223:G225)</f>
        <v>7.1999999999999993</v>
      </c>
    </row>
    <row r="227" spans="1:7" ht="21.95" customHeight="1">
      <c r="A227" s="113"/>
      <c r="B227" s="10"/>
      <c r="C227" s="10"/>
      <c r="D227" s="277" t="str">
        <f>"BDI ( " &amp;TEXT($G$9,"0,00") &amp;" ) %:"</f>
        <v>BDI ( 28,82 ) %:</v>
      </c>
      <c r="E227" s="278"/>
      <c r="F227" s="279"/>
      <c r="G227" s="80">
        <f>ROUND(G226*($G$9/100),2)</f>
        <v>2.08</v>
      </c>
    </row>
    <row r="228" spans="1:7" ht="21.95" customHeight="1">
      <c r="A228" s="113"/>
      <c r="B228" s="10"/>
      <c r="C228" s="10"/>
      <c r="D228" s="277" t="s">
        <v>42</v>
      </c>
      <c r="E228" s="278"/>
      <c r="F228" s="279"/>
      <c r="G228" s="95">
        <f>ROUND(SUM(G226:G227),2)</f>
        <v>9.2799999999999994</v>
      </c>
    </row>
    <row r="229" spans="1:7">
      <c r="A229" s="113"/>
      <c r="B229" s="10"/>
      <c r="C229" s="10"/>
      <c r="D229" s="10"/>
      <c r="E229" s="10"/>
      <c r="F229" s="10"/>
      <c r="G229" s="10"/>
    </row>
    <row r="230" spans="1:7" ht="84">
      <c r="A230" s="98" t="s">
        <v>533</v>
      </c>
      <c r="B230" s="98">
        <v>87517</v>
      </c>
      <c r="C230" s="99" t="s">
        <v>845</v>
      </c>
      <c r="D230" s="98" t="s">
        <v>100</v>
      </c>
      <c r="E230" s="100" t="s">
        <v>88</v>
      </c>
      <c r="F230" s="100" t="s">
        <v>36</v>
      </c>
      <c r="G230" s="100" t="s">
        <v>37</v>
      </c>
    </row>
    <row r="231" spans="1:7" ht="24">
      <c r="A231" s="31" t="s">
        <v>38</v>
      </c>
      <c r="B231" s="31">
        <v>7267</v>
      </c>
      <c r="C231" s="32" t="s">
        <v>836</v>
      </c>
      <c r="D231" s="31" t="s">
        <v>77</v>
      </c>
      <c r="E231" s="65" t="s">
        <v>837</v>
      </c>
      <c r="F231" s="79">
        <v>0.32</v>
      </c>
      <c r="G231" s="34">
        <f>ROUND(E231*F231,2)</f>
        <v>18.12</v>
      </c>
    </row>
    <row r="232" spans="1:7" ht="36">
      <c r="A232" s="31" t="s">
        <v>38</v>
      </c>
      <c r="B232" s="31">
        <v>34547</v>
      </c>
      <c r="C232" s="32" t="s">
        <v>838</v>
      </c>
      <c r="D232" s="31" t="s">
        <v>102</v>
      </c>
      <c r="E232" s="65" t="s">
        <v>839</v>
      </c>
      <c r="F232" s="79">
        <v>2.21</v>
      </c>
      <c r="G232" s="34">
        <f>ROUND(E232*F232,2)</f>
        <v>3.34</v>
      </c>
    </row>
    <row r="233" spans="1:7" ht="24">
      <c r="A233" s="31" t="s">
        <v>38</v>
      </c>
      <c r="B233" s="31">
        <v>37395</v>
      </c>
      <c r="C233" s="32" t="s">
        <v>840</v>
      </c>
      <c r="D233" s="31" t="s">
        <v>841</v>
      </c>
      <c r="E233" s="65" t="s">
        <v>842</v>
      </c>
      <c r="F233" s="79">
        <v>47.25</v>
      </c>
      <c r="G233" s="34">
        <f t="shared" ref="G233:G236" si="8">ROUND(E233*F233,2)</f>
        <v>1.72</v>
      </c>
    </row>
    <row r="234" spans="1:7" ht="48">
      <c r="A234" s="31" t="s">
        <v>39</v>
      </c>
      <c r="B234" s="31">
        <v>87292</v>
      </c>
      <c r="C234" s="32" t="s">
        <v>256</v>
      </c>
      <c r="D234" s="31" t="s">
        <v>40</v>
      </c>
      <c r="E234" s="65" t="s">
        <v>277</v>
      </c>
      <c r="F234" s="79">
        <v>456.51</v>
      </c>
      <c r="G234" s="34">
        <f t="shared" si="8"/>
        <v>6.16</v>
      </c>
    </row>
    <row r="235" spans="1:7" ht="18" customHeight="1">
      <c r="A235" s="31" t="s">
        <v>39</v>
      </c>
      <c r="B235" s="31" t="s">
        <v>168</v>
      </c>
      <c r="C235" s="32" t="s">
        <v>169</v>
      </c>
      <c r="D235" s="31" t="s">
        <v>43</v>
      </c>
      <c r="E235" s="65" t="s">
        <v>843</v>
      </c>
      <c r="F235" s="79">
        <v>19.559999999999999</v>
      </c>
      <c r="G235" s="34">
        <f t="shared" si="8"/>
        <v>71.02</v>
      </c>
    </row>
    <row r="236" spans="1:7" ht="18" customHeight="1">
      <c r="A236" s="31" t="s">
        <v>39</v>
      </c>
      <c r="B236" s="31" t="s">
        <v>46</v>
      </c>
      <c r="C236" s="32" t="s">
        <v>44</v>
      </c>
      <c r="D236" s="31" t="s">
        <v>43</v>
      </c>
      <c r="E236" s="65" t="s">
        <v>844</v>
      </c>
      <c r="F236" s="79">
        <v>13.7</v>
      </c>
      <c r="G236" s="34">
        <f t="shared" si="8"/>
        <v>24.88</v>
      </c>
    </row>
    <row r="237" spans="1:7" ht="21.95" customHeight="1">
      <c r="A237" s="113"/>
      <c r="B237" s="10"/>
      <c r="C237" s="10"/>
      <c r="D237" s="277" t="s">
        <v>41</v>
      </c>
      <c r="E237" s="278"/>
      <c r="F237" s="279"/>
      <c r="G237" s="80">
        <f>SUM(G231:G236)</f>
        <v>125.24</v>
      </c>
    </row>
    <row r="238" spans="1:7" ht="21.95" customHeight="1">
      <c r="A238" s="113"/>
      <c r="B238" s="10"/>
      <c r="C238" s="10"/>
      <c r="D238" s="277" t="str">
        <f>"BDI ( " &amp;TEXT($G$9,"0,00") &amp;" ) %:"</f>
        <v>BDI ( 28,82 ) %:</v>
      </c>
      <c r="E238" s="278"/>
      <c r="F238" s="279"/>
      <c r="G238" s="80">
        <f>ROUND(G237*($G$9/100),2)</f>
        <v>36.090000000000003</v>
      </c>
    </row>
    <row r="239" spans="1:7" ht="21.95" customHeight="1">
      <c r="A239" s="113"/>
      <c r="B239" s="10"/>
      <c r="C239" s="10"/>
      <c r="D239" s="277" t="s">
        <v>42</v>
      </c>
      <c r="E239" s="278"/>
      <c r="F239" s="279"/>
      <c r="G239" s="95">
        <f>ROUND(SUM(G237:G238),2)</f>
        <v>161.33000000000001</v>
      </c>
    </row>
    <row r="240" spans="1:7">
      <c r="A240" s="113"/>
      <c r="B240" s="10"/>
      <c r="C240" s="10"/>
      <c r="D240" s="10"/>
      <c r="E240" s="10"/>
      <c r="F240" s="10"/>
      <c r="G240" s="10"/>
    </row>
    <row r="241" spans="1:7" ht="60">
      <c r="A241" s="98" t="s">
        <v>732</v>
      </c>
      <c r="B241" s="98" t="s">
        <v>245</v>
      </c>
      <c r="C241" s="99" t="s">
        <v>246</v>
      </c>
      <c r="D241" s="98" t="s">
        <v>142</v>
      </c>
      <c r="E241" s="100" t="s">
        <v>88</v>
      </c>
      <c r="F241" s="100" t="s">
        <v>36</v>
      </c>
      <c r="G241" s="100" t="s">
        <v>37</v>
      </c>
    </row>
    <row r="242" spans="1:7" ht="18" customHeight="1">
      <c r="A242" s="31" t="s">
        <v>38</v>
      </c>
      <c r="B242" s="31" t="s">
        <v>194</v>
      </c>
      <c r="C242" s="32" t="s">
        <v>195</v>
      </c>
      <c r="D242" s="31" t="s">
        <v>142</v>
      </c>
      <c r="E242" s="65" t="s">
        <v>196</v>
      </c>
      <c r="F242" s="79">
        <v>10.28</v>
      </c>
      <c r="G242" s="34">
        <f>ROUND(E242*F242,2)</f>
        <v>0.26</v>
      </c>
    </row>
    <row r="243" spans="1:7" ht="36">
      <c r="A243" s="31" t="s">
        <v>38</v>
      </c>
      <c r="B243" s="31" t="s">
        <v>197</v>
      </c>
      <c r="C243" s="32" t="s">
        <v>198</v>
      </c>
      <c r="D243" s="31" t="s">
        <v>77</v>
      </c>
      <c r="E243" s="65" t="s">
        <v>247</v>
      </c>
      <c r="F243" s="79">
        <v>0.13</v>
      </c>
      <c r="G243" s="34">
        <f>ROUND(E243*F243,2)</f>
        <v>0.13</v>
      </c>
    </row>
    <row r="244" spans="1:7" ht="24">
      <c r="A244" s="31" t="s">
        <v>39</v>
      </c>
      <c r="B244" s="31" t="s">
        <v>200</v>
      </c>
      <c r="C244" s="32" t="s">
        <v>201</v>
      </c>
      <c r="D244" s="31" t="s">
        <v>43</v>
      </c>
      <c r="E244" s="65" t="s">
        <v>248</v>
      </c>
      <c r="F244" s="79">
        <v>15.15</v>
      </c>
      <c r="G244" s="34">
        <f>ROUND(E244*F244,2)</f>
        <v>0.23</v>
      </c>
    </row>
    <row r="245" spans="1:7" ht="18" customHeight="1">
      <c r="A245" s="31" t="s">
        <v>39</v>
      </c>
      <c r="B245" s="31">
        <v>88245</v>
      </c>
      <c r="C245" s="32" t="s">
        <v>203</v>
      </c>
      <c r="D245" s="31" t="s">
        <v>43</v>
      </c>
      <c r="E245" s="65" t="s">
        <v>249</v>
      </c>
      <c r="F245" s="79">
        <v>19.45</v>
      </c>
      <c r="G245" s="34">
        <f>ROUND(E245*F245,2)</f>
        <v>1.84</v>
      </c>
    </row>
    <row r="246" spans="1:7" ht="36">
      <c r="A246" s="31" t="s">
        <v>39</v>
      </c>
      <c r="B246" s="31">
        <v>92792</v>
      </c>
      <c r="C246" s="32" t="s">
        <v>250</v>
      </c>
      <c r="D246" s="31" t="s">
        <v>142</v>
      </c>
      <c r="E246" s="65" t="s">
        <v>138</v>
      </c>
      <c r="F246" s="79">
        <v>5.58</v>
      </c>
      <c r="G246" s="34">
        <f>ROUND(E246*F246,2)</f>
        <v>5.58</v>
      </c>
    </row>
    <row r="247" spans="1:7" ht="21.95" customHeight="1">
      <c r="A247" s="113"/>
      <c r="B247" s="10"/>
      <c r="C247" s="10"/>
      <c r="D247" s="277" t="s">
        <v>41</v>
      </c>
      <c r="E247" s="278"/>
      <c r="F247" s="279"/>
      <c r="G247" s="80">
        <f>SUM(G242:G246)</f>
        <v>8.0399999999999991</v>
      </c>
    </row>
    <row r="248" spans="1:7" ht="21.95" customHeight="1">
      <c r="A248" s="113"/>
      <c r="B248" s="10"/>
      <c r="C248" s="10"/>
      <c r="D248" s="277" t="str">
        <f>"BDI ( " &amp;TEXT($G$9,"0,00") &amp;" ) %:"</f>
        <v>BDI ( 28,82 ) %:</v>
      </c>
      <c r="E248" s="278"/>
      <c r="F248" s="279"/>
      <c r="G248" s="80">
        <f>ROUND(G247*($G$9/100),2)</f>
        <v>2.3199999999999998</v>
      </c>
    </row>
    <row r="249" spans="1:7" ht="21.95" customHeight="1">
      <c r="A249" s="113"/>
      <c r="B249" s="10"/>
      <c r="C249" s="10"/>
      <c r="D249" s="277" t="s">
        <v>42</v>
      </c>
      <c r="E249" s="278"/>
      <c r="F249" s="279"/>
      <c r="G249" s="95">
        <f>ROUND(SUM(G247:G248),2)</f>
        <v>10.36</v>
      </c>
    </row>
    <row r="250" spans="1:7">
      <c r="A250" s="113"/>
      <c r="B250" s="10"/>
      <c r="C250" s="10"/>
      <c r="D250" s="10"/>
      <c r="E250" s="10"/>
      <c r="F250" s="10"/>
      <c r="G250" s="10"/>
    </row>
    <row r="251" spans="1:7" ht="84">
      <c r="A251" s="98" t="s">
        <v>534</v>
      </c>
      <c r="B251" s="98" t="s">
        <v>676</v>
      </c>
      <c r="C251" s="99" t="s">
        <v>677</v>
      </c>
      <c r="D251" s="98" t="s">
        <v>100</v>
      </c>
      <c r="E251" s="100" t="s">
        <v>88</v>
      </c>
      <c r="F251" s="100" t="s">
        <v>36</v>
      </c>
      <c r="G251" s="100" t="s">
        <v>37</v>
      </c>
    </row>
    <row r="252" spans="1:7" ht="48">
      <c r="A252" s="31" t="s">
        <v>39</v>
      </c>
      <c r="B252" s="31" t="s">
        <v>678</v>
      </c>
      <c r="C252" s="32" t="s">
        <v>256</v>
      </c>
      <c r="D252" s="31" t="s">
        <v>40</v>
      </c>
      <c r="E252" s="65" t="s">
        <v>257</v>
      </c>
      <c r="F252" s="79">
        <v>456.51</v>
      </c>
      <c r="G252" s="34">
        <f>ROUND(E252*F252,2)</f>
        <v>17.16</v>
      </c>
    </row>
    <row r="253" spans="1:7" ht="18" customHeight="1">
      <c r="A253" s="31" t="s">
        <v>39</v>
      </c>
      <c r="B253" s="31" t="s">
        <v>168</v>
      </c>
      <c r="C253" s="32" t="s">
        <v>169</v>
      </c>
      <c r="D253" s="31" t="s">
        <v>43</v>
      </c>
      <c r="E253" s="65" t="s">
        <v>679</v>
      </c>
      <c r="F253" s="79">
        <v>19.559999999999999</v>
      </c>
      <c r="G253" s="34">
        <f>ROUND(E253*F253,2)</f>
        <v>11.34</v>
      </c>
    </row>
    <row r="254" spans="1:7" ht="18" customHeight="1">
      <c r="A254" s="31" t="s">
        <v>39</v>
      </c>
      <c r="B254" s="31" t="s">
        <v>46</v>
      </c>
      <c r="C254" s="32" t="s">
        <v>44</v>
      </c>
      <c r="D254" s="31" t="s">
        <v>43</v>
      </c>
      <c r="E254" s="65" t="s">
        <v>666</v>
      </c>
      <c r="F254" s="79">
        <v>13.7</v>
      </c>
      <c r="G254" s="34">
        <f>ROUND(E254*F254,2)</f>
        <v>2.89</v>
      </c>
    </row>
    <row r="255" spans="1:7" ht="21.95" customHeight="1">
      <c r="A255" s="113"/>
      <c r="B255" s="10"/>
      <c r="C255" s="10"/>
      <c r="D255" s="277" t="s">
        <v>41</v>
      </c>
      <c r="E255" s="278"/>
      <c r="F255" s="279"/>
      <c r="G255" s="80">
        <f>SUM(G252:G254)</f>
        <v>31.39</v>
      </c>
    </row>
    <row r="256" spans="1:7" ht="21.95" customHeight="1">
      <c r="A256" s="113"/>
      <c r="B256" s="10"/>
      <c r="C256" s="10"/>
      <c r="D256" s="277" t="str">
        <f>"BDI ( " &amp;TEXT($G$9,"0,00") &amp;" ) %:"</f>
        <v>BDI ( 28,82 ) %:</v>
      </c>
      <c r="E256" s="278"/>
      <c r="F256" s="279"/>
      <c r="G256" s="80">
        <f>ROUND(G255*($G$9/100),2)</f>
        <v>9.0500000000000007</v>
      </c>
    </row>
    <row r="257" spans="1:7" ht="21.95" customHeight="1">
      <c r="A257" s="113"/>
      <c r="B257" s="10"/>
      <c r="C257" s="10"/>
      <c r="D257" s="277" t="s">
        <v>42</v>
      </c>
      <c r="E257" s="278"/>
      <c r="F257" s="279"/>
      <c r="G257" s="95">
        <f>ROUND(SUM(G255:G256),2)</f>
        <v>40.44</v>
      </c>
    </row>
    <row r="258" spans="1:7">
      <c r="A258" s="113"/>
      <c r="B258" s="10"/>
      <c r="C258" s="10"/>
      <c r="D258" s="10"/>
      <c r="E258" s="10"/>
      <c r="F258" s="10"/>
      <c r="G258" s="10"/>
    </row>
    <row r="259" spans="1:7" ht="60">
      <c r="A259" s="98" t="s">
        <v>535</v>
      </c>
      <c r="B259" s="98" t="s">
        <v>654</v>
      </c>
      <c r="C259" s="99" t="s">
        <v>655</v>
      </c>
      <c r="D259" s="98" t="s">
        <v>100</v>
      </c>
      <c r="E259" s="100" t="s">
        <v>88</v>
      </c>
      <c r="F259" s="100" t="s">
        <v>36</v>
      </c>
      <c r="G259" s="100" t="s">
        <v>37</v>
      </c>
    </row>
    <row r="260" spans="1:7" ht="24">
      <c r="A260" s="31" t="s">
        <v>38</v>
      </c>
      <c r="B260" s="31">
        <v>36881</v>
      </c>
      <c r="C260" s="32" t="s">
        <v>656</v>
      </c>
      <c r="D260" s="31" t="s">
        <v>100</v>
      </c>
      <c r="E260" s="65" t="s">
        <v>657</v>
      </c>
      <c r="F260" s="79">
        <v>71.760000000000005</v>
      </c>
      <c r="G260" s="34">
        <f>ROUND(E260*F260,2)</f>
        <v>95.44</v>
      </c>
    </row>
    <row r="261" spans="1:7" ht="18" customHeight="1">
      <c r="A261" s="31" t="s">
        <v>38</v>
      </c>
      <c r="B261" s="31">
        <v>37596</v>
      </c>
      <c r="C261" s="32" t="s">
        <v>658</v>
      </c>
      <c r="D261" s="31" t="s">
        <v>142</v>
      </c>
      <c r="E261" s="65" t="s">
        <v>659</v>
      </c>
      <c r="F261" s="79">
        <v>2.72</v>
      </c>
      <c r="G261" s="34">
        <f>ROUND(E261*F261,2)</f>
        <v>20.92</v>
      </c>
    </row>
    <row r="262" spans="1:7" ht="24">
      <c r="A262" s="31" t="s">
        <v>39</v>
      </c>
      <c r="B262" s="31">
        <v>88256</v>
      </c>
      <c r="C262" s="32" t="s">
        <v>660</v>
      </c>
      <c r="D262" s="31" t="s">
        <v>43</v>
      </c>
      <c r="E262" s="65" t="s">
        <v>661</v>
      </c>
      <c r="F262" s="79">
        <v>20.54</v>
      </c>
      <c r="G262" s="34">
        <f>ROUND(E262*F262,2)</f>
        <v>34.92</v>
      </c>
    </row>
    <row r="263" spans="1:7" ht="18" customHeight="1">
      <c r="A263" s="31" t="s">
        <v>39</v>
      </c>
      <c r="B263" s="31" t="s">
        <v>46</v>
      </c>
      <c r="C263" s="32" t="s">
        <v>44</v>
      </c>
      <c r="D263" s="31" t="s">
        <v>43</v>
      </c>
      <c r="E263" s="65" t="s">
        <v>662</v>
      </c>
      <c r="F263" s="79">
        <v>13.7</v>
      </c>
      <c r="G263" s="34">
        <f>ROUND(E263*F263,2)</f>
        <v>11.65</v>
      </c>
    </row>
    <row r="264" spans="1:7" ht="21.95" customHeight="1">
      <c r="A264" s="113"/>
      <c r="B264" s="10"/>
      <c r="C264" s="10"/>
      <c r="D264" s="277" t="s">
        <v>41</v>
      </c>
      <c r="E264" s="278"/>
      <c r="F264" s="279"/>
      <c r="G264" s="80">
        <f>SUM(G260:G263)</f>
        <v>162.93</v>
      </c>
    </row>
    <row r="265" spans="1:7" ht="21.95" customHeight="1">
      <c r="A265" s="113"/>
      <c r="B265" s="10"/>
      <c r="C265" s="10"/>
      <c r="D265" s="277" t="str">
        <f>"BDI ( " &amp;TEXT($G$9,"0,00") &amp;" ) %:"</f>
        <v>BDI ( 28,82 ) %:</v>
      </c>
      <c r="E265" s="278"/>
      <c r="F265" s="279"/>
      <c r="G265" s="80">
        <f>ROUND(G264*($G$9/100),2)</f>
        <v>46.96</v>
      </c>
    </row>
    <row r="266" spans="1:7" ht="21.95" customHeight="1">
      <c r="A266" s="113"/>
      <c r="B266" s="10"/>
      <c r="C266" s="10"/>
      <c r="D266" s="277" t="s">
        <v>42</v>
      </c>
      <c r="E266" s="278"/>
      <c r="F266" s="279"/>
      <c r="G266" s="95">
        <f>ROUND(SUM(G264:G265),2)</f>
        <v>209.89</v>
      </c>
    </row>
    <row r="267" spans="1:7">
      <c r="A267" s="113"/>
      <c r="B267" s="10"/>
      <c r="C267" s="10"/>
      <c r="D267" s="10"/>
      <c r="E267" s="10"/>
      <c r="F267" s="10"/>
      <c r="G267" s="10"/>
    </row>
    <row r="268" spans="1:7" ht="48">
      <c r="A268" s="98" t="s">
        <v>536</v>
      </c>
      <c r="B268" s="98" t="s">
        <v>663</v>
      </c>
      <c r="C268" s="99" t="s">
        <v>664</v>
      </c>
      <c r="D268" s="98" t="s">
        <v>100</v>
      </c>
      <c r="E268" s="100" t="s">
        <v>88</v>
      </c>
      <c r="F268" s="100" t="s">
        <v>36</v>
      </c>
      <c r="G268" s="100" t="s">
        <v>37</v>
      </c>
    </row>
    <row r="269" spans="1:7" ht="18" customHeight="1">
      <c r="A269" s="31" t="s">
        <v>38</v>
      </c>
      <c r="B269" s="31">
        <v>1380</v>
      </c>
      <c r="C269" s="32" t="s">
        <v>665</v>
      </c>
      <c r="D269" s="31" t="s">
        <v>142</v>
      </c>
      <c r="E269" s="65" t="s">
        <v>666</v>
      </c>
      <c r="F269" s="79">
        <v>3.16</v>
      </c>
      <c r="G269" s="34">
        <f>ROUND(E269*F269,2)</f>
        <v>0.67</v>
      </c>
    </row>
    <row r="270" spans="1:7" ht="18" customHeight="1">
      <c r="A270" s="31" t="s">
        <v>38</v>
      </c>
      <c r="B270" s="31">
        <v>1381</v>
      </c>
      <c r="C270" s="32" t="s">
        <v>667</v>
      </c>
      <c r="D270" s="31" t="s">
        <v>142</v>
      </c>
      <c r="E270" s="65" t="s">
        <v>668</v>
      </c>
      <c r="F270" s="79">
        <v>0.6</v>
      </c>
      <c r="G270" s="34">
        <f>ROUND(E270*F270,2)</f>
        <v>4.8</v>
      </c>
    </row>
    <row r="271" spans="1:7" ht="48">
      <c r="A271" s="31" t="s">
        <v>38</v>
      </c>
      <c r="B271" s="31">
        <v>25980</v>
      </c>
      <c r="C271" s="32" t="s">
        <v>669</v>
      </c>
      <c r="D271" s="31" t="s">
        <v>100</v>
      </c>
      <c r="E271" s="65" t="s">
        <v>670</v>
      </c>
      <c r="F271" s="79">
        <v>212.15</v>
      </c>
      <c r="G271" s="34">
        <f>ROUND(E271*F271,2)</f>
        <v>222.76</v>
      </c>
    </row>
    <row r="272" spans="1:7" ht="24">
      <c r="A272" s="31" t="s">
        <v>39</v>
      </c>
      <c r="B272" s="31">
        <v>88274</v>
      </c>
      <c r="C272" s="32" t="s">
        <v>671</v>
      </c>
      <c r="D272" s="31" t="s">
        <v>43</v>
      </c>
      <c r="E272" s="65" t="s">
        <v>243</v>
      </c>
      <c r="F272" s="79">
        <v>19.55</v>
      </c>
      <c r="G272" s="34">
        <f>ROUND(E272*F272,2)</f>
        <v>9.7799999999999994</v>
      </c>
    </row>
    <row r="273" spans="1:7" ht="18" customHeight="1">
      <c r="A273" s="31" t="s">
        <v>39</v>
      </c>
      <c r="B273" s="31" t="s">
        <v>46</v>
      </c>
      <c r="C273" s="32" t="s">
        <v>44</v>
      </c>
      <c r="D273" s="31" t="s">
        <v>43</v>
      </c>
      <c r="E273" s="65" t="s">
        <v>243</v>
      </c>
      <c r="F273" s="79">
        <v>13.7</v>
      </c>
      <c r="G273" s="34">
        <f>ROUND(E273*F273,2)</f>
        <v>6.85</v>
      </c>
    </row>
    <row r="274" spans="1:7" ht="21.95" customHeight="1">
      <c r="A274" s="113"/>
      <c r="B274" s="10"/>
      <c r="C274" s="10"/>
      <c r="D274" s="277" t="s">
        <v>41</v>
      </c>
      <c r="E274" s="278"/>
      <c r="F274" s="279"/>
      <c r="G274" s="80">
        <f>SUM(G269:G273)</f>
        <v>244.85999999999999</v>
      </c>
    </row>
    <row r="275" spans="1:7" ht="21.95" customHeight="1">
      <c r="A275" s="113"/>
      <c r="B275" s="10"/>
      <c r="C275" s="10"/>
      <c r="D275" s="277" t="str">
        <f>"BDI ( " &amp;TEXT($G$9,"0,00") &amp;" ) %:"</f>
        <v>BDI ( 28,82 ) %:</v>
      </c>
      <c r="E275" s="278"/>
      <c r="F275" s="279"/>
      <c r="G275" s="80">
        <f>ROUND(G274*($G$9/100),2)</f>
        <v>70.569999999999993</v>
      </c>
    </row>
    <row r="276" spans="1:7" ht="21.95" customHeight="1">
      <c r="A276" s="113"/>
      <c r="B276" s="10"/>
      <c r="C276" s="10"/>
      <c r="D276" s="277" t="s">
        <v>42</v>
      </c>
      <c r="E276" s="278"/>
      <c r="F276" s="279"/>
      <c r="G276" s="95">
        <f>ROUND(SUM(G274:G275),2)</f>
        <v>315.43</v>
      </c>
    </row>
    <row r="277" spans="1:7">
      <c r="A277" s="113"/>
      <c r="B277" s="10"/>
      <c r="C277" s="10"/>
      <c r="D277" s="10"/>
      <c r="E277" s="10"/>
      <c r="F277" s="10"/>
      <c r="G277" s="10"/>
    </row>
    <row r="278" spans="1:7" ht="40.5" customHeight="1">
      <c r="A278" s="98" t="s">
        <v>538</v>
      </c>
      <c r="B278" s="98" t="s">
        <v>408</v>
      </c>
      <c r="C278" s="99" t="s">
        <v>29</v>
      </c>
      <c r="D278" s="98" t="s">
        <v>40</v>
      </c>
      <c r="E278" s="100" t="s">
        <v>88</v>
      </c>
      <c r="F278" s="100" t="s">
        <v>36</v>
      </c>
      <c r="G278" s="100" t="s">
        <v>37</v>
      </c>
    </row>
    <row r="279" spans="1:7" ht="18" customHeight="1">
      <c r="A279" s="31" t="s">
        <v>39</v>
      </c>
      <c r="B279" s="31" t="s">
        <v>46</v>
      </c>
      <c r="C279" s="32" t="s">
        <v>44</v>
      </c>
      <c r="D279" s="31" t="s">
        <v>43</v>
      </c>
      <c r="E279" s="34">
        <v>1</v>
      </c>
      <c r="F279" s="79">
        <v>13.7</v>
      </c>
      <c r="G279" s="34">
        <f>ROUND(E279*F279,2)</f>
        <v>13.7</v>
      </c>
    </row>
    <row r="280" spans="1:7" ht="24">
      <c r="A280" s="31" t="s">
        <v>38</v>
      </c>
      <c r="B280" s="31">
        <v>366</v>
      </c>
      <c r="C280" s="32" t="s">
        <v>47</v>
      </c>
      <c r="D280" s="31" t="s">
        <v>40</v>
      </c>
      <c r="E280" s="33">
        <v>1</v>
      </c>
      <c r="F280" s="79">
        <v>55</v>
      </c>
      <c r="G280" s="34">
        <f>ROUND(E280*F280,2)</f>
        <v>55</v>
      </c>
    </row>
    <row r="281" spans="1:7" ht="21.95" customHeight="1">
      <c r="A281" s="113"/>
      <c r="B281" s="10"/>
      <c r="C281" s="10"/>
      <c r="D281" s="277" t="s">
        <v>41</v>
      </c>
      <c r="E281" s="278"/>
      <c r="F281" s="279"/>
      <c r="G281" s="80">
        <f>SUM(G279:G280)</f>
        <v>68.7</v>
      </c>
    </row>
    <row r="282" spans="1:7" ht="21.95" customHeight="1">
      <c r="A282" s="113"/>
      <c r="B282" s="10"/>
      <c r="C282" s="10"/>
      <c r="D282" s="277" t="str">
        <f>"BDI ( " &amp;TEXT($G$9,"0,00") &amp;" ) %:"</f>
        <v>BDI ( 28,82 ) %:</v>
      </c>
      <c r="E282" s="278"/>
      <c r="F282" s="279"/>
      <c r="G282" s="80">
        <f>ROUND(G281*($G$9/100),2)</f>
        <v>19.8</v>
      </c>
    </row>
    <row r="283" spans="1:7" ht="21.95" customHeight="1">
      <c r="A283" s="113"/>
      <c r="B283" s="10"/>
      <c r="C283" s="10"/>
      <c r="D283" s="277" t="s">
        <v>42</v>
      </c>
      <c r="E283" s="278"/>
      <c r="F283" s="279"/>
      <c r="G283" s="95">
        <f>ROUND(SUM(G281:G282),2)</f>
        <v>88.5</v>
      </c>
    </row>
    <row r="284" spans="1:7">
      <c r="A284" s="113"/>
      <c r="B284" s="10"/>
      <c r="C284" s="10"/>
      <c r="D284" s="10"/>
      <c r="E284" s="10"/>
      <c r="F284" s="10"/>
      <c r="G284" s="10"/>
    </row>
    <row r="285" spans="1:7" ht="36.75" customHeight="1">
      <c r="A285" s="98" t="s">
        <v>537</v>
      </c>
      <c r="B285" s="98" t="s">
        <v>408</v>
      </c>
      <c r="C285" s="99" t="s">
        <v>406</v>
      </c>
      <c r="D285" s="98" t="s">
        <v>77</v>
      </c>
      <c r="E285" s="100" t="s">
        <v>88</v>
      </c>
      <c r="F285" s="100" t="s">
        <v>36</v>
      </c>
      <c r="G285" s="100" t="s">
        <v>37</v>
      </c>
    </row>
    <row r="286" spans="1:7" ht="18" customHeight="1">
      <c r="A286" s="31" t="s">
        <v>38</v>
      </c>
      <c r="B286" s="64" t="str">
        <f>'Equipamento Parque'!A4</f>
        <v>COTAÇÃO 01</v>
      </c>
      <c r="C286" s="32" t="s">
        <v>708</v>
      </c>
      <c r="D286" s="31" t="s">
        <v>77</v>
      </c>
      <c r="E286" s="65">
        <v>1</v>
      </c>
      <c r="F286" s="79">
        <f>'Equipamento Parque'!G4</f>
        <v>1287.33</v>
      </c>
      <c r="G286" s="34">
        <f t="shared" ref="G286:G293" si="9">ROUND(E286*F286,2)</f>
        <v>1287.33</v>
      </c>
    </row>
    <row r="287" spans="1:7" ht="27" customHeight="1">
      <c r="A287" s="31" t="s">
        <v>38</v>
      </c>
      <c r="B287" s="64" t="str">
        <f>'Equipamento Parque'!A5</f>
        <v>COTAÇÃO 02</v>
      </c>
      <c r="C287" s="32" t="s">
        <v>709</v>
      </c>
      <c r="D287" s="31" t="s">
        <v>77</v>
      </c>
      <c r="E287" s="65">
        <v>1</v>
      </c>
      <c r="F287" s="79">
        <f>'Equipamento Parque'!G5</f>
        <v>889.33</v>
      </c>
      <c r="G287" s="34">
        <f t="shared" si="9"/>
        <v>889.33</v>
      </c>
    </row>
    <row r="288" spans="1:7" ht="27" customHeight="1">
      <c r="A288" s="31" t="s">
        <v>38</v>
      </c>
      <c r="B288" s="64" t="str">
        <f>'Equipamento Parque'!A6</f>
        <v>COTAÇÃO 03</v>
      </c>
      <c r="C288" s="32" t="s">
        <v>710</v>
      </c>
      <c r="D288" s="31" t="s">
        <v>77</v>
      </c>
      <c r="E288" s="65">
        <v>1</v>
      </c>
      <c r="F288" s="79">
        <f>'Equipamento Parque'!G6</f>
        <v>1860.33</v>
      </c>
      <c r="G288" s="34">
        <f t="shared" si="9"/>
        <v>1860.33</v>
      </c>
    </row>
    <row r="289" spans="1:7" ht="27" customHeight="1">
      <c r="A289" s="31" t="s">
        <v>38</v>
      </c>
      <c r="B289" s="64" t="str">
        <f>'Equipamento Parque'!A7</f>
        <v>COTAÇÃO 04</v>
      </c>
      <c r="C289" s="32" t="s">
        <v>707</v>
      </c>
      <c r="D289" s="31" t="s">
        <v>77</v>
      </c>
      <c r="E289" s="65">
        <v>1</v>
      </c>
      <c r="F289" s="79">
        <f>'Equipamento Parque'!G7</f>
        <v>1021.33</v>
      </c>
      <c r="G289" s="34">
        <f t="shared" si="9"/>
        <v>1021.33</v>
      </c>
    </row>
    <row r="290" spans="1:7" ht="18" customHeight="1">
      <c r="A290" s="31" t="s">
        <v>39</v>
      </c>
      <c r="B290" s="31">
        <v>93358</v>
      </c>
      <c r="C290" s="32" t="s">
        <v>125</v>
      </c>
      <c r="D290" s="31" t="s">
        <v>40</v>
      </c>
      <c r="E290" s="65">
        <v>2.5</v>
      </c>
      <c r="F290" s="79">
        <v>54.19</v>
      </c>
      <c r="G290" s="34">
        <f t="shared" si="9"/>
        <v>135.47999999999999</v>
      </c>
    </row>
    <row r="291" spans="1:7" ht="18" customHeight="1">
      <c r="A291" s="31" t="s">
        <v>39</v>
      </c>
      <c r="B291" s="31" t="s">
        <v>168</v>
      </c>
      <c r="C291" s="32" t="s">
        <v>169</v>
      </c>
      <c r="D291" s="31" t="s">
        <v>43</v>
      </c>
      <c r="E291" s="65">
        <v>2.5</v>
      </c>
      <c r="F291" s="79">
        <v>19.559999999999999</v>
      </c>
      <c r="G291" s="34">
        <f t="shared" si="9"/>
        <v>48.9</v>
      </c>
    </row>
    <row r="292" spans="1:7" ht="18" customHeight="1">
      <c r="A292" s="31" t="s">
        <v>39</v>
      </c>
      <c r="B292" s="31" t="s">
        <v>46</v>
      </c>
      <c r="C292" s="32" t="s">
        <v>44</v>
      </c>
      <c r="D292" s="31" t="s">
        <v>43</v>
      </c>
      <c r="E292" s="65">
        <v>2.5</v>
      </c>
      <c r="F292" s="79">
        <v>13.7</v>
      </c>
      <c r="G292" s="34">
        <f t="shared" si="9"/>
        <v>34.25</v>
      </c>
    </row>
    <row r="293" spans="1:7" ht="36">
      <c r="A293" s="31" t="s">
        <v>39</v>
      </c>
      <c r="B293" s="31" t="s">
        <v>181</v>
      </c>
      <c r="C293" s="32" t="s">
        <v>182</v>
      </c>
      <c r="D293" s="31" t="s">
        <v>40</v>
      </c>
      <c r="E293" s="65">
        <v>2.5</v>
      </c>
      <c r="F293" s="79">
        <v>321.75</v>
      </c>
      <c r="G293" s="34">
        <f t="shared" si="9"/>
        <v>804.38</v>
      </c>
    </row>
    <row r="294" spans="1:7" ht="21.95" customHeight="1">
      <c r="A294" s="113"/>
      <c r="B294" s="10"/>
      <c r="C294" s="10"/>
      <c r="D294" s="277" t="s">
        <v>41</v>
      </c>
      <c r="E294" s="278"/>
      <c r="F294" s="279"/>
      <c r="G294" s="80">
        <f>SUM(G286:G293)</f>
        <v>6081.329999999999</v>
      </c>
    </row>
    <row r="295" spans="1:7" ht="21.95" customHeight="1">
      <c r="A295" s="113"/>
      <c r="B295" s="10"/>
      <c r="C295" s="10"/>
      <c r="D295" s="277" t="str">
        <f>"BDI ( " &amp;TEXT($G$9,"0,00") &amp;" ) %:"</f>
        <v>BDI ( 28,82 ) %:</v>
      </c>
      <c r="E295" s="278"/>
      <c r="F295" s="279"/>
      <c r="G295" s="80">
        <f>ROUND(G294*($G$9/100),2)</f>
        <v>1752.64</v>
      </c>
    </row>
    <row r="296" spans="1:7" ht="21.95" customHeight="1">
      <c r="A296" s="113"/>
      <c r="B296" s="10"/>
      <c r="C296" s="10"/>
      <c r="D296" s="277" t="s">
        <v>42</v>
      </c>
      <c r="E296" s="278"/>
      <c r="F296" s="279"/>
      <c r="G296" s="95">
        <f>ROUND(SUM(G294:G295),2)</f>
        <v>7833.97</v>
      </c>
    </row>
    <row r="297" spans="1:7">
      <c r="A297" s="113"/>
      <c r="B297" s="10"/>
      <c r="C297" s="10"/>
      <c r="D297" s="10"/>
      <c r="E297" s="10"/>
      <c r="F297" s="10"/>
      <c r="G297" s="10"/>
    </row>
    <row r="298" spans="1:7" ht="44.25" customHeight="1">
      <c r="A298" s="98" t="s">
        <v>539</v>
      </c>
      <c r="B298" s="98" t="s">
        <v>408</v>
      </c>
      <c r="C298" s="99" t="s">
        <v>405</v>
      </c>
      <c r="D298" s="98" t="s">
        <v>77</v>
      </c>
      <c r="E298" s="100" t="s">
        <v>88</v>
      </c>
      <c r="F298" s="100" t="s">
        <v>36</v>
      </c>
      <c r="G298" s="100" t="s">
        <v>37</v>
      </c>
    </row>
    <row r="299" spans="1:7" ht="18" customHeight="1">
      <c r="A299" s="31" t="s">
        <v>38</v>
      </c>
      <c r="B299" s="64" t="str">
        <f>'Equipamento Academia'!A4</f>
        <v>COTAÇÃO 05</v>
      </c>
      <c r="C299" s="32" t="s">
        <v>723</v>
      </c>
      <c r="D299" s="31" t="s">
        <v>77</v>
      </c>
      <c r="E299" s="65">
        <v>1</v>
      </c>
      <c r="F299" s="79">
        <f>'Equipamento Academia'!G4</f>
        <v>6542.58</v>
      </c>
      <c r="G299" s="34">
        <f t="shared" ref="G299:G310" si="10">ROUND(E299*F299,2)</f>
        <v>6542.58</v>
      </c>
    </row>
    <row r="300" spans="1:7" ht="18" customHeight="1">
      <c r="A300" s="31" t="s">
        <v>38</v>
      </c>
      <c r="B300" s="64" t="str">
        <f>'Equipamento Academia'!A5</f>
        <v>COTAÇÃO 06</v>
      </c>
      <c r="C300" s="32" t="s">
        <v>724</v>
      </c>
      <c r="D300" s="31" t="s">
        <v>77</v>
      </c>
      <c r="E300" s="65">
        <v>1</v>
      </c>
      <c r="F300" s="79">
        <f>'Equipamento Academia'!G5</f>
        <v>3767.23</v>
      </c>
      <c r="G300" s="34">
        <f t="shared" si="10"/>
        <v>3767.23</v>
      </c>
    </row>
    <row r="301" spans="1:7" ht="18" customHeight="1">
      <c r="A301" s="31" t="s">
        <v>38</v>
      </c>
      <c r="B301" s="64" t="str">
        <f>'Equipamento Academia'!A6</f>
        <v>COTAÇÃO 07</v>
      </c>
      <c r="C301" s="32" t="s">
        <v>725</v>
      </c>
      <c r="D301" s="31" t="s">
        <v>77</v>
      </c>
      <c r="E301" s="65">
        <v>1</v>
      </c>
      <c r="F301" s="79">
        <f>'Equipamento Academia'!G6</f>
        <v>2889.69</v>
      </c>
      <c r="G301" s="34">
        <f t="shared" si="10"/>
        <v>2889.69</v>
      </c>
    </row>
    <row r="302" spans="1:7" ht="18" customHeight="1">
      <c r="A302" s="31" t="s">
        <v>38</v>
      </c>
      <c r="B302" s="64" t="str">
        <f>'Equipamento Academia'!A7</f>
        <v>COTAÇÃO 08</v>
      </c>
      <c r="C302" s="32" t="s">
        <v>726</v>
      </c>
      <c r="D302" s="31" t="s">
        <v>77</v>
      </c>
      <c r="E302" s="65">
        <v>1</v>
      </c>
      <c r="F302" s="79">
        <f>'Equipamento Academia'!G7</f>
        <v>4277.68</v>
      </c>
      <c r="G302" s="34">
        <f t="shared" si="10"/>
        <v>4277.68</v>
      </c>
    </row>
    <row r="303" spans="1:7" ht="18" customHeight="1">
      <c r="A303" s="31" t="s">
        <v>38</v>
      </c>
      <c r="B303" s="64" t="str">
        <f>'Equipamento Academia'!A8</f>
        <v>COTAÇÃO 09</v>
      </c>
      <c r="C303" s="32" t="s">
        <v>727</v>
      </c>
      <c r="D303" s="31" t="s">
        <v>77</v>
      </c>
      <c r="E303" s="65">
        <v>1</v>
      </c>
      <c r="F303" s="79">
        <f>'Equipamento Academia'!G8</f>
        <v>1928.75</v>
      </c>
      <c r="G303" s="34">
        <f t="shared" si="10"/>
        <v>1928.75</v>
      </c>
    </row>
    <row r="304" spans="1:7" ht="18" customHeight="1">
      <c r="A304" s="31" t="s">
        <v>38</v>
      </c>
      <c r="B304" s="64" t="str">
        <f>'Equipamento Academia'!A9</f>
        <v>COTAÇÃO 10</v>
      </c>
      <c r="C304" s="32" t="s">
        <v>728</v>
      </c>
      <c r="D304" s="31" t="s">
        <v>77</v>
      </c>
      <c r="E304" s="65">
        <v>1</v>
      </c>
      <c r="F304" s="79">
        <f>'Equipamento Academia'!G9</f>
        <v>4774.01</v>
      </c>
      <c r="G304" s="34">
        <f t="shared" si="10"/>
        <v>4774.01</v>
      </c>
    </row>
    <row r="305" spans="1:7" ht="18" customHeight="1">
      <c r="A305" s="31" t="s">
        <v>38</v>
      </c>
      <c r="B305" s="64" t="str">
        <f>'Equipamento Academia'!A10</f>
        <v>COTAÇÃO 11</v>
      </c>
      <c r="C305" s="32" t="s">
        <v>729</v>
      </c>
      <c r="D305" s="31" t="s">
        <v>77</v>
      </c>
      <c r="E305" s="65">
        <v>1</v>
      </c>
      <c r="F305" s="79">
        <f>'Equipamento Academia'!G10</f>
        <v>3385.79</v>
      </c>
      <c r="G305" s="34">
        <f t="shared" si="10"/>
        <v>3385.79</v>
      </c>
    </row>
    <row r="306" spans="1:7" ht="18" customHeight="1">
      <c r="A306" s="31" t="s">
        <v>38</v>
      </c>
      <c r="B306" s="64" t="str">
        <f>'Equipamento Academia'!A11</f>
        <v>COTAÇÃO 12</v>
      </c>
      <c r="C306" s="32" t="s">
        <v>730</v>
      </c>
      <c r="D306" s="31" t="s">
        <v>77</v>
      </c>
      <c r="E306" s="65">
        <v>1</v>
      </c>
      <c r="F306" s="79">
        <f>'Equipamento Academia'!G11</f>
        <v>1133.78</v>
      </c>
      <c r="G306" s="34">
        <f t="shared" si="10"/>
        <v>1133.78</v>
      </c>
    </row>
    <row r="307" spans="1:7" ht="18" customHeight="1">
      <c r="A307" s="31" t="s">
        <v>39</v>
      </c>
      <c r="B307" s="31">
        <v>93358</v>
      </c>
      <c r="C307" s="32" t="s">
        <v>125</v>
      </c>
      <c r="D307" s="31" t="s">
        <v>40</v>
      </c>
      <c r="E307" s="65">
        <v>2.5</v>
      </c>
      <c r="F307" s="79">
        <v>54.19</v>
      </c>
      <c r="G307" s="34">
        <f t="shared" si="10"/>
        <v>135.47999999999999</v>
      </c>
    </row>
    <row r="308" spans="1:7" ht="18" customHeight="1">
      <c r="A308" s="31" t="s">
        <v>39</v>
      </c>
      <c r="B308" s="31" t="s">
        <v>168</v>
      </c>
      <c r="C308" s="32" t="s">
        <v>169</v>
      </c>
      <c r="D308" s="31" t="s">
        <v>43</v>
      </c>
      <c r="E308" s="65">
        <v>2.5</v>
      </c>
      <c r="F308" s="79">
        <v>19.559999999999999</v>
      </c>
      <c r="G308" s="34">
        <f t="shared" si="10"/>
        <v>48.9</v>
      </c>
    </row>
    <row r="309" spans="1:7" ht="18" customHeight="1">
      <c r="A309" s="31" t="s">
        <v>39</v>
      </c>
      <c r="B309" s="31" t="s">
        <v>46</v>
      </c>
      <c r="C309" s="32" t="s">
        <v>44</v>
      </c>
      <c r="D309" s="31" t="s">
        <v>43</v>
      </c>
      <c r="E309" s="65">
        <v>2.5</v>
      </c>
      <c r="F309" s="79">
        <v>13.7</v>
      </c>
      <c r="G309" s="34">
        <f t="shared" si="10"/>
        <v>34.25</v>
      </c>
    </row>
    <row r="310" spans="1:7" ht="36">
      <c r="A310" s="31" t="s">
        <v>39</v>
      </c>
      <c r="B310" s="31" t="s">
        <v>181</v>
      </c>
      <c r="C310" s="32" t="s">
        <v>182</v>
      </c>
      <c r="D310" s="31" t="s">
        <v>40</v>
      </c>
      <c r="E310" s="65">
        <v>2.5</v>
      </c>
      <c r="F310" s="79">
        <v>321.75</v>
      </c>
      <c r="G310" s="34">
        <f t="shared" si="10"/>
        <v>804.38</v>
      </c>
    </row>
    <row r="311" spans="1:7" ht="21.95" customHeight="1">
      <c r="A311" s="113"/>
      <c r="B311" s="10"/>
      <c r="C311" s="10"/>
      <c r="D311" s="277" t="s">
        <v>41</v>
      </c>
      <c r="E311" s="278"/>
      <c r="F311" s="279"/>
      <c r="G311" s="80">
        <f>SUM(G299:G310)</f>
        <v>29722.520000000004</v>
      </c>
    </row>
    <row r="312" spans="1:7" ht="21.95" customHeight="1">
      <c r="A312" s="113"/>
      <c r="B312" s="10"/>
      <c r="C312" s="10"/>
      <c r="D312" s="277" t="str">
        <f>"BDI ( " &amp;TEXT($G$9,"0,00") &amp;" ) %:"</f>
        <v>BDI ( 28,82 ) %:</v>
      </c>
      <c r="E312" s="278"/>
      <c r="F312" s="279"/>
      <c r="G312" s="80">
        <f>ROUND(G311*($G$9/100),2)</f>
        <v>8566.0300000000007</v>
      </c>
    </row>
    <row r="313" spans="1:7" ht="21.95" customHeight="1">
      <c r="A313" s="113"/>
      <c r="B313" s="10"/>
      <c r="C313" s="10"/>
      <c r="D313" s="277" t="s">
        <v>42</v>
      </c>
      <c r="E313" s="278"/>
      <c r="F313" s="279"/>
      <c r="G313" s="95">
        <f>ROUND(SUM(G311:G312),2)</f>
        <v>38288.550000000003</v>
      </c>
    </row>
    <row r="314" spans="1:7">
      <c r="A314" s="113"/>
      <c r="B314" s="10"/>
      <c r="C314" s="10"/>
      <c r="D314" s="10"/>
      <c r="E314" s="10"/>
      <c r="F314" s="10"/>
      <c r="G314" s="10"/>
    </row>
    <row r="315" spans="1:7" ht="48">
      <c r="A315" s="98" t="s">
        <v>540</v>
      </c>
      <c r="B315" s="98" t="s">
        <v>279</v>
      </c>
      <c r="C315" s="99" t="s">
        <v>280</v>
      </c>
      <c r="D315" s="98" t="s">
        <v>77</v>
      </c>
      <c r="E315" s="100" t="s">
        <v>88</v>
      </c>
      <c r="F315" s="100" t="s">
        <v>36</v>
      </c>
      <c r="G315" s="100" t="s">
        <v>37</v>
      </c>
    </row>
    <row r="316" spans="1:7" ht="36">
      <c r="A316" s="31" t="s">
        <v>38</v>
      </c>
      <c r="B316" s="31">
        <v>379</v>
      </c>
      <c r="C316" s="32" t="s">
        <v>281</v>
      </c>
      <c r="D316" s="31" t="s">
        <v>77</v>
      </c>
      <c r="E316" s="65" t="s">
        <v>146</v>
      </c>
      <c r="F316" s="79">
        <v>0.62</v>
      </c>
      <c r="G316" s="34">
        <f t="shared" ref="G316:G331" si="11">ROUND(E316*F316,2)</f>
        <v>1.24</v>
      </c>
    </row>
    <row r="317" spans="1:7" ht="36">
      <c r="A317" s="31" t="s">
        <v>38</v>
      </c>
      <c r="B317" s="31">
        <v>420</v>
      </c>
      <c r="C317" s="32" t="s">
        <v>282</v>
      </c>
      <c r="D317" s="31" t="s">
        <v>77</v>
      </c>
      <c r="E317" s="65" t="s">
        <v>146</v>
      </c>
      <c r="F317" s="79">
        <v>20.69</v>
      </c>
      <c r="G317" s="34">
        <f t="shared" si="11"/>
        <v>41.38</v>
      </c>
    </row>
    <row r="318" spans="1:7" ht="36">
      <c r="A318" s="31" t="s">
        <v>38</v>
      </c>
      <c r="B318" s="31">
        <v>985</v>
      </c>
      <c r="C318" s="32" t="s">
        <v>283</v>
      </c>
      <c r="D318" s="31" t="s">
        <v>102</v>
      </c>
      <c r="E318" s="65" t="s">
        <v>284</v>
      </c>
      <c r="F318" s="79">
        <v>4.6500000000000004</v>
      </c>
      <c r="G318" s="34">
        <f t="shared" si="11"/>
        <v>167.4</v>
      </c>
    </row>
    <row r="319" spans="1:7" ht="36">
      <c r="A319" s="31" t="s">
        <v>38</v>
      </c>
      <c r="B319" s="31">
        <v>1091</v>
      </c>
      <c r="C319" s="32" t="s">
        <v>285</v>
      </c>
      <c r="D319" s="31" t="s">
        <v>77</v>
      </c>
      <c r="E319" s="65" t="s">
        <v>138</v>
      </c>
      <c r="F319" s="79">
        <v>19.84</v>
      </c>
      <c r="G319" s="34">
        <f t="shared" si="11"/>
        <v>19.84</v>
      </c>
    </row>
    <row r="320" spans="1:7" ht="24">
      <c r="A320" s="31" t="s">
        <v>38</v>
      </c>
      <c r="B320" s="31">
        <v>2386</v>
      </c>
      <c r="C320" s="32" t="s">
        <v>286</v>
      </c>
      <c r="D320" s="31" t="s">
        <v>77</v>
      </c>
      <c r="E320" s="65" t="s">
        <v>138</v>
      </c>
      <c r="F320" s="79">
        <v>17.96</v>
      </c>
      <c r="G320" s="34">
        <f t="shared" si="11"/>
        <v>17.96</v>
      </c>
    </row>
    <row r="321" spans="1:7" ht="24">
      <c r="A321" s="31" t="s">
        <v>38</v>
      </c>
      <c r="B321" s="31">
        <v>2673</v>
      </c>
      <c r="C321" s="32" t="s">
        <v>287</v>
      </c>
      <c r="D321" s="31" t="s">
        <v>102</v>
      </c>
      <c r="E321" s="65" t="s">
        <v>146</v>
      </c>
      <c r="F321" s="79">
        <v>2.11</v>
      </c>
      <c r="G321" s="34">
        <f t="shared" si="11"/>
        <v>4.22</v>
      </c>
    </row>
    <row r="322" spans="1:7" ht="24">
      <c r="A322" s="31" t="s">
        <v>38</v>
      </c>
      <c r="B322" s="31">
        <v>2685</v>
      </c>
      <c r="C322" s="32" t="s">
        <v>288</v>
      </c>
      <c r="D322" s="31" t="s">
        <v>102</v>
      </c>
      <c r="E322" s="65" t="s">
        <v>289</v>
      </c>
      <c r="F322" s="79">
        <v>4.0999999999999996</v>
      </c>
      <c r="G322" s="34">
        <f t="shared" si="11"/>
        <v>36.9</v>
      </c>
    </row>
    <row r="323" spans="1:7" ht="36">
      <c r="A323" s="31" t="s">
        <v>38</v>
      </c>
      <c r="B323" s="31">
        <v>3380</v>
      </c>
      <c r="C323" s="32" t="s">
        <v>290</v>
      </c>
      <c r="D323" s="31" t="s">
        <v>77</v>
      </c>
      <c r="E323" s="65" t="s">
        <v>138</v>
      </c>
      <c r="F323" s="79">
        <v>34.700000000000003</v>
      </c>
      <c r="G323" s="34">
        <f t="shared" si="11"/>
        <v>34.700000000000003</v>
      </c>
    </row>
    <row r="324" spans="1:7" ht="36">
      <c r="A324" s="31" t="s">
        <v>38</v>
      </c>
      <c r="B324" s="31">
        <v>3398</v>
      </c>
      <c r="C324" s="32" t="s">
        <v>291</v>
      </c>
      <c r="D324" s="31" t="s">
        <v>77</v>
      </c>
      <c r="E324" s="65" t="s">
        <v>138</v>
      </c>
      <c r="F324" s="79">
        <v>4.12</v>
      </c>
      <c r="G324" s="34">
        <f t="shared" si="11"/>
        <v>4.12</v>
      </c>
    </row>
    <row r="325" spans="1:7" ht="36">
      <c r="A325" s="31" t="s">
        <v>38</v>
      </c>
      <c r="B325" s="31">
        <v>4336</v>
      </c>
      <c r="C325" s="32" t="s">
        <v>292</v>
      </c>
      <c r="D325" s="31" t="s">
        <v>77</v>
      </c>
      <c r="E325" s="65" t="s">
        <v>146</v>
      </c>
      <c r="F325" s="79">
        <v>2.4500000000000002</v>
      </c>
      <c r="G325" s="34">
        <f t="shared" si="11"/>
        <v>4.9000000000000004</v>
      </c>
    </row>
    <row r="326" spans="1:7" ht="24">
      <c r="A326" s="31" t="s">
        <v>38</v>
      </c>
      <c r="B326" s="31">
        <v>5054</v>
      </c>
      <c r="C326" s="32" t="s">
        <v>293</v>
      </c>
      <c r="D326" s="31" t="s">
        <v>77</v>
      </c>
      <c r="E326" s="65" t="s">
        <v>138</v>
      </c>
      <c r="F326" s="79">
        <v>310.73</v>
      </c>
      <c r="G326" s="34">
        <f t="shared" si="11"/>
        <v>310.73</v>
      </c>
    </row>
    <row r="327" spans="1:7" ht="24">
      <c r="A327" s="31" t="s">
        <v>38</v>
      </c>
      <c r="B327" s="31">
        <v>11856</v>
      </c>
      <c r="C327" s="32" t="s">
        <v>294</v>
      </c>
      <c r="D327" s="31" t="s">
        <v>77</v>
      </c>
      <c r="E327" s="65" t="s">
        <v>146</v>
      </c>
      <c r="F327" s="79">
        <v>2.96</v>
      </c>
      <c r="G327" s="34">
        <f t="shared" si="11"/>
        <v>5.92</v>
      </c>
    </row>
    <row r="328" spans="1:7" ht="24">
      <c r="A328" s="31" t="s">
        <v>38</v>
      </c>
      <c r="B328" s="31">
        <v>20256</v>
      </c>
      <c r="C328" s="32" t="s">
        <v>295</v>
      </c>
      <c r="D328" s="31" t="s">
        <v>77</v>
      </c>
      <c r="E328" s="65" t="s">
        <v>138</v>
      </c>
      <c r="F328" s="79">
        <v>0.18</v>
      </c>
      <c r="G328" s="34">
        <f t="shared" si="11"/>
        <v>0.18</v>
      </c>
    </row>
    <row r="329" spans="1:7" ht="36">
      <c r="A329" s="31" t="s">
        <v>38</v>
      </c>
      <c r="B329" s="31">
        <v>39680</v>
      </c>
      <c r="C329" s="32" t="s">
        <v>296</v>
      </c>
      <c r="D329" s="31" t="s">
        <v>77</v>
      </c>
      <c r="E329" s="65" t="s">
        <v>138</v>
      </c>
      <c r="F329" s="79">
        <v>51</v>
      </c>
      <c r="G329" s="34">
        <f t="shared" si="11"/>
        <v>51</v>
      </c>
    </row>
    <row r="330" spans="1:7" ht="18" customHeight="1">
      <c r="A330" s="31" t="s">
        <v>39</v>
      </c>
      <c r="B330" s="31">
        <v>88264</v>
      </c>
      <c r="C330" s="32" t="s">
        <v>298</v>
      </c>
      <c r="D330" s="31" t="s">
        <v>43</v>
      </c>
      <c r="E330" s="65" t="s">
        <v>299</v>
      </c>
      <c r="F330" s="79">
        <v>19.739999999999998</v>
      </c>
      <c r="G330" s="34">
        <f t="shared" si="11"/>
        <v>118.44</v>
      </c>
    </row>
    <row r="331" spans="1:7" ht="18" customHeight="1">
      <c r="A331" s="31" t="s">
        <v>39</v>
      </c>
      <c r="B331" s="31" t="s">
        <v>46</v>
      </c>
      <c r="C331" s="32" t="s">
        <v>44</v>
      </c>
      <c r="D331" s="31" t="s">
        <v>43</v>
      </c>
      <c r="E331" s="65" t="s">
        <v>299</v>
      </c>
      <c r="F331" s="79">
        <v>13.7</v>
      </c>
      <c r="G331" s="34">
        <f t="shared" si="11"/>
        <v>82.2</v>
      </c>
    </row>
    <row r="332" spans="1:7" ht="21.95" customHeight="1">
      <c r="A332" s="113"/>
      <c r="B332" s="10"/>
      <c r="C332" s="10"/>
      <c r="D332" s="277" t="s">
        <v>41</v>
      </c>
      <c r="E332" s="278"/>
      <c r="F332" s="279"/>
      <c r="G332" s="80">
        <f>SUM(G316:G331)</f>
        <v>901.12999999999988</v>
      </c>
    </row>
    <row r="333" spans="1:7" ht="21.95" customHeight="1">
      <c r="A333" s="113"/>
      <c r="B333" s="10"/>
      <c r="C333" s="10"/>
      <c r="D333" s="277" t="str">
        <f>"BDI ( " &amp;TEXT($G$9,"0,00") &amp;" ) %:"</f>
        <v>BDI ( 28,82 ) %:</v>
      </c>
      <c r="E333" s="278"/>
      <c r="F333" s="279"/>
      <c r="G333" s="80">
        <f>ROUND(G332*($G$9/100),2)</f>
        <v>259.70999999999998</v>
      </c>
    </row>
    <row r="334" spans="1:7" ht="21.95" customHeight="1">
      <c r="A334" s="113"/>
      <c r="B334" s="10"/>
      <c r="C334" s="10"/>
      <c r="D334" s="277" t="s">
        <v>42</v>
      </c>
      <c r="E334" s="278"/>
      <c r="F334" s="279"/>
      <c r="G334" s="95">
        <f>ROUND(SUM(G332:G333),2)</f>
        <v>1160.8399999999999</v>
      </c>
    </row>
    <row r="335" spans="1:7">
      <c r="A335" s="113"/>
      <c r="B335" s="10"/>
      <c r="C335" s="10"/>
      <c r="D335" s="10"/>
      <c r="E335" s="10"/>
      <c r="F335" s="10"/>
      <c r="G335" s="10"/>
    </row>
    <row r="336" spans="1:7" ht="43.5" customHeight="1">
      <c r="A336" s="98" t="s">
        <v>541</v>
      </c>
      <c r="B336" s="98" t="s">
        <v>301</v>
      </c>
      <c r="C336" s="99" t="s">
        <v>302</v>
      </c>
      <c r="D336" s="98" t="s">
        <v>77</v>
      </c>
      <c r="E336" s="100" t="s">
        <v>88</v>
      </c>
      <c r="F336" s="100" t="s">
        <v>36</v>
      </c>
      <c r="G336" s="100" t="s">
        <v>37</v>
      </c>
    </row>
    <row r="337" spans="1:7" ht="24">
      <c r="A337" s="31" t="s">
        <v>38</v>
      </c>
      <c r="B337" s="31">
        <v>2386</v>
      </c>
      <c r="C337" s="32" t="s">
        <v>286</v>
      </c>
      <c r="D337" s="31" t="s">
        <v>77</v>
      </c>
      <c r="E337" s="65" t="s">
        <v>138</v>
      </c>
      <c r="F337" s="79">
        <v>17.38</v>
      </c>
      <c r="G337" s="34">
        <f>ROUND(E337*F337,2)</f>
        <v>17.38</v>
      </c>
    </row>
    <row r="338" spans="1:7" ht="18" customHeight="1">
      <c r="A338" s="31" t="s">
        <v>39</v>
      </c>
      <c r="B338" s="31" t="s">
        <v>297</v>
      </c>
      <c r="C338" s="32" t="s">
        <v>298</v>
      </c>
      <c r="D338" s="31" t="s">
        <v>43</v>
      </c>
      <c r="E338" s="65" t="s">
        <v>303</v>
      </c>
      <c r="F338" s="79">
        <v>19.75</v>
      </c>
      <c r="G338" s="34">
        <f>ROUND(E338*F338,2)</f>
        <v>2.4700000000000002</v>
      </c>
    </row>
    <row r="339" spans="1:7" ht="21.95" customHeight="1">
      <c r="A339" s="113"/>
      <c r="B339" s="10"/>
      <c r="C339" s="10"/>
      <c r="D339" s="277" t="s">
        <v>41</v>
      </c>
      <c r="E339" s="278"/>
      <c r="F339" s="279"/>
      <c r="G339" s="80">
        <f>SUM(G337:G338)</f>
        <v>19.849999999999998</v>
      </c>
    </row>
    <row r="340" spans="1:7" ht="21.95" customHeight="1">
      <c r="A340" s="113"/>
      <c r="B340" s="10"/>
      <c r="C340" s="10"/>
      <c r="D340" s="277" t="str">
        <f>"BDI ( " &amp;TEXT($G$9,"0,00") &amp;" ) %:"</f>
        <v>BDI ( 28,82 ) %:</v>
      </c>
      <c r="E340" s="278"/>
      <c r="F340" s="279"/>
      <c r="G340" s="80">
        <f>ROUND(G339*($G$9/100),2)</f>
        <v>5.72</v>
      </c>
    </row>
    <row r="341" spans="1:7" ht="21.95" customHeight="1">
      <c r="A341" s="113"/>
      <c r="B341" s="10"/>
      <c r="C341" s="10"/>
      <c r="D341" s="277" t="s">
        <v>42</v>
      </c>
      <c r="E341" s="278"/>
      <c r="F341" s="279"/>
      <c r="G341" s="95">
        <f>ROUND(SUM(G339:G340),2)</f>
        <v>25.57</v>
      </c>
    </row>
    <row r="342" spans="1:7">
      <c r="A342" s="113"/>
      <c r="B342" s="10"/>
      <c r="C342" s="10"/>
      <c r="D342" s="10"/>
      <c r="E342" s="10"/>
      <c r="F342" s="10"/>
      <c r="G342" s="10"/>
    </row>
    <row r="343" spans="1:7" ht="60" customHeight="1">
      <c r="A343" s="98" t="s">
        <v>542</v>
      </c>
      <c r="B343" s="98" t="s">
        <v>325</v>
      </c>
      <c r="C343" s="99" t="s">
        <v>326</v>
      </c>
      <c r="D343" s="98" t="s">
        <v>102</v>
      </c>
      <c r="E343" s="100" t="s">
        <v>88</v>
      </c>
      <c r="F343" s="100" t="s">
        <v>36</v>
      </c>
      <c r="G343" s="100" t="s">
        <v>37</v>
      </c>
    </row>
    <row r="344" spans="1:7" ht="24">
      <c r="A344" s="31" t="s">
        <v>38</v>
      </c>
      <c r="B344" s="31">
        <v>2678</v>
      </c>
      <c r="C344" s="32" t="s">
        <v>327</v>
      </c>
      <c r="D344" s="31" t="s">
        <v>102</v>
      </c>
      <c r="E344" s="65" t="s">
        <v>328</v>
      </c>
      <c r="F344" s="79">
        <v>1.53</v>
      </c>
      <c r="G344" s="34">
        <f>ROUND(E344*F344,2)</f>
        <v>1.6</v>
      </c>
    </row>
    <row r="345" spans="1:7" ht="24">
      <c r="A345" s="31" t="s">
        <v>39</v>
      </c>
      <c r="B345" s="31">
        <v>88247</v>
      </c>
      <c r="C345" s="32" t="s">
        <v>305</v>
      </c>
      <c r="D345" s="31" t="s">
        <v>43</v>
      </c>
      <c r="E345" s="65" t="s">
        <v>329</v>
      </c>
      <c r="F345" s="79">
        <v>15.43</v>
      </c>
      <c r="G345" s="34">
        <f>ROUND(E345*F345,2)</f>
        <v>1.25</v>
      </c>
    </row>
    <row r="346" spans="1:7" ht="18" customHeight="1">
      <c r="A346" s="31" t="s">
        <v>39</v>
      </c>
      <c r="B346" s="31" t="s">
        <v>297</v>
      </c>
      <c r="C346" s="32" t="s">
        <v>298</v>
      </c>
      <c r="D346" s="31" t="s">
        <v>43</v>
      </c>
      <c r="E346" s="65" t="s">
        <v>329</v>
      </c>
      <c r="F346" s="79">
        <v>19.739999999999998</v>
      </c>
      <c r="G346" s="34">
        <f>ROUND(E346*F346,2)</f>
        <v>1.6</v>
      </c>
    </row>
    <row r="347" spans="1:7" ht="48">
      <c r="A347" s="31" t="s">
        <v>39</v>
      </c>
      <c r="B347" s="31">
        <v>91173</v>
      </c>
      <c r="C347" s="32" t="s">
        <v>114</v>
      </c>
      <c r="D347" s="31" t="s">
        <v>102</v>
      </c>
      <c r="E347" s="65" t="s">
        <v>146</v>
      </c>
      <c r="F347" s="79">
        <v>1.08</v>
      </c>
      <c r="G347" s="34">
        <f>ROUND(E347*F347,2)</f>
        <v>2.16</v>
      </c>
    </row>
    <row r="348" spans="1:7" ht="21.95" customHeight="1">
      <c r="A348" s="113"/>
      <c r="B348" s="10"/>
      <c r="C348" s="10"/>
      <c r="D348" s="277" t="s">
        <v>41</v>
      </c>
      <c r="E348" s="278"/>
      <c r="F348" s="279"/>
      <c r="G348" s="80">
        <f>SUM(G344:G347)</f>
        <v>6.61</v>
      </c>
    </row>
    <row r="349" spans="1:7" ht="21.95" customHeight="1">
      <c r="A349" s="113"/>
      <c r="B349" s="10"/>
      <c r="C349" s="10"/>
      <c r="D349" s="277" t="str">
        <f>"BDI ( " &amp;TEXT($G$9,"0,00") &amp;" ) %:"</f>
        <v>BDI ( 28,82 ) %:</v>
      </c>
      <c r="E349" s="278"/>
      <c r="F349" s="279"/>
      <c r="G349" s="80">
        <f>ROUND(G348*($G$9/100),2)</f>
        <v>1.91</v>
      </c>
    </row>
    <row r="350" spans="1:7" ht="21.95" customHeight="1">
      <c r="A350" s="113"/>
      <c r="B350" s="10"/>
      <c r="C350" s="10"/>
      <c r="D350" s="277" t="s">
        <v>42</v>
      </c>
      <c r="E350" s="278"/>
      <c r="F350" s="279"/>
      <c r="G350" s="95">
        <f>ROUND(SUM(G348:G349),2)</f>
        <v>8.52</v>
      </c>
    </row>
    <row r="351" spans="1:7">
      <c r="A351" s="113"/>
      <c r="B351" s="10"/>
      <c r="C351" s="10"/>
      <c r="D351" s="10"/>
      <c r="E351" s="10"/>
      <c r="F351" s="10"/>
      <c r="G351" s="10"/>
    </row>
    <row r="352" spans="1:7" ht="48">
      <c r="A352" s="98" t="s">
        <v>543</v>
      </c>
      <c r="B352" s="98" t="s">
        <v>306</v>
      </c>
      <c r="C352" s="99" t="s">
        <v>120</v>
      </c>
      <c r="D352" s="98" t="s">
        <v>102</v>
      </c>
      <c r="E352" s="100" t="s">
        <v>88</v>
      </c>
      <c r="F352" s="100" t="s">
        <v>36</v>
      </c>
      <c r="G352" s="100" t="s">
        <v>37</v>
      </c>
    </row>
    <row r="353" spans="1:7" ht="36">
      <c r="A353" s="31" t="s">
        <v>38</v>
      </c>
      <c r="B353" s="31">
        <v>981</v>
      </c>
      <c r="C353" s="32" t="s">
        <v>307</v>
      </c>
      <c r="D353" s="31" t="s">
        <v>102</v>
      </c>
      <c r="E353" s="65" t="s">
        <v>308</v>
      </c>
      <c r="F353" s="79">
        <v>1.83</v>
      </c>
      <c r="G353" s="34">
        <f>ROUND(E353*F353,2)</f>
        <v>2.1800000000000002</v>
      </c>
    </row>
    <row r="354" spans="1:7" ht="24">
      <c r="A354" s="31" t="s">
        <v>38</v>
      </c>
      <c r="B354" s="31">
        <v>21127</v>
      </c>
      <c r="C354" s="32" t="s">
        <v>309</v>
      </c>
      <c r="D354" s="31" t="s">
        <v>77</v>
      </c>
      <c r="E354" s="65" t="s">
        <v>310</v>
      </c>
      <c r="F354" s="79">
        <v>3.4</v>
      </c>
      <c r="G354" s="34">
        <f>ROUND(E354*F354,2)</f>
        <v>0.03</v>
      </c>
    </row>
    <row r="355" spans="1:7" ht="24">
      <c r="A355" s="31" t="s">
        <v>39</v>
      </c>
      <c r="B355" s="31" t="s">
        <v>304</v>
      </c>
      <c r="C355" s="32" t="s">
        <v>305</v>
      </c>
      <c r="D355" s="31" t="s">
        <v>43</v>
      </c>
      <c r="E355" s="65" t="s">
        <v>311</v>
      </c>
      <c r="F355" s="79">
        <v>15.43</v>
      </c>
      <c r="G355" s="34">
        <f>ROUND(E355*F355,2)</f>
        <v>0.62</v>
      </c>
    </row>
    <row r="356" spans="1:7" ht="18" customHeight="1">
      <c r="A356" s="31" t="s">
        <v>39</v>
      </c>
      <c r="B356" s="31" t="s">
        <v>297</v>
      </c>
      <c r="C356" s="32" t="s">
        <v>298</v>
      </c>
      <c r="D356" s="31" t="s">
        <v>43</v>
      </c>
      <c r="E356" s="65" t="s">
        <v>311</v>
      </c>
      <c r="F356" s="79">
        <v>19.739999999999998</v>
      </c>
      <c r="G356" s="34">
        <f>ROUND(E356*F356,2)</f>
        <v>0.79</v>
      </c>
    </row>
    <row r="357" spans="1:7" ht="21.95" customHeight="1">
      <c r="A357" s="113"/>
      <c r="B357" s="10"/>
      <c r="C357" s="10"/>
      <c r="D357" s="277" t="s">
        <v>41</v>
      </c>
      <c r="E357" s="278"/>
      <c r="F357" s="279"/>
      <c r="G357" s="80">
        <f>SUM(G353:G356)</f>
        <v>3.62</v>
      </c>
    </row>
    <row r="358" spans="1:7" ht="21.95" customHeight="1">
      <c r="A358" s="113"/>
      <c r="B358" s="10"/>
      <c r="C358" s="10"/>
      <c r="D358" s="277" t="str">
        <f>"BDI ( " &amp;TEXT($G$9,"0,00") &amp;" ) %:"</f>
        <v>BDI ( 28,82 ) %:</v>
      </c>
      <c r="E358" s="278"/>
      <c r="F358" s="279"/>
      <c r="G358" s="80">
        <f>ROUND(G357*($G$9/100),2)</f>
        <v>1.04</v>
      </c>
    </row>
    <row r="359" spans="1:7" ht="21.95" customHeight="1">
      <c r="A359" s="113"/>
      <c r="B359" s="10"/>
      <c r="C359" s="10"/>
      <c r="D359" s="277" t="s">
        <v>42</v>
      </c>
      <c r="E359" s="278"/>
      <c r="F359" s="279"/>
      <c r="G359" s="95">
        <f>ROUND(SUM(G357:G358),2)</f>
        <v>4.66</v>
      </c>
    </row>
    <row r="360" spans="1:7">
      <c r="A360" s="113"/>
      <c r="B360" s="10"/>
      <c r="C360" s="10"/>
      <c r="D360" s="10"/>
      <c r="E360" s="10"/>
      <c r="F360" s="10"/>
      <c r="G360" s="10"/>
    </row>
    <row r="361" spans="1:7" ht="48">
      <c r="A361" s="98" t="s">
        <v>544</v>
      </c>
      <c r="B361" s="98" t="s">
        <v>312</v>
      </c>
      <c r="C361" s="99" t="s">
        <v>313</v>
      </c>
      <c r="D361" s="98" t="s">
        <v>77</v>
      </c>
      <c r="E361" s="100" t="s">
        <v>88</v>
      </c>
      <c r="F361" s="100" t="s">
        <v>36</v>
      </c>
      <c r="G361" s="100" t="s">
        <v>37</v>
      </c>
    </row>
    <row r="362" spans="1:7" ht="60">
      <c r="A362" s="31" t="s">
        <v>39</v>
      </c>
      <c r="B362" s="31">
        <v>5928</v>
      </c>
      <c r="C362" s="32" t="s">
        <v>314</v>
      </c>
      <c r="D362" s="31" t="s">
        <v>134</v>
      </c>
      <c r="E362" s="65" t="s">
        <v>315</v>
      </c>
      <c r="F362" s="79">
        <v>143.18</v>
      </c>
      <c r="G362" s="34">
        <f>ROUND(E362*F362,2)</f>
        <v>31.93</v>
      </c>
    </row>
    <row r="363" spans="1:7" ht="48">
      <c r="A363" s="31" t="s">
        <v>38</v>
      </c>
      <c r="B363" s="31">
        <v>13382</v>
      </c>
      <c r="C363" s="32" t="s">
        <v>316</v>
      </c>
      <c r="D363" s="31" t="s">
        <v>77</v>
      </c>
      <c r="E363" s="65" t="s">
        <v>138</v>
      </c>
      <c r="F363" s="79">
        <v>136.44</v>
      </c>
      <c r="G363" s="34">
        <f>ROUND(E363*F363,2)</f>
        <v>136.44</v>
      </c>
    </row>
    <row r="364" spans="1:7" ht="18" customHeight="1">
      <c r="A364" s="31" t="s">
        <v>39</v>
      </c>
      <c r="B364" s="31" t="s">
        <v>297</v>
      </c>
      <c r="C364" s="32" t="s">
        <v>298</v>
      </c>
      <c r="D364" s="31" t="s">
        <v>43</v>
      </c>
      <c r="E364" s="65" t="s">
        <v>317</v>
      </c>
      <c r="F364" s="79">
        <v>19.739999999999998</v>
      </c>
      <c r="G364" s="34">
        <f>ROUND(E364*F364,2)</f>
        <v>23.69</v>
      </c>
    </row>
    <row r="365" spans="1:7" ht="18" customHeight="1">
      <c r="A365" s="31" t="s">
        <v>39</v>
      </c>
      <c r="B365" s="31" t="s">
        <v>46</v>
      </c>
      <c r="C365" s="32" t="s">
        <v>44</v>
      </c>
      <c r="D365" s="31" t="s">
        <v>43</v>
      </c>
      <c r="E365" s="65" t="s">
        <v>318</v>
      </c>
      <c r="F365" s="79">
        <v>13.7</v>
      </c>
      <c r="G365" s="34">
        <f>ROUND(E365*F365,2)</f>
        <v>16.62</v>
      </c>
    </row>
    <row r="366" spans="1:7" ht="21.95" customHeight="1">
      <c r="A366" s="113"/>
      <c r="B366" s="10"/>
      <c r="C366" s="10"/>
      <c r="D366" s="277" t="s">
        <v>41</v>
      </c>
      <c r="E366" s="278"/>
      <c r="F366" s="279"/>
      <c r="G366" s="80">
        <f>SUM(G362:G365)</f>
        <v>208.68</v>
      </c>
    </row>
    <row r="367" spans="1:7" ht="21.95" customHeight="1">
      <c r="A367" s="113"/>
      <c r="B367" s="10"/>
      <c r="C367" s="10"/>
      <c r="D367" s="277" t="str">
        <f>"BDI ( " &amp;TEXT($G$9,"0,00") &amp;" ) %:"</f>
        <v>BDI ( 28,82 ) %:</v>
      </c>
      <c r="E367" s="278"/>
      <c r="F367" s="279"/>
      <c r="G367" s="80">
        <f>ROUND(G366*($G$9/100),2)</f>
        <v>60.14</v>
      </c>
    </row>
    <row r="368" spans="1:7" ht="21.95" customHeight="1">
      <c r="A368" s="113"/>
      <c r="B368" s="10"/>
      <c r="C368" s="10"/>
      <c r="D368" s="277" t="s">
        <v>42</v>
      </c>
      <c r="E368" s="278"/>
      <c r="F368" s="279"/>
      <c r="G368" s="95">
        <f>ROUND(SUM(G366:G367),2)</f>
        <v>268.82</v>
      </c>
    </row>
    <row r="369" spans="1:7">
      <c r="A369" s="113"/>
      <c r="B369" s="10"/>
      <c r="C369" s="10"/>
      <c r="D369" s="10"/>
      <c r="E369" s="10"/>
      <c r="F369" s="10"/>
      <c r="G369" s="10"/>
    </row>
    <row r="370" spans="1:7" ht="45" customHeight="1">
      <c r="A370" s="98" t="s">
        <v>545</v>
      </c>
      <c r="B370" s="98" t="s">
        <v>332</v>
      </c>
      <c r="C370" s="99" t="s">
        <v>333</v>
      </c>
      <c r="D370" s="98" t="s">
        <v>77</v>
      </c>
      <c r="E370" s="100" t="s">
        <v>88</v>
      </c>
      <c r="F370" s="100" t="s">
        <v>36</v>
      </c>
      <c r="G370" s="100" t="s">
        <v>37</v>
      </c>
    </row>
    <row r="371" spans="1:7" ht="18" customHeight="1">
      <c r="A371" s="31" t="s">
        <v>38</v>
      </c>
      <c r="B371" s="31">
        <v>3751</v>
      </c>
      <c r="C371" s="32" t="s">
        <v>334</v>
      </c>
      <c r="D371" s="31" t="s">
        <v>77</v>
      </c>
      <c r="E371" s="65" t="s">
        <v>138</v>
      </c>
      <c r="F371" s="79">
        <v>34.11</v>
      </c>
      <c r="G371" s="34">
        <f>ROUND(E371*F371,2)</f>
        <v>34.11</v>
      </c>
    </row>
    <row r="372" spans="1:7" ht="18" customHeight="1">
      <c r="A372" s="31" t="s">
        <v>39</v>
      </c>
      <c r="B372" s="31" t="s">
        <v>297</v>
      </c>
      <c r="C372" s="32" t="s">
        <v>298</v>
      </c>
      <c r="D372" s="31" t="s">
        <v>43</v>
      </c>
      <c r="E372" s="65" t="s">
        <v>335</v>
      </c>
      <c r="F372" s="79">
        <v>19.739999999999998</v>
      </c>
      <c r="G372" s="34">
        <f>ROUND(E372*F372,2)</f>
        <v>3.95</v>
      </c>
    </row>
    <row r="373" spans="1:7" ht="21.95" customHeight="1">
      <c r="A373" s="113"/>
      <c r="B373" s="10"/>
      <c r="C373" s="10"/>
      <c r="D373" s="277" t="s">
        <v>41</v>
      </c>
      <c r="E373" s="278"/>
      <c r="F373" s="279"/>
      <c r="G373" s="80">
        <f>SUM(G371:G372)</f>
        <v>38.06</v>
      </c>
    </row>
    <row r="374" spans="1:7" ht="21.95" customHeight="1">
      <c r="A374" s="113"/>
      <c r="B374" s="10"/>
      <c r="C374" s="10"/>
      <c r="D374" s="277" t="str">
        <f>"BDI ( " &amp;TEXT($G$9,"0,00") &amp;" ) %:"</f>
        <v>BDI ( 28,82 ) %:</v>
      </c>
      <c r="E374" s="278"/>
      <c r="F374" s="279"/>
      <c r="G374" s="80">
        <f>ROUND(G373*($G$9/100),2)</f>
        <v>10.97</v>
      </c>
    </row>
    <row r="375" spans="1:7" ht="21.95" customHeight="1">
      <c r="A375" s="113"/>
      <c r="B375" s="10"/>
      <c r="C375" s="10"/>
      <c r="D375" s="277" t="s">
        <v>42</v>
      </c>
      <c r="E375" s="278"/>
      <c r="F375" s="279"/>
      <c r="G375" s="95">
        <f>ROUND(SUM(G373:G374),2)</f>
        <v>49.03</v>
      </c>
    </row>
    <row r="376" spans="1:7">
      <c r="A376" s="113"/>
      <c r="B376" s="10"/>
      <c r="C376" s="10"/>
      <c r="D376" s="10"/>
      <c r="E376" s="10"/>
      <c r="F376" s="10"/>
      <c r="G376" s="10"/>
    </row>
    <row r="377" spans="1:7" ht="48">
      <c r="A377" s="98" t="s">
        <v>546</v>
      </c>
      <c r="B377" s="98" t="s">
        <v>320</v>
      </c>
      <c r="C377" s="99" t="s">
        <v>321</v>
      </c>
      <c r="D377" s="98" t="s">
        <v>77</v>
      </c>
      <c r="E377" s="100" t="s">
        <v>88</v>
      </c>
      <c r="F377" s="100" t="s">
        <v>36</v>
      </c>
      <c r="G377" s="100" t="s">
        <v>37</v>
      </c>
    </row>
    <row r="378" spans="1:7" ht="36">
      <c r="A378" s="31" t="s">
        <v>38</v>
      </c>
      <c r="B378" s="31">
        <v>14164</v>
      </c>
      <c r="C378" s="32" t="s">
        <v>322</v>
      </c>
      <c r="D378" s="31" t="s">
        <v>77</v>
      </c>
      <c r="E378" s="65" t="s">
        <v>138</v>
      </c>
      <c r="F378" s="79">
        <v>1527.36</v>
      </c>
      <c r="G378" s="34">
        <f>ROUND(E378*F378,2)</f>
        <v>1527.36</v>
      </c>
    </row>
    <row r="379" spans="1:7" ht="18" customHeight="1">
      <c r="A379" s="31" t="s">
        <v>39</v>
      </c>
      <c r="B379" s="31" t="s">
        <v>297</v>
      </c>
      <c r="C379" s="32" t="s">
        <v>298</v>
      </c>
      <c r="D379" s="31" t="s">
        <v>43</v>
      </c>
      <c r="E379" s="65" t="s">
        <v>319</v>
      </c>
      <c r="F379" s="79">
        <v>19.739999999999998</v>
      </c>
      <c r="G379" s="34">
        <f>ROUND(E379*F379,2)</f>
        <v>138.18</v>
      </c>
    </row>
    <row r="380" spans="1:7" ht="21.95" customHeight="1">
      <c r="A380" s="113"/>
      <c r="B380" s="10"/>
      <c r="C380" s="10"/>
      <c r="D380" s="277" t="s">
        <v>41</v>
      </c>
      <c r="E380" s="278"/>
      <c r="F380" s="279"/>
      <c r="G380" s="80">
        <f>SUM(G378:G379)</f>
        <v>1665.54</v>
      </c>
    </row>
    <row r="381" spans="1:7" ht="21.95" customHeight="1">
      <c r="A381" s="113"/>
      <c r="B381" s="10"/>
      <c r="C381" s="10"/>
      <c r="D381" s="277" t="str">
        <f>"BDI ( " &amp;TEXT($G$9,"0,00") &amp;" ) %:"</f>
        <v>BDI ( 28,82 ) %:</v>
      </c>
      <c r="E381" s="278"/>
      <c r="F381" s="279"/>
      <c r="G381" s="80">
        <f>ROUND(G380*($G$9/100),2)</f>
        <v>480.01</v>
      </c>
    </row>
    <row r="382" spans="1:7" ht="21.95" customHeight="1">
      <c r="A382" s="113"/>
      <c r="B382" s="10"/>
      <c r="C382" s="10"/>
      <c r="D382" s="277" t="s">
        <v>42</v>
      </c>
      <c r="E382" s="278"/>
      <c r="F382" s="279"/>
      <c r="G382" s="95">
        <f>ROUND(SUM(G380:G381),2)</f>
        <v>2145.5500000000002</v>
      </c>
    </row>
    <row r="383" spans="1:7">
      <c r="A383" s="113"/>
      <c r="B383" s="10"/>
      <c r="C383" s="10"/>
      <c r="D383" s="10"/>
      <c r="E383" s="10"/>
      <c r="F383" s="10"/>
      <c r="G383" s="10"/>
    </row>
    <row r="384" spans="1:7" ht="41.25" customHeight="1">
      <c r="A384" s="98" t="s">
        <v>547</v>
      </c>
      <c r="B384" s="98" t="s">
        <v>688</v>
      </c>
      <c r="C384" s="99" t="s">
        <v>689</v>
      </c>
      <c r="D384" s="98" t="s">
        <v>77</v>
      </c>
      <c r="E384" s="100" t="s">
        <v>88</v>
      </c>
      <c r="F384" s="100" t="s">
        <v>36</v>
      </c>
      <c r="G384" s="100" t="s">
        <v>37</v>
      </c>
    </row>
    <row r="385" spans="1:7" ht="24">
      <c r="A385" s="31" t="s">
        <v>38</v>
      </c>
      <c r="B385" s="31">
        <v>38193</v>
      </c>
      <c r="C385" s="32" t="s">
        <v>690</v>
      </c>
      <c r="D385" s="31" t="s">
        <v>77</v>
      </c>
      <c r="E385" s="65" t="s">
        <v>146</v>
      </c>
      <c r="F385" s="79">
        <v>18.88</v>
      </c>
      <c r="G385" s="34">
        <f>ROUND(E385*F385,2)</f>
        <v>37.76</v>
      </c>
    </row>
    <row r="386" spans="1:7" ht="48">
      <c r="A386" s="31" t="s">
        <v>38</v>
      </c>
      <c r="B386" s="31">
        <v>38775</v>
      </c>
      <c r="C386" s="32" t="s">
        <v>691</v>
      </c>
      <c r="D386" s="31" t="s">
        <v>77</v>
      </c>
      <c r="E386" s="65" t="s">
        <v>138</v>
      </c>
      <c r="F386" s="79">
        <v>28.26</v>
      </c>
      <c r="G386" s="34">
        <f>ROUND(E386*F386,2)</f>
        <v>28.26</v>
      </c>
    </row>
    <row r="387" spans="1:7" ht="24">
      <c r="A387" s="31" t="s">
        <v>39</v>
      </c>
      <c r="B387" s="31">
        <v>88247</v>
      </c>
      <c r="C387" s="32" t="s">
        <v>305</v>
      </c>
      <c r="D387" s="31" t="s">
        <v>43</v>
      </c>
      <c r="E387" s="65" t="s">
        <v>692</v>
      </c>
      <c r="F387" s="79">
        <v>15.43</v>
      </c>
      <c r="G387" s="34">
        <f>ROUND(E387*F387,2)</f>
        <v>3.55</v>
      </c>
    </row>
    <row r="388" spans="1:7" ht="18" customHeight="1">
      <c r="A388" s="31" t="s">
        <v>39</v>
      </c>
      <c r="B388" s="31" t="s">
        <v>297</v>
      </c>
      <c r="C388" s="32" t="s">
        <v>298</v>
      </c>
      <c r="D388" s="31" t="s">
        <v>43</v>
      </c>
      <c r="E388" s="65" t="s">
        <v>693</v>
      </c>
      <c r="F388" s="79">
        <v>19.739999999999998</v>
      </c>
      <c r="G388" s="34">
        <f>ROUND(E388*F388,2)</f>
        <v>10.89</v>
      </c>
    </row>
    <row r="389" spans="1:7" ht="21.95" customHeight="1">
      <c r="A389" s="113"/>
      <c r="B389" s="10"/>
      <c r="C389" s="10"/>
      <c r="D389" s="277" t="s">
        <v>41</v>
      </c>
      <c r="E389" s="278"/>
      <c r="F389" s="279"/>
      <c r="G389" s="80">
        <f>SUM(G385:G388)</f>
        <v>80.459999999999994</v>
      </c>
    </row>
    <row r="390" spans="1:7" ht="21.95" customHeight="1">
      <c r="A390" s="113"/>
      <c r="B390" s="10"/>
      <c r="C390" s="10"/>
      <c r="D390" s="277" t="str">
        <f>"BDI ( " &amp;TEXT($G$9,"0,00") &amp;" ) %:"</f>
        <v>BDI ( 28,82 ) %:</v>
      </c>
      <c r="E390" s="278"/>
      <c r="F390" s="279"/>
      <c r="G390" s="80">
        <f>ROUND(G389*($G$9/100),2)</f>
        <v>23.19</v>
      </c>
    </row>
    <row r="391" spans="1:7" ht="21.95" customHeight="1">
      <c r="A391" s="113"/>
      <c r="B391" s="10"/>
      <c r="C391" s="10"/>
      <c r="D391" s="277" t="s">
        <v>42</v>
      </c>
      <c r="E391" s="278"/>
      <c r="F391" s="279"/>
      <c r="G391" s="95">
        <f>ROUND(SUM(G389:G390),2)</f>
        <v>103.65</v>
      </c>
    </row>
    <row r="392" spans="1:7">
      <c r="A392" s="113"/>
      <c r="B392" s="10"/>
      <c r="C392" s="10"/>
      <c r="D392" s="10"/>
      <c r="E392" s="10"/>
      <c r="F392" s="10"/>
      <c r="G392" s="10"/>
    </row>
    <row r="393" spans="1:7" ht="42.75" customHeight="1">
      <c r="A393" s="98" t="s">
        <v>548</v>
      </c>
      <c r="B393" s="98" t="s">
        <v>338</v>
      </c>
      <c r="C393" s="99" t="s">
        <v>339</v>
      </c>
      <c r="D393" s="98" t="s">
        <v>77</v>
      </c>
      <c r="E393" s="100" t="s">
        <v>88</v>
      </c>
      <c r="F393" s="100" t="s">
        <v>36</v>
      </c>
      <c r="G393" s="100" t="s">
        <v>37</v>
      </c>
    </row>
    <row r="394" spans="1:7" ht="24">
      <c r="A394" s="31" t="s">
        <v>38</v>
      </c>
      <c r="B394" s="31">
        <v>3148</v>
      </c>
      <c r="C394" s="32" t="s">
        <v>340</v>
      </c>
      <c r="D394" s="31" t="s">
        <v>77</v>
      </c>
      <c r="E394" s="65" t="s">
        <v>341</v>
      </c>
      <c r="F394" s="79">
        <v>10.51</v>
      </c>
      <c r="G394" s="34">
        <f>ROUND(E394*F394,2)</f>
        <v>0.21</v>
      </c>
    </row>
    <row r="395" spans="1:7" ht="24">
      <c r="A395" s="31" t="s">
        <v>38</v>
      </c>
      <c r="B395" s="31">
        <v>12774</v>
      </c>
      <c r="C395" s="32" t="s">
        <v>342</v>
      </c>
      <c r="D395" s="31" t="s">
        <v>77</v>
      </c>
      <c r="E395" s="65" t="s">
        <v>138</v>
      </c>
      <c r="F395" s="79">
        <v>130.49</v>
      </c>
      <c r="G395" s="34">
        <f>ROUND(E395*F395,2)</f>
        <v>130.49</v>
      </c>
    </row>
    <row r="396" spans="1:7" ht="24">
      <c r="A396" s="31" t="s">
        <v>39</v>
      </c>
      <c r="B396" s="31">
        <v>88248</v>
      </c>
      <c r="C396" s="32" t="s">
        <v>344</v>
      </c>
      <c r="D396" s="31" t="s">
        <v>43</v>
      </c>
      <c r="E396" s="65" t="s">
        <v>345</v>
      </c>
      <c r="F396" s="79">
        <v>15.36</v>
      </c>
      <c r="G396" s="34">
        <f>ROUND(E396*F396,2)</f>
        <v>8.08</v>
      </c>
    </row>
    <row r="397" spans="1:7" ht="24">
      <c r="A397" s="31" t="s">
        <v>39</v>
      </c>
      <c r="B397" s="31">
        <v>88267</v>
      </c>
      <c r="C397" s="32" t="s">
        <v>347</v>
      </c>
      <c r="D397" s="31" t="s">
        <v>43</v>
      </c>
      <c r="E397" s="65" t="s">
        <v>345</v>
      </c>
      <c r="F397" s="79">
        <v>19.52</v>
      </c>
      <c r="G397" s="34">
        <f>ROUND(E397*F397,2)</f>
        <v>10.27</v>
      </c>
    </row>
    <row r="398" spans="1:7" ht="21.95" customHeight="1">
      <c r="A398" s="113"/>
      <c r="B398" s="10"/>
      <c r="C398" s="10"/>
      <c r="D398" s="277" t="s">
        <v>41</v>
      </c>
      <c r="E398" s="278"/>
      <c r="F398" s="279"/>
      <c r="G398" s="80">
        <f>SUM(G394:G397)</f>
        <v>149.05000000000004</v>
      </c>
    </row>
    <row r="399" spans="1:7" ht="21.95" customHeight="1">
      <c r="A399" s="113"/>
      <c r="B399" s="10"/>
      <c r="C399" s="10"/>
      <c r="D399" s="277" t="str">
        <f>"BDI ( " &amp;TEXT($G$9,"0,00") &amp;" ) %:"</f>
        <v>BDI ( 28,82 ) %:</v>
      </c>
      <c r="E399" s="278"/>
      <c r="F399" s="279"/>
      <c r="G399" s="80">
        <f>ROUND(G398*($G$9/100),2)</f>
        <v>42.96</v>
      </c>
    </row>
    <row r="400" spans="1:7" ht="21.95" customHeight="1">
      <c r="A400" s="113"/>
      <c r="B400" s="10"/>
      <c r="C400" s="10"/>
      <c r="D400" s="277" t="s">
        <v>42</v>
      </c>
      <c r="E400" s="278"/>
      <c r="F400" s="279"/>
      <c r="G400" s="95">
        <f>ROUND(SUM(G398:G399),2)</f>
        <v>192.01</v>
      </c>
    </row>
    <row r="401" spans="1:7">
      <c r="A401" s="113"/>
      <c r="B401" s="10"/>
      <c r="C401" s="10"/>
      <c r="D401" s="10"/>
      <c r="E401" s="10"/>
      <c r="F401" s="10"/>
      <c r="G401" s="10"/>
    </row>
    <row r="402" spans="1:7" ht="45" customHeight="1">
      <c r="A402" s="98" t="s">
        <v>549</v>
      </c>
      <c r="B402" s="98" t="s">
        <v>348</v>
      </c>
      <c r="C402" s="99" t="s">
        <v>349</v>
      </c>
      <c r="D402" s="98" t="s">
        <v>77</v>
      </c>
      <c r="E402" s="100" t="s">
        <v>88</v>
      </c>
      <c r="F402" s="100" t="s">
        <v>36</v>
      </c>
      <c r="G402" s="100" t="s">
        <v>37</v>
      </c>
    </row>
    <row r="403" spans="1:7" ht="18" customHeight="1">
      <c r="A403" s="31" t="s">
        <v>38</v>
      </c>
      <c r="B403" s="31">
        <v>11882</v>
      </c>
      <c r="C403" s="32" t="s">
        <v>350</v>
      </c>
      <c r="D403" s="31" t="s">
        <v>77</v>
      </c>
      <c r="E403" s="65" t="s">
        <v>138</v>
      </c>
      <c r="F403" s="79">
        <v>102.11</v>
      </c>
      <c r="G403" s="34">
        <f>ROUND(E403*F403,2)</f>
        <v>102.11</v>
      </c>
    </row>
    <row r="404" spans="1:7" ht="24">
      <c r="A404" s="31" t="s">
        <v>39</v>
      </c>
      <c r="B404" s="31" t="s">
        <v>343</v>
      </c>
      <c r="C404" s="32" t="s">
        <v>344</v>
      </c>
      <c r="D404" s="31" t="s">
        <v>43</v>
      </c>
      <c r="E404" s="65" t="s">
        <v>351</v>
      </c>
      <c r="F404" s="79">
        <v>15.36</v>
      </c>
      <c r="G404" s="34">
        <f>ROUND(E404*F404,2)</f>
        <v>3.33</v>
      </c>
    </row>
    <row r="405" spans="1:7" ht="24">
      <c r="A405" s="31" t="s">
        <v>39</v>
      </c>
      <c r="B405" s="31" t="s">
        <v>346</v>
      </c>
      <c r="C405" s="32" t="s">
        <v>347</v>
      </c>
      <c r="D405" s="31" t="s">
        <v>43</v>
      </c>
      <c r="E405" s="65" t="s">
        <v>351</v>
      </c>
      <c r="F405" s="79">
        <v>19.52</v>
      </c>
      <c r="G405" s="34">
        <f>ROUND(E405*F405,2)</f>
        <v>4.2300000000000004</v>
      </c>
    </row>
    <row r="406" spans="1:7" ht="21.95" customHeight="1">
      <c r="A406" s="113"/>
      <c r="B406" s="10"/>
      <c r="C406" s="10"/>
      <c r="D406" s="277" t="s">
        <v>41</v>
      </c>
      <c r="E406" s="278"/>
      <c r="F406" s="279"/>
      <c r="G406" s="80">
        <f>SUM(G403:G405)</f>
        <v>109.67</v>
      </c>
    </row>
    <row r="407" spans="1:7" ht="21.95" customHeight="1">
      <c r="A407" s="113"/>
      <c r="B407" s="10"/>
      <c r="C407" s="10"/>
      <c r="D407" s="277" t="str">
        <f>"BDI ( " &amp;TEXT($G$9,"0,00") &amp;" ) %:"</f>
        <v>BDI ( 28,82 ) %:</v>
      </c>
      <c r="E407" s="278"/>
      <c r="F407" s="279"/>
      <c r="G407" s="80">
        <f>ROUND(G406*($G$9/100),2)</f>
        <v>31.61</v>
      </c>
    </row>
    <row r="408" spans="1:7" ht="21.95" customHeight="1">
      <c r="A408" s="113"/>
      <c r="B408" s="10"/>
      <c r="C408" s="10"/>
      <c r="D408" s="277" t="s">
        <v>42</v>
      </c>
      <c r="E408" s="278"/>
      <c r="F408" s="279"/>
      <c r="G408" s="95">
        <f>ROUND(SUM(G406:G407),2)</f>
        <v>141.28</v>
      </c>
    </row>
    <row r="409" spans="1:7">
      <c r="A409" s="113"/>
      <c r="B409" s="10"/>
      <c r="C409" s="10"/>
      <c r="D409" s="10"/>
      <c r="E409" s="10"/>
      <c r="F409" s="10"/>
      <c r="G409" s="10"/>
    </row>
    <row r="410" spans="1:7" ht="68.25" customHeight="1">
      <c r="A410" s="98" t="s">
        <v>551</v>
      </c>
      <c r="B410" s="98" t="s">
        <v>352</v>
      </c>
      <c r="C410" s="99" t="s">
        <v>353</v>
      </c>
      <c r="D410" s="98" t="s">
        <v>77</v>
      </c>
      <c r="E410" s="100" t="s">
        <v>88</v>
      </c>
      <c r="F410" s="100" t="s">
        <v>36</v>
      </c>
      <c r="G410" s="100" t="s">
        <v>37</v>
      </c>
    </row>
    <row r="411" spans="1:7" ht="27" customHeight="1">
      <c r="A411" s="31" t="s">
        <v>38</v>
      </c>
      <c r="B411" s="31">
        <v>65</v>
      </c>
      <c r="C411" s="32" t="s">
        <v>354</v>
      </c>
      <c r="D411" s="31" t="s">
        <v>77</v>
      </c>
      <c r="E411" s="65" t="s">
        <v>146</v>
      </c>
      <c r="F411" s="79">
        <v>0.77</v>
      </c>
      <c r="G411" s="34">
        <f t="shared" ref="G411:G422" si="12">ROUND(E411*F411,2)</f>
        <v>1.54</v>
      </c>
    </row>
    <row r="412" spans="1:7" ht="27" customHeight="1">
      <c r="A412" s="31" t="s">
        <v>38</v>
      </c>
      <c r="B412" s="31" t="s">
        <v>355</v>
      </c>
      <c r="C412" s="32" t="s">
        <v>356</v>
      </c>
      <c r="D412" s="31" t="s">
        <v>77</v>
      </c>
      <c r="E412" s="65" t="s">
        <v>138</v>
      </c>
      <c r="F412" s="79">
        <v>3.5</v>
      </c>
      <c r="G412" s="34">
        <f t="shared" si="12"/>
        <v>3.5</v>
      </c>
    </row>
    <row r="413" spans="1:7" ht="27" customHeight="1">
      <c r="A413" s="31" t="s">
        <v>38</v>
      </c>
      <c r="B413" s="31">
        <v>3529</v>
      </c>
      <c r="C413" s="32" t="s">
        <v>357</v>
      </c>
      <c r="D413" s="31" t="s">
        <v>77</v>
      </c>
      <c r="E413" s="65" t="s">
        <v>146</v>
      </c>
      <c r="F413" s="79">
        <v>0.6</v>
      </c>
      <c r="G413" s="34">
        <f t="shared" si="12"/>
        <v>1.2</v>
      </c>
    </row>
    <row r="414" spans="1:7" ht="27" customHeight="1">
      <c r="A414" s="31" t="s">
        <v>38</v>
      </c>
      <c r="B414" s="31">
        <v>3540</v>
      </c>
      <c r="C414" s="32" t="s">
        <v>358</v>
      </c>
      <c r="D414" s="31" t="s">
        <v>77</v>
      </c>
      <c r="E414" s="65" t="s">
        <v>146</v>
      </c>
      <c r="F414" s="79">
        <v>4.21</v>
      </c>
      <c r="G414" s="34">
        <f t="shared" si="12"/>
        <v>8.42</v>
      </c>
    </row>
    <row r="415" spans="1:7" ht="27" customHeight="1">
      <c r="A415" s="31" t="s">
        <v>38</v>
      </c>
      <c r="B415" s="31">
        <v>6016</v>
      </c>
      <c r="C415" s="32" t="s">
        <v>359</v>
      </c>
      <c r="D415" s="31" t="s">
        <v>77</v>
      </c>
      <c r="E415" s="65" t="s">
        <v>138</v>
      </c>
      <c r="F415" s="79">
        <v>25.31</v>
      </c>
      <c r="G415" s="34">
        <f t="shared" si="12"/>
        <v>25.31</v>
      </c>
    </row>
    <row r="416" spans="1:7" ht="27" customHeight="1">
      <c r="A416" s="31" t="s">
        <v>38</v>
      </c>
      <c r="B416" s="31">
        <v>9868</v>
      </c>
      <c r="C416" s="32" t="s">
        <v>360</v>
      </c>
      <c r="D416" s="31" t="s">
        <v>102</v>
      </c>
      <c r="E416" s="65" t="s">
        <v>361</v>
      </c>
      <c r="F416" s="79">
        <v>2.74</v>
      </c>
      <c r="G416" s="34">
        <f t="shared" si="12"/>
        <v>8.2899999999999991</v>
      </c>
    </row>
    <row r="417" spans="1:7" ht="27" customHeight="1">
      <c r="A417" s="31" t="s">
        <v>38</v>
      </c>
      <c r="B417" s="31">
        <v>9875</v>
      </c>
      <c r="C417" s="32" t="s">
        <v>362</v>
      </c>
      <c r="D417" s="31" t="s">
        <v>102</v>
      </c>
      <c r="E417" s="65" t="s">
        <v>363</v>
      </c>
      <c r="F417" s="79">
        <v>10.61</v>
      </c>
      <c r="G417" s="34">
        <f t="shared" si="12"/>
        <v>10.14</v>
      </c>
    </row>
    <row r="418" spans="1:7" ht="27" customHeight="1">
      <c r="A418" s="31" t="s">
        <v>38</v>
      </c>
      <c r="B418" s="31">
        <v>20080</v>
      </c>
      <c r="C418" s="32" t="s">
        <v>364</v>
      </c>
      <c r="D418" s="31" t="s">
        <v>77</v>
      </c>
      <c r="E418" s="65" t="s">
        <v>365</v>
      </c>
      <c r="F418" s="79">
        <v>16.63</v>
      </c>
      <c r="G418" s="34">
        <f t="shared" si="12"/>
        <v>7.41</v>
      </c>
    </row>
    <row r="419" spans="1:7" ht="27" customHeight="1">
      <c r="A419" s="31" t="s">
        <v>38</v>
      </c>
      <c r="B419" s="31">
        <v>20083</v>
      </c>
      <c r="C419" s="32" t="s">
        <v>366</v>
      </c>
      <c r="D419" s="31" t="s">
        <v>77</v>
      </c>
      <c r="E419" s="65" t="s">
        <v>143</v>
      </c>
      <c r="F419" s="79">
        <v>45.5</v>
      </c>
      <c r="G419" s="34">
        <f t="shared" si="12"/>
        <v>5.01</v>
      </c>
    </row>
    <row r="420" spans="1:7" ht="27" customHeight="1">
      <c r="A420" s="31" t="s">
        <v>38</v>
      </c>
      <c r="B420" s="31">
        <v>38383</v>
      </c>
      <c r="C420" s="32" t="s">
        <v>368</v>
      </c>
      <c r="D420" s="31" t="s">
        <v>77</v>
      </c>
      <c r="E420" s="65" t="s">
        <v>369</v>
      </c>
      <c r="F420" s="79">
        <v>1.36</v>
      </c>
      <c r="G420" s="34">
        <f t="shared" si="12"/>
        <v>0.61</v>
      </c>
    </row>
    <row r="421" spans="1:7" ht="27" customHeight="1">
      <c r="A421" s="31" t="s">
        <v>39</v>
      </c>
      <c r="B421" s="31" t="s">
        <v>343</v>
      </c>
      <c r="C421" s="32" t="s">
        <v>344</v>
      </c>
      <c r="D421" s="31" t="s">
        <v>43</v>
      </c>
      <c r="E421" s="65" t="s">
        <v>370</v>
      </c>
      <c r="F421" s="79">
        <v>15.36</v>
      </c>
      <c r="G421" s="34">
        <f t="shared" si="12"/>
        <v>22.28</v>
      </c>
    </row>
    <row r="422" spans="1:7" ht="27" customHeight="1">
      <c r="A422" s="31" t="s">
        <v>39</v>
      </c>
      <c r="B422" s="31" t="s">
        <v>346</v>
      </c>
      <c r="C422" s="32" t="s">
        <v>347</v>
      </c>
      <c r="D422" s="31" t="s">
        <v>43</v>
      </c>
      <c r="E422" s="65" t="s">
        <v>370</v>
      </c>
      <c r="F422" s="79">
        <v>19.52</v>
      </c>
      <c r="G422" s="34">
        <f t="shared" si="12"/>
        <v>28.32</v>
      </c>
    </row>
    <row r="423" spans="1:7" ht="21.95" customHeight="1">
      <c r="A423" s="113"/>
      <c r="B423" s="10"/>
      <c r="C423" s="10"/>
      <c r="D423" s="277" t="s">
        <v>41</v>
      </c>
      <c r="E423" s="278"/>
      <c r="F423" s="279"/>
      <c r="G423" s="80">
        <f>SUM(G411:G422)</f>
        <v>122.03</v>
      </c>
    </row>
    <row r="424" spans="1:7" ht="21.95" customHeight="1">
      <c r="A424" s="113"/>
      <c r="B424" s="10"/>
      <c r="C424" s="10"/>
      <c r="D424" s="277" t="str">
        <f>"BDI ( " &amp;TEXT($G$9,"0,00") &amp;" ) %:"</f>
        <v>BDI ( 28,82 ) %:</v>
      </c>
      <c r="E424" s="278"/>
      <c r="F424" s="279"/>
      <c r="G424" s="80">
        <f>ROUND(G423*($G$9/100),2)</f>
        <v>35.17</v>
      </c>
    </row>
    <row r="425" spans="1:7" ht="21.95" customHeight="1">
      <c r="A425" s="113"/>
      <c r="B425" s="10"/>
      <c r="C425" s="10"/>
      <c r="D425" s="277" t="s">
        <v>42</v>
      </c>
      <c r="E425" s="278"/>
      <c r="F425" s="279"/>
      <c r="G425" s="95">
        <f>ROUND(SUM(G423:G424),2)</f>
        <v>157.19999999999999</v>
      </c>
    </row>
    <row r="426" spans="1:7">
      <c r="A426" s="113"/>
      <c r="B426" s="10"/>
      <c r="C426" s="10"/>
      <c r="D426" s="10"/>
      <c r="E426" s="10"/>
      <c r="F426" s="10"/>
      <c r="G426" s="10"/>
    </row>
    <row r="427" spans="1:7" ht="62.25" customHeight="1">
      <c r="A427" s="98" t="s">
        <v>550</v>
      </c>
      <c r="B427" s="98" t="s">
        <v>371</v>
      </c>
      <c r="C427" s="99" t="s">
        <v>372</v>
      </c>
      <c r="D427" s="98" t="s">
        <v>77</v>
      </c>
      <c r="E427" s="100" t="s">
        <v>88</v>
      </c>
      <c r="F427" s="100" t="s">
        <v>36</v>
      </c>
      <c r="G427" s="100" t="s">
        <v>37</v>
      </c>
    </row>
    <row r="428" spans="1:7" ht="24">
      <c r="A428" s="31" t="s">
        <v>38</v>
      </c>
      <c r="B428" s="31">
        <v>11674</v>
      </c>
      <c r="C428" s="32" t="s">
        <v>373</v>
      </c>
      <c r="D428" s="31" t="s">
        <v>77</v>
      </c>
      <c r="E428" s="65" t="s">
        <v>138</v>
      </c>
      <c r="F428" s="79">
        <v>8.82</v>
      </c>
      <c r="G428" s="34">
        <f t="shared" ref="G428:G433" si="13">ROUND(E428*F428,2)</f>
        <v>8.82</v>
      </c>
    </row>
    <row r="429" spans="1:7" ht="18" customHeight="1">
      <c r="A429" s="31" t="s">
        <v>38</v>
      </c>
      <c r="B429" s="31">
        <v>20080</v>
      </c>
      <c r="C429" s="32" t="s">
        <v>364</v>
      </c>
      <c r="D429" s="31" t="s">
        <v>77</v>
      </c>
      <c r="E429" s="65" t="s">
        <v>374</v>
      </c>
      <c r="F429" s="79">
        <v>16.63</v>
      </c>
      <c r="G429" s="34">
        <f t="shared" si="13"/>
        <v>1</v>
      </c>
    </row>
    <row r="430" spans="1:7" ht="24">
      <c r="A430" s="31" t="s">
        <v>38</v>
      </c>
      <c r="B430" s="31">
        <v>20083</v>
      </c>
      <c r="C430" s="32" t="s">
        <v>366</v>
      </c>
      <c r="D430" s="31" t="s">
        <v>77</v>
      </c>
      <c r="E430" s="65" t="s">
        <v>375</v>
      </c>
      <c r="F430" s="79">
        <v>45.5</v>
      </c>
      <c r="G430" s="34">
        <f t="shared" si="13"/>
        <v>0.64</v>
      </c>
    </row>
    <row r="431" spans="1:7" ht="18" customHeight="1">
      <c r="A431" s="31" t="s">
        <v>38</v>
      </c>
      <c r="B431" s="31" t="s">
        <v>367</v>
      </c>
      <c r="C431" s="32" t="s">
        <v>368</v>
      </c>
      <c r="D431" s="31" t="s">
        <v>77</v>
      </c>
      <c r="E431" s="65" t="s">
        <v>376</v>
      </c>
      <c r="F431" s="79">
        <v>1.36</v>
      </c>
      <c r="G431" s="34">
        <f t="shared" si="13"/>
        <v>0.03</v>
      </c>
    </row>
    <row r="432" spans="1:7" ht="24">
      <c r="A432" s="31" t="s">
        <v>39</v>
      </c>
      <c r="B432" s="31" t="s">
        <v>343</v>
      </c>
      <c r="C432" s="32" t="s">
        <v>344</v>
      </c>
      <c r="D432" s="31" t="s">
        <v>43</v>
      </c>
      <c r="E432" s="65" t="s">
        <v>377</v>
      </c>
      <c r="F432" s="79">
        <v>15.36</v>
      </c>
      <c r="G432" s="34">
        <f t="shared" si="13"/>
        <v>0.81</v>
      </c>
    </row>
    <row r="433" spans="1:7" ht="24">
      <c r="A433" s="31" t="s">
        <v>39</v>
      </c>
      <c r="B433" s="31" t="s">
        <v>346</v>
      </c>
      <c r="C433" s="32" t="s">
        <v>347</v>
      </c>
      <c r="D433" s="31" t="s">
        <v>43</v>
      </c>
      <c r="E433" s="65" t="s">
        <v>377</v>
      </c>
      <c r="F433" s="79">
        <v>19.52</v>
      </c>
      <c r="G433" s="34">
        <f t="shared" si="13"/>
        <v>1.03</v>
      </c>
    </row>
    <row r="434" spans="1:7" ht="21.95" customHeight="1">
      <c r="A434" s="113"/>
      <c r="B434" s="10"/>
      <c r="C434" s="10"/>
      <c r="D434" s="277" t="s">
        <v>41</v>
      </c>
      <c r="E434" s="278"/>
      <c r="F434" s="279"/>
      <c r="G434" s="80">
        <f>SUM(G428:G433)</f>
        <v>12.33</v>
      </c>
    </row>
    <row r="435" spans="1:7" ht="21.95" customHeight="1">
      <c r="A435" s="113"/>
      <c r="B435" s="10"/>
      <c r="C435" s="10"/>
      <c r="D435" s="277" t="str">
        <f>"BDI ( " &amp;TEXT($G$9,"0,00") &amp;" ) %:"</f>
        <v>BDI ( 28,82 ) %:</v>
      </c>
      <c r="E435" s="278"/>
      <c r="F435" s="279"/>
      <c r="G435" s="80">
        <f>ROUND(G434*($G$9/100),2)</f>
        <v>3.55</v>
      </c>
    </row>
    <row r="436" spans="1:7" ht="21.95" customHeight="1">
      <c r="A436" s="113"/>
      <c r="B436" s="10"/>
      <c r="C436" s="10"/>
      <c r="D436" s="277" t="s">
        <v>42</v>
      </c>
      <c r="E436" s="278"/>
      <c r="F436" s="279"/>
      <c r="G436" s="95">
        <f>ROUND(SUM(G434:G435),2)</f>
        <v>15.88</v>
      </c>
    </row>
    <row r="437" spans="1:7">
      <c r="A437" s="113"/>
      <c r="B437" s="10"/>
      <c r="C437" s="10"/>
      <c r="D437" s="10"/>
      <c r="E437" s="10"/>
      <c r="F437" s="10"/>
      <c r="G437" s="10"/>
    </row>
    <row r="438" spans="1:7" ht="57.75" customHeight="1">
      <c r="A438" s="98" t="s">
        <v>552</v>
      </c>
      <c r="B438" s="98" t="s">
        <v>378</v>
      </c>
      <c r="C438" s="99" t="s">
        <v>379</v>
      </c>
      <c r="D438" s="98" t="s">
        <v>102</v>
      </c>
      <c r="E438" s="100" t="s">
        <v>88</v>
      </c>
      <c r="F438" s="100" t="s">
        <v>36</v>
      </c>
      <c r="G438" s="100" t="s">
        <v>37</v>
      </c>
    </row>
    <row r="439" spans="1:7" ht="24">
      <c r="A439" s="31" t="s">
        <v>38</v>
      </c>
      <c r="B439" s="31">
        <v>9868</v>
      </c>
      <c r="C439" s="32" t="s">
        <v>360</v>
      </c>
      <c r="D439" s="31" t="s">
        <v>102</v>
      </c>
      <c r="E439" s="65" t="s">
        <v>380</v>
      </c>
      <c r="F439" s="79">
        <v>2.74</v>
      </c>
      <c r="G439" s="34">
        <f>ROUND(E439*F439,2)</f>
        <v>2.91</v>
      </c>
    </row>
    <row r="440" spans="1:7" ht="18" customHeight="1">
      <c r="A440" s="31" t="s">
        <v>38</v>
      </c>
      <c r="B440" s="31">
        <v>38383</v>
      </c>
      <c r="C440" s="32" t="s">
        <v>368</v>
      </c>
      <c r="D440" s="31" t="s">
        <v>77</v>
      </c>
      <c r="E440" s="65" t="s">
        <v>381</v>
      </c>
      <c r="F440" s="79">
        <v>1.36</v>
      </c>
      <c r="G440" s="34">
        <f>ROUND(E440*F440,2)</f>
        <v>0.17</v>
      </c>
    </row>
    <row r="441" spans="1:7" ht="27" customHeight="1">
      <c r="A441" s="31" t="s">
        <v>39</v>
      </c>
      <c r="B441" s="31" t="s">
        <v>343</v>
      </c>
      <c r="C441" s="32" t="s">
        <v>344</v>
      </c>
      <c r="D441" s="31" t="s">
        <v>43</v>
      </c>
      <c r="E441" s="65" t="s">
        <v>382</v>
      </c>
      <c r="F441" s="79">
        <v>15.36</v>
      </c>
      <c r="G441" s="34">
        <f>ROUND(E441*F441,2)</f>
        <v>5.67</v>
      </c>
    </row>
    <row r="442" spans="1:7" ht="27" customHeight="1">
      <c r="A442" s="31" t="s">
        <v>39</v>
      </c>
      <c r="B442" s="31" t="s">
        <v>346</v>
      </c>
      <c r="C442" s="32" t="s">
        <v>347</v>
      </c>
      <c r="D442" s="31" t="s">
        <v>43</v>
      </c>
      <c r="E442" s="65" t="s">
        <v>382</v>
      </c>
      <c r="F442" s="79">
        <v>19.52</v>
      </c>
      <c r="G442" s="34">
        <f>ROUND(E442*F442,2)</f>
        <v>7.2</v>
      </c>
    </row>
    <row r="443" spans="1:7" ht="21.95" customHeight="1">
      <c r="A443" s="113"/>
      <c r="B443" s="10"/>
      <c r="C443" s="10"/>
      <c r="D443" s="277" t="s">
        <v>41</v>
      </c>
      <c r="E443" s="278"/>
      <c r="F443" s="279"/>
      <c r="G443" s="80">
        <f>SUM(G439:G442)</f>
        <v>15.95</v>
      </c>
    </row>
    <row r="444" spans="1:7" ht="21.95" customHeight="1">
      <c r="A444" s="113"/>
      <c r="B444" s="10"/>
      <c r="C444" s="10"/>
      <c r="D444" s="277" t="str">
        <f>"BDI ( " &amp;TEXT($G$9,"0,00") &amp;" ) %:"</f>
        <v>BDI ( 28,82 ) %:</v>
      </c>
      <c r="E444" s="278"/>
      <c r="F444" s="279"/>
      <c r="G444" s="80">
        <f>ROUND(G443*($G$9/100),2)</f>
        <v>4.5999999999999996</v>
      </c>
    </row>
    <row r="445" spans="1:7" ht="21.95" customHeight="1">
      <c r="A445" s="113"/>
      <c r="B445" s="10"/>
      <c r="C445" s="10"/>
      <c r="D445" s="277" t="s">
        <v>42</v>
      </c>
      <c r="E445" s="278"/>
      <c r="F445" s="279"/>
      <c r="G445" s="95">
        <f>ROUND(SUM(G443:G444),2)</f>
        <v>20.55</v>
      </c>
    </row>
    <row r="446" spans="1:7">
      <c r="A446" s="113"/>
      <c r="B446" s="10"/>
      <c r="C446" s="10"/>
      <c r="D446" s="10"/>
      <c r="E446" s="10"/>
      <c r="F446" s="10"/>
      <c r="G446" s="10"/>
    </row>
    <row r="447" spans="1:7" ht="40.5" customHeight="1">
      <c r="A447" s="98" t="s">
        <v>745</v>
      </c>
      <c r="B447" s="98" t="s">
        <v>408</v>
      </c>
      <c r="C447" s="99" t="s">
        <v>438</v>
      </c>
      <c r="D447" s="98" t="s">
        <v>77</v>
      </c>
      <c r="E447" s="100" t="s">
        <v>88</v>
      </c>
      <c r="F447" s="100" t="s">
        <v>36</v>
      </c>
      <c r="G447" s="100" t="s">
        <v>37</v>
      </c>
    </row>
    <row r="448" spans="1:7" ht="18" customHeight="1">
      <c r="A448" s="31" t="s">
        <v>38</v>
      </c>
      <c r="B448" s="64" t="str">
        <f>Plantas!A4</f>
        <v>COTAÇÃO 13</v>
      </c>
      <c r="C448" s="32" t="s">
        <v>439</v>
      </c>
      <c r="D448" s="31" t="s">
        <v>77</v>
      </c>
      <c r="E448" s="65">
        <v>1</v>
      </c>
      <c r="F448" s="79">
        <f>Plantas!G4</f>
        <v>22.29</v>
      </c>
      <c r="G448" s="34">
        <f>ROUND(E448*F448,2)</f>
        <v>22.29</v>
      </c>
    </row>
    <row r="449" spans="1:7" ht="18" customHeight="1">
      <c r="A449" s="31" t="s">
        <v>39</v>
      </c>
      <c r="B449" s="31">
        <v>88316</v>
      </c>
      <c r="C449" s="32" t="s">
        <v>44</v>
      </c>
      <c r="D449" s="31" t="s">
        <v>43</v>
      </c>
      <c r="E449" s="65">
        <v>0.15</v>
      </c>
      <c r="F449" s="79">
        <v>13.7</v>
      </c>
      <c r="G449" s="34">
        <f>ROUND(E449*F449,2)</f>
        <v>2.06</v>
      </c>
    </row>
    <row r="450" spans="1:7" ht="21.95" customHeight="1">
      <c r="A450" s="113"/>
      <c r="B450" s="10"/>
      <c r="C450" s="10"/>
      <c r="D450" s="277" t="s">
        <v>41</v>
      </c>
      <c r="E450" s="278"/>
      <c r="F450" s="279"/>
      <c r="G450" s="80">
        <f>SUM(G448:G449)</f>
        <v>24.349999999999998</v>
      </c>
    </row>
    <row r="451" spans="1:7" ht="21.95" customHeight="1">
      <c r="A451" s="113"/>
      <c r="B451" s="10"/>
      <c r="C451" s="10"/>
      <c r="D451" s="277" t="str">
        <f>"BDI ( " &amp;TEXT($G$9,"0,00") &amp;" ) %:"</f>
        <v>BDI ( 28,82 ) %:</v>
      </c>
      <c r="E451" s="278"/>
      <c r="F451" s="279"/>
      <c r="G451" s="80">
        <f>ROUND(G450*($G$9/100),2)</f>
        <v>7.02</v>
      </c>
    </row>
    <row r="452" spans="1:7" ht="21.95" customHeight="1">
      <c r="A452" s="113"/>
      <c r="B452" s="10"/>
      <c r="C452" s="10"/>
      <c r="D452" s="277" t="s">
        <v>42</v>
      </c>
      <c r="E452" s="278"/>
      <c r="F452" s="279"/>
      <c r="G452" s="95">
        <f>ROUND(SUM(G450:G451),2)</f>
        <v>31.37</v>
      </c>
    </row>
    <row r="453" spans="1:7">
      <c r="A453" s="113"/>
      <c r="B453" s="10"/>
      <c r="C453" s="10"/>
      <c r="D453" s="10"/>
      <c r="E453" s="10"/>
      <c r="F453" s="10"/>
      <c r="G453" s="10"/>
    </row>
    <row r="454" spans="1:7" ht="29.25" customHeight="1">
      <c r="A454" s="98" t="s">
        <v>553</v>
      </c>
      <c r="B454" s="98" t="s">
        <v>408</v>
      </c>
      <c r="C454" s="99" t="s">
        <v>440</v>
      </c>
      <c r="D454" s="98" t="s">
        <v>77</v>
      </c>
      <c r="E454" s="100" t="s">
        <v>88</v>
      </c>
      <c r="F454" s="100" t="s">
        <v>36</v>
      </c>
      <c r="G454" s="100" t="s">
        <v>37</v>
      </c>
    </row>
    <row r="455" spans="1:7" ht="18" customHeight="1">
      <c r="A455" s="31" t="s">
        <v>38</v>
      </c>
      <c r="B455" s="64" t="str">
        <f>Plantas!A5</f>
        <v>COTAÇÃO 14</v>
      </c>
      <c r="C455" s="32" t="s">
        <v>441</v>
      </c>
      <c r="D455" s="31" t="s">
        <v>77</v>
      </c>
      <c r="E455" s="65">
        <v>1</v>
      </c>
      <c r="F455" s="79">
        <f>Plantas!G5</f>
        <v>9.06</v>
      </c>
      <c r="G455" s="34">
        <f>ROUND(E455*F455,2)</f>
        <v>9.06</v>
      </c>
    </row>
    <row r="456" spans="1:7" ht="18" customHeight="1">
      <c r="A456" s="31" t="s">
        <v>39</v>
      </c>
      <c r="B456" s="31">
        <v>88316</v>
      </c>
      <c r="C456" s="32" t="s">
        <v>44</v>
      </c>
      <c r="D456" s="31" t="s">
        <v>43</v>
      </c>
      <c r="E456" s="65">
        <v>0.15</v>
      </c>
      <c r="F456" s="79">
        <v>13.7</v>
      </c>
      <c r="G456" s="34">
        <f>ROUND(E456*F456,2)</f>
        <v>2.06</v>
      </c>
    </row>
    <row r="457" spans="1:7" ht="21.95" customHeight="1">
      <c r="A457" s="113"/>
      <c r="B457" s="10"/>
      <c r="C457" s="10"/>
      <c r="D457" s="277" t="s">
        <v>41</v>
      </c>
      <c r="E457" s="278"/>
      <c r="F457" s="279"/>
      <c r="G457" s="80">
        <f>SUM(G455:G456)</f>
        <v>11.120000000000001</v>
      </c>
    </row>
    <row r="458" spans="1:7" ht="21.95" customHeight="1">
      <c r="A458" s="113"/>
      <c r="B458" s="10"/>
      <c r="C458" s="10"/>
      <c r="D458" s="277" t="str">
        <f>"BDI ( " &amp;TEXT($G$9,"0,00") &amp;" ) %:"</f>
        <v>BDI ( 28,82 ) %:</v>
      </c>
      <c r="E458" s="278"/>
      <c r="F458" s="279"/>
      <c r="G458" s="80">
        <f>ROUND(G457*($G$9/100),2)</f>
        <v>3.2</v>
      </c>
    </row>
    <row r="459" spans="1:7" ht="21.95" customHeight="1">
      <c r="A459" s="113"/>
      <c r="B459" s="10"/>
      <c r="C459" s="10"/>
      <c r="D459" s="277" t="s">
        <v>42</v>
      </c>
      <c r="E459" s="278"/>
      <c r="F459" s="279"/>
      <c r="G459" s="95">
        <f>ROUND(SUM(G457:G458),2)</f>
        <v>14.32</v>
      </c>
    </row>
    <row r="460" spans="1:7">
      <c r="A460" s="113"/>
      <c r="B460" s="10"/>
      <c r="C460" s="10"/>
      <c r="D460" s="10"/>
      <c r="E460" s="10"/>
      <c r="F460" s="10"/>
      <c r="G460" s="10"/>
    </row>
    <row r="461" spans="1:7" ht="32.25" customHeight="1">
      <c r="A461" s="98" t="s">
        <v>554</v>
      </c>
      <c r="B461" s="98" t="s">
        <v>408</v>
      </c>
      <c r="C461" s="99" t="s">
        <v>442</v>
      </c>
      <c r="D461" s="98" t="s">
        <v>77</v>
      </c>
      <c r="E461" s="100" t="s">
        <v>88</v>
      </c>
      <c r="F461" s="100" t="s">
        <v>36</v>
      </c>
      <c r="G461" s="100" t="s">
        <v>37</v>
      </c>
    </row>
    <row r="462" spans="1:7" ht="18" customHeight="1">
      <c r="A462" s="31" t="s">
        <v>38</v>
      </c>
      <c r="B462" s="64" t="str">
        <f>Plantas!A6</f>
        <v>COTAÇÃO 15</v>
      </c>
      <c r="C462" s="32" t="s">
        <v>443</v>
      </c>
      <c r="D462" s="31" t="s">
        <v>77</v>
      </c>
      <c r="E462" s="65">
        <v>1</v>
      </c>
      <c r="F462" s="79">
        <f>Plantas!G6</f>
        <v>26.33</v>
      </c>
      <c r="G462" s="34">
        <f>ROUND(E462*F462,2)</f>
        <v>26.33</v>
      </c>
    </row>
    <row r="463" spans="1:7" ht="18" customHeight="1">
      <c r="A463" s="31" t="s">
        <v>39</v>
      </c>
      <c r="B463" s="31">
        <v>88316</v>
      </c>
      <c r="C463" s="32" t="s">
        <v>44</v>
      </c>
      <c r="D463" s="31" t="s">
        <v>43</v>
      </c>
      <c r="E463" s="65">
        <v>0.15</v>
      </c>
      <c r="F463" s="79">
        <v>13.7</v>
      </c>
      <c r="G463" s="34">
        <f>ROUND(E463*F463,2)</f>
        <v>2.06</v>
      </c>
    </row>
    <row r="464" spans="1:7" ht="21.95" customHeight="1">
      <c r="A464" s="113"/>
      <c r="B464" s="10"/>
      <c r="C464" s="10"/>
      <c r="D464" s="277" t="s">
        <v>41</v>
      </c>
      <c r="E464" s="278"/>
      <c r="F464" s="279"/>
      <c r="G464" s="80">
        <f>SUM(G462:G463)</f>
        <v>28.389999999999997</v>
      </c>
    </row>
    <row r="465" spans="1:7" ht="21.95" customHeight="1">
      <c r="A465" s="113"/>
      <c r="B465" s="10"/>
      <c r="C465" s="10"/>
      <c r="D465" s="277" t="str">
        <f>"BDI ( " &amp;TEXT($G$9,"0,00") &amp;" ) %:"</f>
        <v>BDI ( 28,82 ) %:</v>
      </c>
      <c r="E465" s="278"/>
      <c r="F465" s="279"/>
      <c r="G465" s="80">
        <f>ROUND(G464*($G$9/100),2)</f>
        <v>8.18</v>
      </c>
    </row>
    <row r="466" spans="1:7" ht="21.95" customHeight="1">
      <c r="A466" s="113"/>
      <c r="B466" s="10"/>
      <c r="C466" s="10"/>
      <c r="D466" s="277" t="s">
        <v>42</v>
      </c>
      <c r="E466" s="278"/>
      <c r="F466" s="279"/>
      <c r="G466" s="95">
        <f>ROUND(SUM(G464:G465),2)</f>
        <v>36.57</v>
      </c>
    </row>
    <row r="467" spans="1:7">
      <c r="A467" s="113"/>
      <c r="B467" s="10"/>
      <c r="C467" s="10"/>
      <c r="D467" s="10"/>
      <c r="E467" s="10"/>
      <c r="F467" s="10"/>
      <c r="G467" s="10"/>
    </row>
    <row r="468" spans="1:7" ht="32.25" customHeight="1">
      <c r="A468" s="98" t="s">
        <v>555</v>
      </c>
      <c r="B468" s="98" t="s">
        <v>408</v>
      </c>
      <c r="C468" s="99" t="s">
        <v>444</v>
      </c>
      <c r="D468" s="98" t="s">
        <v>77</v>
      </c>
      <c r="E468" s="100" t="s">
        <v>88</v>
      </c>
      <c r="F468" s="100" t="s">
        <v>36</v>
      </c>
      <c r="G468" s="100" t="s">
        <v>37</v>
      </c>
    </row>
    <row r="469" spans="1:7" ht="18" customHeight="1">
      <c r="A469" s="31" t="s">
        <v>38</v>
      </c>
      <c r="B469" s="64" t="str">
        <f>Plantas!A7</f>
        <v>COTAÇÃO 16</v>
      </c>
      <c r="C469" s="32" t="s">
        <v>445</v>
      </c>
      <c r="D469" s="31" t="s">
        <v>77</v>
      </c>
      <c r="E469" s="65">
        <v>1</v>
      </c>
      <c r="F469" s="79">
        <f>Plantas!G7</f>
        <v>43.3</v>
      </c>
      <c r="G469" s="34">
        <f>ROUND(E469*F469,2)</f>
        <v>43.3</v>
      </c>
    </row>
    <row r="470" spans="1:7" ht="18" customHeight="1">
      <c r="A470" s="31" t="s">
        <v>39</v>
      </c>
      <c r="B470" s="31">
        <v>88316</v>
      </c>
      <c r="C470" s="32" t="s">
        <v>44</v>
      </c>
      <c r="D470" s="31" t="s">
        <v>43</v>
      </c>
      <c r="E470" s="65">
        <v>0.15</v>
      </c>
      <c r="F470" s="79">
        <v>13.7</v>
      </c>
      <c r="G470" s="34">
        <f>ROUND(E470*F470,2)</f>
        <v>2.06</v>
      </c>
    </row>
    <row r="471" spans="1:7" ht="21.95" customHeight="1">
      <c r="A471" s="113"/>
      <c r="B471" s="10"/>
      <c r="C471" s="10"/>
      <c r="D471" s="277" t="s">
        <v>41</v>
      </c>
      <c r="E471" s="278"/>
      <c r="F471" s="279"/>
      <c r="G471" s="80">
        <f>SUM(G469:G470)</f>
        <v>45.36</v>
      </c>
    </row>
    <row r="472" spans="1:7" ht="21.95" customHeight="1">
      <c r="A472" s="113"/>
      <c r="B472" s="10"/>
      <c r="C472" s="10"/>
      <c r="D472" s="277" t="str">
        <f>"BDI ( " &amp;TEXT($G$9,"0,00") &amp;" ) %:"</f>
        <v>BDI ( 28,82 ) %:</v>
      </c>
      <c r="E472" s="278"/>
      <c r="F472" s="279"/>
      <c r="G472" s="80">
        <f>ROUND(G471*($G$9/100),2)</f>
        <v>13.07</v>
      </c>
    </row>
    <row r="473" spans="1:7" ht="21.95" customHeight="1">
      <c r="A473" s="113"/>
      <c r="B473" s="10"/>
      <c r="C473" s="10"/>
      <c r="D473" s="277" t="s">
        <v>42</v>
      </c>
      <c r="E473" s="278"/>
      <c r="F473" s="279"/>
      <c r="G473" s="95">
        <f>ROUND(SUM(G471:G472),2)</f>
        <v>58.43</v>
      </c>
    </row>
    <row r="474" spans="1:7">
      <c r="A474" s="113"/>
      <c r="B474" s="10"/>
      <c r="C474" s="10"/>
      <c r="D474" s="10"/>
      <c r="E474" s="10"/>
      <c r="F474" s="10"/>
      <c r="G474" s="10"/>
    </row>
    <row r="475" spans="1:7" ht="29.25" customHeight="1">
      <c r="A475" s="98" t="s">
        <v>556</v>
      </c>
      <c r="B475" s="98" t="s">
        <v>408</v>
      </c>
      <c r="C475" s="99" t="s">
        <v>446</v>
      </c>
      <c r="D475" s="98" t="s">
        <v>77</v>
      </c>
      <c r="E475" s="100" t="s">
        <v>88</v>
      </c>
      <c r="F475" s="100" t="s">
        <v>36</v>
      </c>
      <c r="G475" s="100" t="s">
        <v>37</v>
      </c>
    </row>
    <row r="476" spans="1:7" ht="18" customHeight="1">
      <c r="A476" s="31" t="s">
        <v>38</v>
      </c>
      <c r="B476" s="64" t="str">
        <f>Plantas!A8</f>
        <v>COTAÇÃO 17</v>
      </c>
      <c r="C476" s="32" t="s">
        <v>447</v>
      </c>
      <c r="D476" s="31" t="s">
        <v>77</v>
      </c>
      <c r="E476" s="65">
        <v>1</v>
      </c>
      <c r="F476" s="79">
        <f>Plantas!G8</f>
        <v>5.63</v>
      </c>
      <c r="G476" s="34">
        <f>ROUND(E476*F476,2)</f>
        <v>5.63</v>
      </c>
    </row>
    <row r="477" spans="1:7" ht="18" customHeight="1">
      <c r="A477" s="31" t="s">
        <v>39</v>
      </c>
      <c r="B477" s="31">
        <v>88316</v>
      </c>
      <c r="C477" s="32" t="s">
        <v>44</v>
      </c>
      <c r="D477" s="31" t="s">
        <v>43</v>
      </c>
      <c r="E477" s="65">
        <v>0.15</v>
      </c>
      <c r="F477" s="79">
        <v>13.7</v>
      </c>
      <c r="G477" s="34">
        <f>ROUND(E477*F477,2)</f>
        <v>2.06</v>
      </c>
    </row>
    <row r="478" spans="1:7" ht="21.95" customHeight="1">
      <c r="A478" s="113"/>
      <c r="B478" s="10"/>
      <c r="C478" s="10"/>
      <c r="D478" s="277" t="s">
        <v>41</v>
      </c>
      <c r="E478" s="278"/>
      <c r="F478" s="279"/>
      <c r="G478" s="80">
        <f>SUM(G476:G477)</f>
        <v>7.6899999999999995</v>
      </c>
    </row>
    <row r="479" spans="1:7" ht="21.95" customHeight="1">
      <c r="A479" s="113"/>
      <c r="B479" s="10"/>
      <c r="C479" s="10"/>
      <c r="D479" s="277" t="str">
        <f>"BDI ( " &amp;TEXT($G$9,"0,00") &amp;" ) %:"</f>
        <v>BDI ( 28,82 ) %:</v>
      </c>
      <c r="E479" s="278"/>
      <c r="F479" s="279"/>
      <c r="G479" s="80">
        <f>ROUND(G478*($G$9/100),2)</f>
        <v>2.2200000000000002</v>
      </c>
    </row>
    <row r="480" spans="1:7" ht="21.95" customHeight="1">
      <c r="A480" s="113"/>
      <c r="B480" s="10"/>
      <c r="C480" s="10"/>
      <c r="D480" s="277" t="s">
        <v>42</v>
      </c>
      <c r="E480" s="278"/>
      <c r="F480" s="279"/>
      <c r="G480" s="95">
        <f>ROUND(SUM(G478:G479),2)</f>
        <v>9.91</v>
      </c>
    </row>
    <row r="481" spans="1:7">
      <c r="A481" s="113"/>
      <c r="B481" s="10"/>
      <c r="C481" s="10"/>
      <c r="D481" s="10"/>
      <c r="E481" s="10"/>
      <c r="F481" s="10"/>
      <c r="G481" s="10"/>
    </row>
    <row r="482" spans="1:7" ht="34.5" customHeight="1">
      <c r="A482" s="98" t="s">
        <v>559</v>
      </c>
      <c r="B482" s="98" t="s">
        <v>448</v>
      </c>
      <c r="C482" s="99" t="s">
        <v>449</v>
      </c>
      <c r="D482" s="98" t="s">
        <v>100</v>
      </c>
      <c r="E482" s="100" t="s">
        <v>48</v>
      </c>
      <c r="F482" s="100" t="s">
        <v>36</v>
      </c>
      <c r="G482" s="100" t="s">
        <v>37</v>
      </c>
    </row>
    <row r="483" spans="1:7" ht="18" customHeight="1">
      <c r="A483" s="31" t="s">
        <v>38</v>
      </c>
      <c r="B483" s="31">
        <v>3324</v>
      </c>
      <c r="C483" s="32" t="s">
        <v>450</v>
      </c>
      <c r="D483" s="31" t="s">
        <v>100</v>
      </c>
      <c r="E483" s="65" t="s">
        <v>138</v>
      </c>
      <c r="F483" s="79">
        <v>5.35</v>
      </c>
      <c r="G483" s="34">
        <f t="shared" ref="G483:G488" si="14">ROUND(E483*F483,2)</f>
        <v>5.35</v>
      </c>
    </row>
    <row r="484" spans="1:7" ht="18" customHeight="1">
      <c r="A484" s="31" t="s">
        <v>38</v>
      </c>
      <c r="B484" s="31">
        <v>25951</v>
      </c>
      <c r="C484" s="32" t="s">
        <v>451</v>
      </c>
      <c r="D484" s="31" t="s">
        <v>142</v>
      </c>
      <c r="E484" s="65" t="s">
        <v>452</v>
      </c>
      <c r="F484" s="79">
        <v>1.88</v>
      </c>
      <c r="G484" s="34">
        <f t="shared" si="14"/>
        <v>0.19</v>
      </c>
    </row>
    <row r="485" spans="1:7" ht="27" customHeight="1">
      <c r="A485" s="31" t="s">
        <v>38</v>
      </c>
      <c r="B485" s="31">
        <v>25963</v>
      </c>
      <c r="C485" s="32" t="s">
        <v>453</v>
      </c>
      <c r="D485" s="31" t="s">
        <v>142</v>
      </c>
      <c r="E485" s="65" t="s">
        <v>454</v>
      </c>
      <c r="F485" s="79">
        <v>7.0000000000000007E-2</v>
      </c>
      <c r="G485" s="34">
        <f t="shared" si="14"/>
        <v>0.01</v>
      </c>
    </row>
    <row r="486" spans="1:7" ht="18" customHeight="1">
      <c r="A486" s="31" t="s">
        <v>38</v>
      </c>
      <c r="B486" s="31">
        <v>38125</v>
      </c>
      <c r="C486" s="32" t="s">
        <v>455</v>
      </c>
      <c r="D486" s="31" t="s">
        <v>142</v>
      </c>
      <c r="E486" s="65" t="s">
        <v>244</v>
      </c>
      <c r="F486" s="79">
        <v>0.97</v>
      </c>
      <c r="G486" s="34">
        <f t="shared" si="14"/>
        <v>2.91</v>
      </c>
    </row>
    <row r="487" spans="1:7" ht="18" customHeight="1">
      <c r="A487" s="31" t="s">
        <v>39</v>
      </c>
      <c r="B487" s="31" t="s">
        <v>46</v>
      </c>
      <c r="C487" s="32" t="s">
        <v>44</v>
      </c>
      <c r="D487" s="31" t="s">
        <v>43</v>
      </c>
      <c r="E487" s="65" t="s">
        <v>452</v>
      </c>
      <c r="F487" s="79">
        <v>13.7</v>
      </c>
      <c r="G487" s="34">
        <f t="shared" si="14"/>
        <v>1.37</v>
      </c>
    </row>
    <row r="488" spans="1:7" ht="18" customHeight="1">
      <c r="A488" s="31" t="s">
        <v>39</v>
      </c>
      <c r="B488" s="31" t="s">
        <v>456</v>
      </c>
      <c r="C488" s="32" t="s">
        <v>457</v>
      </c>
      <c r="D488" s="31" t="s">
        <v>43</v>
      </c>
      <c r="E488" s="65" t="s">
        <v>452</v>
      </c>
      <c r="F488" s="79">
        <v>18.920000000000002</v>
      </c>
      <c r="G488" s="34">
        <f t="shared" si="14"/>
        <v>1.89</v>
      </c>
    </row>
    <row r="489" spans="1:7" ht="21.95" customHeight="1">
      <c r="A489" s="113"/>
      <c r="B489" s="10"/>
      <c r="C489" s="10"/>
      <c r="D489" s="277" t="s">
        <v>41</v>
      </c>
      <c r="E489" s="278"/>
      <c r="F489" s="279"/>
      <c r="G489" s="80">
        <f>SUM(G483:G488)</f>
        <v>11.720000000000002</v>
      </c>
    </row>
    <row r="490" spans="1:7" ht="21.95" customHeight="1">
      <c r="A490" s="113"/>
      <c r="B490" s="10"/>
      <c r="C490" s="10"/>
      <c r="D490" s="277" t="str">
        <f>"BDI ( " &amp;TEXT($G$9,"0,00") &amp;" ) %:"</f>
        <v>BDI ( 28,82 ) %:</v>
      </c>
      <c r="E490" s="278"/>
      <c r="F490" s="279"/>
      <c r="G490" s="80">
        <f>ROUND(G489*($G$9/100),2)</f>
        <v>3.38</v>
      </c>
    </row>
    <row r="491" spans="1:7" ht="21.95" customHeight="1">
      <c r="A491" s="113"/>
      <c r="B491" s="10"/>
      <c r="C491" s="10"/>
      <c r="D491" s="277" t="s">
        <v>42</v>
      </c>
      <c r="E491" s="278"/>
      <c r="F491" s="279"/>
      <c r="G491" s="95">
        <f>ROUND(SUM(G489:G490),2)</f>
        <v>15.1</v>
      </c>
    </row>
    <row r="492" spans="1:7">
      <c r="A492" s="113"/>
      <c r="B492" s="10"/>
      <c r="C492" s="10"/>
      <c r="D492" s="10"/>
      <c r="E492" s="10"/>
      <c r="F492" s="10"/>
      <c r="G492" s="10"/>
    </row>
    <row r="493" spans="1:7" ht="36.75" customHeight="1">
      <c r="A493" s="98" t="s">
        <v>733</v>
      </c>
      <c r="B493" s="98" t="s">
        <v>408</v>
      </c>
      <c r="C493" s="99" t="s">
        <v>514</v>
      </c>
      <c r="D493" s="98" t="s">
        <v>77</v>
      </c>
      <c r="E493" s="100" t="s">
        <v>88</v>
      </c>
      <c r="F493" s="100" t="s">
        <v>36</v>
      </c>
      <c r="G493" s="100" t="s">
        <v>37</v>
      </c>
    </row>
    <row r="494" spans="1:7" ht="18" customHeight="1">
      <c r="A494" s="31" t="s">
        <v>38</v>
      </c>
      <c r="B494" s="64" t="str">
        <f>Diversos!A5</f>
        <v>COTAÇÃO 19</v>
      </c>
      <c r="C494" s="32" t="s">
        <v>459</v>
      </c>
      <c r="D494" s="31" t="s">
        <v>77</v>
      </c>
      <c r="E494" s="65">
        <v>1</v>
      </c>
      <c r="F494" s="79">
        <f>Diversos!G5</f>
        <v>345.73</v>
      </c>
      <c r="G494" s="34">
        <f>ROUND(E494*F494,2)</f>
        <v>345.73</v>
      </c>
    </row>
    <row r="495" spans="1:7" ht="18" customHeight="1">
      <c r="A495" s="31" t="s">
        <v>39</v>
      </c>
      <c r="B495" s="31" t="s">
        <v>168</v>
      </c>
      <c r="C495" s="32" t="s">
        <v>169</v>
      </c>
      <c r="D495" s="31" t="s">
        <v>43</v>
      </c>
      <c r="E495" s="65">
        <v>0.3</v>
      </c>
      <c r="F495" s="79">
        <v>19.559999999999999</v>
      </c>
      <c r="G495" s="34">
        <f t="shared" ref="G495:G496" si="15">ROUND(E495*F495,2)</f>
        <v>5.87</v>
      </c>
    </row>
    <row r="496" spans="1:7" ht="18" customHeight="1">
      <c r="A496" s="31" t="s">
        <v>39</v>
      </c>
      <c r="B496" s="31">
        <v>88316</v>
      </c>
      <c r="C496" s="32" t="s">
        <v>44</v>
      </c>
      <c r="D496" s="31" t="s">
        <v>43</v>
      </c>
      <c r="E496" s="65">
        <v>0.3</v>
      </c>
      <c r="F496" s="79">
        <v>13.7</v>
      </c>
      <c r="G496" s="34">
        <f t="shared" si="15"/>
        <v>4.1100000000000003</v>
      </c>
    </row>
    <row r="497" spans="1:7" ht="21.95" customHeight="1">
      <c r="A497" s="113"/>
      <c r="B497" s="10"/>
      <c r="C497" s="10"/>
      <c r="D497" s="277" t="s">
        <v>41</v>
      </c>
      <c r="E497" s="278"/>
      <c r="F497" s="279"/>
      <c r="G497" s="80">
        <f>SUM(G494:G496)</f>
        <v>355.71000000000004</v>
      </c>
    </row>
    <row r="498" spans="1:7" ht="21.95" customHeight="1">
      <c r="A498" s="113"/>
      <c r="B498" s="10"/>
      <c r="C498" s="10"/>
      <c r="D498" s="277" t="str">
        <f>"BDI ( " &amp;TEXT($G$9,"0,00") &amp;" ) %:"</f>
        <v>BDI ( 28,82 ) %:</v>
      </c>
      <c r="E498" s="278"/>
      <c r="F498" s="279"/>
      <c r="G498" s="80">
        <f>ROUND(G497*($G$9/100),2)</f>
        <v>102.52</v>
      </c>
    </row>
    <row r="499" spans="1:7" ht="21.95" customHeight="1">
      <c r="A499" s="113"/>
      <c r="B499" s="10"/>
      <c r="C499" s="10"/>
      <c r="D499" s="277" t="s">
        <v>42</v>
      </c>
      <c r="E499" s="278"/>
      <c r="F499" s="279"/>
      <c r="G499" s="95">
        <f>ROUND(SUM(G497:G498),2)</f>
        <v>458.23</v>
      </c>
    </row>
    <row r="500" spans="1:7">
      <c r="A500" s="113"/>
      <c r="B500" s="10"/>
      <c r="C500" s="10"/>
      <c r="D500" s="10"/>
      <c r="E500" s="10"/>
      <c r="F500" s="10"/>
      <c r="G500" s="10"/>
    </row>
    <row r="501" spans="1:7" ht="38.25" customHeight="1">
      <c r="A501" s="98" t="s">
        <v>734</v>
      </c>
      <c r="B501" s="98" t="s">
        <v>408</v>
      </c>
      <c r="C501" s="99" t="s">
        <v>512</v>
      </c>
      <c r="D501" s="98" t="s">
        <v>77</v>
      </c>
      <c r="E501" s="100" t="s">
        <v>88</v>
      </c>
      <c r="F501" s="100" t="s">
        <v>36</v>
      </c>
      <c r="G501" s="100" t="s">
        <v>37</v>
      </c>
    </row>
    <row r="502" spans="1:7" ht="18" customHeight="1">
      <c r="A502" s="31" t="s">
        <v>38</v>
      </c>
      <c r="B502" s="64" t="str">
        <f>Diversos!A4</f>
        <v>COTAÇÃO 18</v>
      </c>
      <c r="C502" s="32" t="s">
        <v>460</v>
      </c>
      <c r="D502" s="31" t="s">
        <v>77</v>
      </c>
      <c r="E502" s="135">
        <v>1</v>
      </c>
      <c r="F502" s="79">
        <f>Diversos!G4</f>
        <v>336.1</v>
      </c>
      <c r="G502" s="34">
        <f>ROUND(E502*F502,2)</f>
        <v>336.1</v>
      </c>
    </row>
    <row r="503" spans="1:7" ht="18" customHeight="1">
      <c r="A503" s="31" t="s">
        <v>39</v>
      </c>
      <c r="B503" s="31" t="s">
        <v>168</v>
      </c>
      <c r="C503" s="32" t="s">
        <v>169</v>
      </c>
      <c r="D503" s="31" t="s">
        <v>43</v>
      </c>
      <c r="E503" s="135">
        <v>0.3</v>
      </c>
      <c r="F503" s="79">
        <v>19.559999999999999</v>
      </c>
      <c r="G503" s="34">
        <f t="shared" ref="G503:G506" si="16">ROUND(E503*F503,2)</f>
        <v>5.87</v>
      </c>
    </row>
    <row r="504" spans="1:7" ht="18" customHeight="1">
      <c r="A504" s="31" t="s">
        <v>39</v>
      </c>
      <c r="B504" s="31">
        <v>88316</v>
      </c>
      <c r="C504" s="32" t="s">
        <v>44</v>
      </c>
      <c r="D504" s="31" t="s">
        <v>43</v>
      </c>
      <c r="E504" s="135">
        <v>0.3</v>
      </c>
      <c r="F504" s="79">
        <v>13.7</v>
      </c>
      <c r="G504" s="34">
        <f t="shared" si="16"/>
        <v>4.1100000000000003</v>
      </c>
    </row>
    <row r="505" spans="1:7" ht="18" customHeight="1">
      <c r="A505" s="31" t="s">
        <v>39</v>
      </c>
      <c r="B505" s="31">
        <v>93358</v>
      </c>
      <c r="C505" s="32" t="s">
        <v>125</v>
      </c>
      <c r="D505" s="31" t="s">
        <v>40</v>
      </c>
      <c r="E505" s="135">
        <v>1.2E-2</v>
      </c>
      <c r="F505" s="79">
        <v>54.19</v>
      </c>
      <c r="G505" s="34">
        <f t="shared" si="16"/>
        <v>0.65</v>
      </c>
    </row>
    <row r="506" spans="1:7" ht="45" customHeight="1">
      <c r="A506" s="31" t="s">
        <v>39</v>
      </c>
      <c r="B506" s="31" t="s">
        <v>181</v>
      </c>
      <c r="C506" s="32" t="s">
        <v>182</v>
      </c>
      <c r="D506" s="31" t="s">
        <v>40</v>
      </c>
      <c r="E506" s="135">
        <v>1.2E-2</v>
      </c>
      <c r="F506" s="79">
        <v>321.75</v>
      </c>
      <c r="G506" s="34">
        <f t="shared" si="16"/>
        <v>3.86</v>
      </c>
    </row>
    <row r="507" spans="1:7" ht="21.95" customHeight="1">
      <c r="A507" s="113"/>
      <c r="B507" s="10"/>
      <c r="C507" s="10"/>
      <c r="D507" s="277" t="s">
        <v>41</v>
      </c>
      <c r="E507" s="278"/>
      <c r="F507" s="279"/>
      <c r="G507" s="80">
        <f>SUM(G502:G506)</f>
        <v>350.59000000000003</v>
      </c>
    </row>
    <row r="508" spans="1:7" ht="21.95" customHeight="1">
      <c r="A508" s="113"/>
      <c r="B508" s="10"/>
      <c r="C508" s="10"/>
      <c r="D508" s="277" t="str">
        <f>"BDI ( " &amp;TEXT($G$9,"0,00") &amp;" ) %:"</f>
        <v>BDI ( 28,82 ) %:</v>
      </c>
      <c r="E508" s="278"/>
      <c r="F508" s="279"/>
      <c r="G508" s="80">
        <f>ROUND(G507*($G$9/100),2)</f>
        <v>101.04</v>
      </c>
    </row>
    <row r="509" spans="1:7" ht="21.95" customHeight="1">
      <c r="A509" s="113"/>
      <c r="B509" s="10"/>
      <c r="C509" s="10"/>
      <c r="D509" s="277" t="s">
        <v>42</v>
      </c>
      <c r="E509" s="278"/>
      <c r="F509" s="279"/>
      <c r="G509" s="95">
        <f>ROUND(SUM(G507:G508),2)</f>
        <v>451.63</v>
      </c>
    </row>
    <row r="510" spans="1:7">
      <c r="A510" s="113"/>
      <c r="B510" s="10"/>
      <c r="C510" s="10"/>
      <c r="D510" s="10"/>
      <c r="E510" s="10"/>
      <c r="F510" s="10"/>
      <c r="G510" s="10"/>
    </row>
    <row r="511" spans="1:7" ht="36" customHeight="1">
      <c r="A511" s="98" t="s">
        <v>735</v>
      </c>
      <c r="B511" s="98" t="s">
        <v>408</v>
      </c>
      <c r="C511" s="99" t="s">
        <v>513</v>
      </c>
      <c r="D511" s="98" t="s">
        <v>77</v>
      </c>
      <c r="E511" s="100" t="s">
        <v>88</v>
      </c>
      <c r="F511" s="100" t="s">
        <v>36</v>
      </c>
      <c r="G511" s="100" t="s">
        <v>37</v>
      </c>
    </row>
    <row r="512" spans="1:7" ht="18" customHeight="1">
      <c r="A512" s="31" t="s">
        <v>38</v>
      </c>
      <c r="B512" s="64" t="str">
        <f>Diversos!A7</f>
        <v>COTAÇÃO 21</v>
      </c>
      <c r="C512" s="32" t="s">
        <v>889</v>
      </c>
      <c r="D512" s="31" t="s">
        <v>77</v>
      </c>
      <c r="E512" s="65">
        <v>1</v>
      </c>
      <c r="F512" s="79">
        <f>Diversos!G7</f>
        <v>329.17</v>
      </c>
      <c r="G512" s="34">
        <f>ROUND(E512*F512,2)</f>
        <v>329.17</v>
      </c>
    </row>
    <row r="513" spans="1:7" ht="18" customHeight="1">
      <c r="A513" s="31" t="s">
        <v>39</v>
      </c>
      <c r="B513" s="31" t="s">
        <v>168</v>
      </c>
      <c r="C513" s="32" t="s">
        <v>169</v>
      </c>
      <c r="D513" s="31" t="s">
        <v>43</v>
      </c>
      <c r="E513" s="65">
        <v>0.3</v>
      </c>
      <c r="F513" s="79">
        <v>19.559999999999999</v>
      </c>
      <c r="G513" s="34">
        <f t="shared" ref="G513:G516" si="17">ROUND(E513*F513,2)</f>
        <v>5.87</v>
      </c>
    </row>
    <row r="514" spans="1:7" ht="18" customHeight="1">
      <c r="A514" s="31" t="s">
        <v>39</v>
      </c>
      <c r="B514" s="31">
        <v>88316</v>
      </c>
      <c r="C514" s="32" t="s">
        <v>44</v>
      </c>
      <c r="D514" s="31" t="s">
        <v>43</v>
      </c>
      <c r="E514" s="65">
        <v>0.3</v>
      </c>
      <c r="F514" s="79">
        <v>13.7</v>
      </c>
      <c r="G514" s="34">
        <f t="shared" si="17"/>
        <v>4.1100000000000003</v>
      </c>
    </row>
    <row r="515" spans="1:7" ht="18" customHeight="1">
      <c r="A515" s="31" t="s">
        <v>39</v>
      </c>
      <c r="B515" s="31">
        <v>93358</v>
      </c>
      <c r="C515" s="32" t="s">
        <v>125</v>
      </c>
      <c r="D515" s="31" t="s">
        <v>40</v>
      </c>
      <c r="E515" s="135">
        <v>1.4999999999999999E-2</v>
      </c>
      <c r="F515" s="79">
        <v>54.19</v>
      </c>
      <c r="G515" s="34">
        <f t="shared" si="17"/>
        <v>0.81</v>
      </c>
    </row>
    <row r="516" spans="1:7" ht="38.25" customHeight="1">
      <c r="A516" s="31" t="s">
        <v>39</v>
      </c>
      <c r="B516" s="31" t="s">
        <v>181</v>
      </c>
      <c r="C516" s="32" t="s">
        <v>182</v>
      </c>
      <c r="D516" s="31" t="s">
        <v>40</v>
      </c>
      <c r="E516" s="135">
        <v>1.4999999999999999E-2</v>
      </c>
      <c r="F516" s="79">
        <v>321.75</v>
      </c>
      <c r="G516" s="34">
        <f t="shared" si="17"/>
        <v>4.83</v>
      </c>
    </row>
    <row r="517" spans="1:7" ht="21.95" customHeight="1">
      <c r="A517" s="113"/>
      <c r="B517" s="10"/>
      <c r="C517" s="10"/>
      <c r="D517" s="277" t="s">
        <v>41</v>
      </c>
      <c r="E517" s="278"/>
      <c r="F517" s="279"/>
      <c r="G517" s="80">
        <f>SUM(G512:G516)</f>
        <v>344.79</v>
      </c>
    </row>
    <row r="518" spans="1:7" ht="21.95" customHeight="1">
      <c r="A518" s="113"/>
      <c r="B518" s="10"/>
      <c r="C518" s="10"/>
      <c r="D518" s="277" t="str">
        <f>"BDI ( " &amp;TEXT($G$9,"0,00") &amp;" ) %:"</f>
        <v>BDI ( 28,82 ) %:</v>
      </c>
      <c r="E518" s="278"/>
      <c r="F518" s="279"/>
      <c r="G518" s="80">
        <f>ROUND(G517*($G$9/100),2)</f>
        <v>99.37</v>
      </c>
    </row>
    <row r="519" spans="1:7" ht="21.95" customHeight="1">
      <c r="A519" s="113"/>
      <c r="B519" s="10"/>
      <c r="C519" s="10"/>
      <c r="D519" s="277" t="s">
        <v>42</v>
      </c>
      <c r="E519" s="278"/>
      <c r="F519" s="279"/>
      <c r="G519" s="95">
        <f>ROUND(SUM(G517:G518),2)</f>
        <v>444.16</v>
      </c>
    </row>
    <row r="520" spans="1:7">
      <c r="A520" s="113"/>
      <c r="B520" s="10"/>
      <c r="C520" s="10"/>
      <c r="D520" s="10"/>
      <c r="E520" s="10"/>
      <c r="F520" s="10"/>
      <c r="G520" s="10"/>
    </row>
    <row r="521" spans="1:7" ht="35.25" customHeight="1">
      <c r="A521" s="98" t="s">
        <v>736</v>
      </c>
      <c r="B521" s="98" t="s">
        <v>408</v>
      </c>
      <c r="C521" s="99" t="s">
        <v>418</v>
      </c>
      <c r="D521" s="98" t="s">
        <v>100</v>
      </c>
      <c r="E521" s="100" t="s">
        <v>88</v>
      </c>
      <c r="F521" s="100" t="s">
        <v>36</v>
      </c>
      <c r="G521" s="100" t="s">
        <v>37</v>
      </c>
    </row>
    <row r="522" spans="1:7" ht="22.5" customHeight="1">
      <c r="A522" s="31" t="s">
        <v>39</v>
      </c>
      <c r="B522" s="31">
        <v>88316</v>
      </c>
      <c r="C522" s="32" t="s">
        <v>44</v>
      </c>
      <c r="D522" s="31" t="s">
        <v>43</v>
      </c>
      <c r="E522" s="65" t="s">
        <v>419</v>
      </c>
      <c r="F522" s="79">
        <v>13.7</v>
      </c>
      <c r="G522" s="34">
        <f>ROUND(E522*F522,2)</f>
        <v>1.92</v>
      </c>
    </row>
    <row r="523" spans="1:7" ht="21.95" customHeight="1">
      <c r="A523" s="113"/>
      <c r="B523" s="10"/>
      <c r="C523" s="10"/>
      <c r="D523" s="277" t="s">
        <v>41</v>
      </c>
      <c r="E523" s="278"/>
      <c r="F523" s="279"/>
      <c r="G523" s="80">
        <f>SUM(G522:G522)</f>
        <v>1.92</v>
      </c>
    </row>
    <row r="524" spans="1:7" ht="21.95" customHeight="1">
      <c r="A524" s="113"/>
      <c r="B524" s="10"/>
      <c r="C524" s="10"/>
      <c r="D524" s="277" t="str">
        <f>"BDI ( " &amp;TEXT($G$9,"0,00") &amp;" ) %:"</f>
        <v>BDI ( 28,82 ) %:</v>
      </c>
      <c r="E524" s="278"/>
      <c r="F524" s="279"/>
      <c r="G524" s="80">
        <f>ROUND(G523*($G$9/100),2)</f>
        <v>0.55000000000000004</v>
      </c>
    </row>
    <row r="525" spans="1:7" ht="21.95" customHeight="1">
      <c r="A525" s="113"/>
      <c r="B525" s="10"/>
      <c r="C525" s="10"/>
      <c r="D525" s="277" t="s">
        <v>42</v>
      </c>
      <c r="E525" s="278"/>
      <c r="F525" s="279"/>
      <c r="G525" s="95">
        <f>ROUND(SUM(G523:G524),2)</f>
        <v>2.4700000000000002</v>
      </c>
    </row>
  </sheetData>
  <mergeCells count="170">
    <mergeCell ref="D382:F382"/>
    <mergeCell ref="D373:F373"/>
    <mergeCell ref="D374:F374"/>
    <mergeCell ref="D375:F375"/>
    <mergeCell ref="D380:F380"/>
    <mergeCell ref="D381:F381"/>
    <mergeCell ref="D358:F358"/>
    <mergeCell ref="D359:F359"/>
    <mergeCell ref="D366:F366"/>
    <mergeCell ref="D367:F367"/>
    <mergeCell ref="D368:F368"/>
    <mergeCell ref="D389:F389"/>
    <mergeCell ref="D390:F390"/>
    <mergeCell ref="D391:F391"/>
    <mergeCell ref="D497:F497"/>
    <mergeCell ref="D498:F498"/>
    <mergeCell ref="D434:F434"/>
    <mergeCell ref="D435:F435"/>
    <mergeCell ref="D436:F436"/>
    <mergeCell ref="D443:F443"/>
    <mergeCell ref="D444:F444"/>
    <mergeCell ref="D445:F445"/>
    <mergeCell ref="D450:F450"/>
    <mergeCell ref="D451:F451"/>
    <mergeCell ref="D452:F452"/>
    <mergeCell ref="D457:F457"/>
    <mergeCell ref="D458:F458"/>
    <mergeCell ref="D459:F459"/>
    <mergeCell ref="D464:F464"/>
    <mergeCell ref="D465:F465"/>
    <mergeCell ref="D466:F466"/>
    <mergeCell ref="D399:F399"/>
    <mergeCell ref="D400:F400"/>
    <mergeCell ref="D406:F406"/>
    <mergeCell ref="D407:F407"/>
    <mergeCell ref="D523:F523"/>
    <mergeCell ref="D524:F524"/>
    <mergeCell ref="D525:F525"/>
    <mergeCell ref="D471:F471"/>
    <mergeCell ref="D472:F472"/>
    <mergeCell ref="D473:F473"/>
    <mergeCell ref="D478:F478"/>
    <mergeCell ref="D479:F479"/>
    <mergeCell ref="D480:F480"/>
    <mergeCell ref="D489:F489"/>
    <mergeCell ref="D490:F490"/>
    <mergeCell ref="D491:F491"/>
    <mergeCell ref="D517:F517"/>
    <mergeCell ref="D518:F518"/>
    <mergeCell ref="D519:F519"/>
    <mergeCell ref="D499:F499"/>
    <mergeCell ref="D507:F507"/>
    <mergeCell ref="D508:F508"/>
    <mergeCell ref="D509:F509"/>
    <mergeCell ref="D341:F341"/>
    <mergeCell ref="D348:F348"/>
    <mergeCell ref="D349:F349"/>
    <mergeCell ref="D350:F350"/>
    <mergeCell ref="D357:F357"/>
    <mergeCell ref="D332:F332"/>
    <mergeCell ref="D333:F333"/>
    <mergeCell ref="D334:F334"/>
    <mergeCell ref="D339:F339"/>
    <mergeCell ref="D340:F340"/>
    <mergeCell ref="D312:F312"/>
    <mergeCell ref="D313:F313"/>
    <mergeCell ref="D281:F281"/>
    <mergeCell ref="D282:F282"/>
    <mergeCell ref="D283:F283"/>
    <mergeCell ref="D257:F257"/>
    <mergeCell ref="D294:F294"/>
    <mergeCell ref="D295:F295"/>
    <mergeCell ref="D296:F296"/>
    <mergeCell ref="D311:F311"/>
    <mergeCell ref="D264:F264"/>
    <mergeCell ref="D265:F265"/>
    <mergeCell ref="D266:F266"/>
    <mergeCell ref="D274:F274"/>
    <mergeCell ref="D275:F275"/>
    <mergeCell ref="D276:F276"/>
    <mergeCell ref="D218:F218"/>
    <mergeCell ref="D219:F219"/>
    <mergeCell ref="D220:F220"/>
    <mergeCell ref="D226:F226"/>
    <mergeCell ref="D227:F227"/>
    <mergeCell ref="D255:F255"/>
    <mergeCell ref="D256:F256"/>
    <mergeCell ref="D247:F247"/>
    <mergeCell ref="D248:F248"/>
    <mergeCell ref="D249:F249"/>
    <mergeCell ref="D228:F228"/>
    <mergeCell ref="D237:F237"/>
    <mergeCell ref="D238:F238"/>
    <mergeCell ref="D239:F239"/>
    <mergeCell ref="D187:F187"/>
    <mergeCell ref="D173:F173"/>
    <mergeCell ref="D174:F174"/>
    <mergeCell ref="D175:F175"/>
    <mergeCell ref="D185:F185"/>
    <mergeCell ref="D186:F186"/>
    <mergeCell ref="D209:F209"/>
    <mergeCell ref="D210:F210"/>
    <mergeCell ref="D211:F211"/>
    <mergeCell ref="D193:F193"/>
    <mergeCell ref="D194:F194"/>
    <mergeCell ref="D195:F195"/>
    <mergeCell ref="D201:F201"/>
    <mergeCell ref="D202:F202"/>
    <mergeCell ref="D203:F203"/>
    <mergeCell ref="D152:F152"/>
    <mergeCell ref="D153:F153"/>
    <mergeCell ref="D161:F161"/>
    <mergeCell ref="D162:F162"/>
    <mergeCell ref="D163:F163"/>
    <mergeCell ref="D133:F133"/>
    <mergeCell ref="D141:F141"/>
    <mergeCell ref="D142:F142"/>
    <mergeCell ref="D143:F143"/>
    <mergeCell ref="D151:F151"/>
    <mergeCell ref="D125:F125"/>
    <mergeCell ref="D131:F131"/>
    <mergeCell ref="D132:F132"/>
    <mergeCell ref="D87:F87"/>
    <mergeCell ref="D88:F88"/>
    <mergeCell ref="D109:F109"/>
    <mergeCell ref="D110:F110"/>
    <mergeCell ref="D111:F111"/>
    <mergeCell ref="D123:F123"/>
    <mergeCell ref="D95:F95"/>
    <mergeCell ref="D96:F96"/>
    <mergeCell ref="D97:F97"/>
    <mergeCell ref="D77:F77"/>
    <mergeCell ref="D86:F86"/>
    <mergeCell ref="D65:F65"/>
    <mergeCell ref="D66:F66"/>
    <mergeCell ref="D124:F124"/>
    <mergeCell ref="D76:F76"/>
    <mergeCell ref="D49:F49"/>
    <mergeCell ref="D50:F50"/>
    <mergeCell ref="D39:F39"/>
    <mergeCell ref="D48:F48"/>
    <mergeCell ref="D67:F67"/>
    <mergeCell ref="D75:F75"/>
    <mergeCell ref="D59:F59"/>
    <mergeCell ref="D60:F60"/>
    <mergeCell ref="D61:F61"/>
    <mergeCell ref="D408:F408"/>
    <mergeCell ref="D423:F423"/>
    <mergeCell ref="D424:F424"/>
    <mergeCell ref="D425:F425"/>
    <mergeCell ref="C1:G1"/>
    <mergeCell ref="C2:G2"/>
    <mergeCell ref="C3:G3"/>
    <mergeCell ref="A5:G5"/>
    <mergeCell ref="A7:G7"/>
    <mergeCell ref="E10:F10"/>
    <mergeCell ref="E11:G11"/>
    <mergeCell ref="E9:F9"/>
    <mergeCell ref="D398:F398"/>
    <mergeCell ref="D37:F37"/>
    <mergeCell ref="D16:F16"/>
    <mergeCell ref="D17:F17"/>
    <mergeCell ref="D38:F38"/>
    <mergeCell ref="D23:F23"/>
    <mergeCell ref="D24:F24"/>
    <mergeCell ref="D25:F25"/>
    <mergeCell ref="D18:F18"/>
    <mergeCell ref="D31:F31"/>
    <mergeCell ref="D32:F32"/>
    <mergeCell ref="D33:F33"/>
  </mergeCells>
  <conditionalFormatting sqref="C286:C289">
    <cfRule type="expression" dxfId="1890" priority="19864" stopIfTrue="1">
      <formula>OR(RIGHT($A286,2)="00",$A286="")</formula>
    </cfRule>
  </conditionalFormatting>
  <conditionalFormatting sqref="B279">
    <cfRule type="expression" dxfId="1889" priority="19159" stopIfTrue="1">
      <formula>RIGHT(B279,2)="00"</formula>
    </cfRule>
  </conditionalFormatting>
  <conditionalFormatting sqref="C279">
    <cfRule type="expression" dxfId="1888" priority="19144" stopIfTrue="1">
      <formula>OR(RIGHT($A279,2)="00",$A279="")</formula>
    </cfRule>
  </conditionalFormatting>
  <conditionalFormatting sqref="F411 F495:F496">
    <cfRule type="expression" dxfId="1887" priority="1927" stopIfTrue="1">
      <formula>AND($A411&lt;&gt;"COMPOSICAO",$A411&lt;&gt;"INSUMO",$A411&lt;&gt;"")</formula>
    </cfRule>
    <cfRule type="expression" dxfId="1886" priority="1928" stopIfTrue="1">
      <formula>AND(OR($A411="COMPOSICAO",$A411="INSUMO",$A411&lt;&gt;""),$A411&lt;&gt;"")</formula>
    </cfRule>
  </conditionalFormatting>
  <conditionalFormatting sqref="F411">
    <cfRule type="expression" dxfId="1885" priority="1925" stopIfTrue="1">
      <formula>AND($A411&lt;&gt;"COMPOSICAO",$A411&lt;&gt;"INSUMO",$A411&lt;&gt;"")</formula>
    </cfRule>
    <cfRule type="expression" dxfId="1884" priority="1926" stopIfTrue="1">
      <formula>AND(OR($A411="COMPOSICAO",$A411="INSUMO",$A411&lt;&gt;""),$A411&lt;&gt;"")</formula>
    </cfRule>
  </conditionalFormatting>
  <conditionalFormatting sqref="F411">
    <cfRule type="expression" dxfId="1883" priority="1923" stopIfTrue="1">
      <formula>AND($A411&lt;&gt;"COMPOSICAO",$A411&lt;&gt;"INSUMO",$A411&lt;&gt;"")</formula>
    </cfRule>
    <cfRule type="expression" dxfId="1882" priority="1924" stopIfTrue="1">
      <formula>AND(OR($A411="COMPOSICAO",$A411="INSUMO",$A411&lt;&gt;""),$A411&lt;&gt;"")</formula>
    </cfRule>
  </conditionalFormatting>
  <conditionalFormatting sqref="F411">
    <cfRule type="expression" dxfId="1881" priority="1921" stopIfTrue="1">
      <formula>AND($A411&lt;&gt;"COMPOSICAO",$A411&lt;&gt;"INSUMO",$A411&lt;&gt;"")</formula>
    </cfRule>
    <cfRule type="expression" dxfId="1880" priority="1922" stopIfTrue="1">
      <formula>AND(OR($A411="COMPOSICAO",$A411="INSUMO",$A411&lt;&gt;""),$A411&lt;&gt;"")</formula>
    </cfRule>
  </conditionalFormatting>
  <conditionalFormatting sqref="F411">
    <cfRule type="expression" dxfId="1879" priority="1919" stopIfTrue="1">
      <formula>AND($A411&lt;&gt;"COMPOSICAO",$A411&lt;&gt;"INSUMO",$A411&lt;&gt;"")</formula>
    </cfRule>
    <cfRule type="expression" dxfId="1878" priority="1920" stopIfTrue="1">
      <formula>AND(OR($A411="COMPOSICAO",$A411="INSUMO",$A411&lt;&gt;""),$A411&lt;&gt;"")</formula>
    </cfRule>
  </conditionalFormatting>
  <conditionalFormatting sqref="F411">
    <cfRule type="expression" dxfId="1877" priority="1917" stopIfTrue="1">
      <formula>AND($A411&lt;&gt;"COMPOSICAO",$A411&lt;&gt;"INSUMO",$A411&lt;&gt;"")</formula>
    </cfRule>
    <cfRule type="expression" dxfId="1876" priority="1918" stopIfTrue="1">
      <formula>AND(OR($A411="COMPOSICAO",$A411="INSUMO",$A411&lt;&gt;""),$A411&lt;&gt;"")</formula>
    </cfRule>
  </conditionalFormatting>
  <conditionalFormatting sqref="F411">
    <cfRule type="expression" dxfId="1875" priority="1915" stopIfTrue="1">
      <formula>AND($A411&lt;&gt;"COMPOSICAO",$A411&lt;&gt;"INSUMO",$A411&lt;&gt;"")</formula>
    </cfRule>
    <cfRule type="expression" dxfId="1874" priority="1916" stopIfTrue="1">
      <formula>AND(OR($A411="COMPOSICAO",$A411="INSUMO",$A411&lt;&gt;""),$A411&lt;&gt;"")</formula>
    </cfRule>
  </conditionalFormatting>
  <conditionalFormatting sqref="F411">
    <cfRule type="expression" dxfId="1873" priority="1913" stopIfTrue="1">
      <formula>AND($A411&lt;&gt;"COMPOSICAO",$A411&lt;&gt;"INSUMO",$A411&lt;&gt;"")</formula>
    </cfRule>
    <cfRule type="expression" dxfId="1872" priority="1914" stopIfTrue="1">
      <formula>AND(OR($A411="COMPOSICAO",$A411="INSUMO",$A411&lt;&gt;""),$A411&lt;&gt;"")</formula>
    </cfRule>
  </conditionalFormatting>
  <conditionalFormatting sqref="F411">
    <cfRule type="expression" dxfId="1871" priority="1911" stopIfTrue="1">
      <formula>AND($A411&lt;&gt;"COMPOSICAO",$A411&lt;&gt;"INSUMO",$A411&lt;&gt;"")</formula>
    </cfRule>
    <cfRule type="expression" dxfId="1870" priority="1912" stopIfTrue="1">
      <formula>AND(OR($A411="COMPOSICAO",$A411="INSUMO",$A411&lt;&gt;""),$A411&lt;&gt;"")</formula>
    </cfRule>
  </conditionalFormatting>
  <conditionalFormatting sqref="F411">
    <cfRule type="expression" dxfId="1869" priority="1909" stopIfTrue="1">
      <formula>AND($A411&lt;&gt;"COMPOSICAO",$A411&lt;&gt;"INSUMO",$A411&lt;&gt;"")</formula>
    </cfRule>
    <cfRule type="expression" dxfId="1868" priority="1910" stopIfTrue="1">
      <formula>AND(OR($A411="COMPOSICAO",$A411="INSUMO",$A411&lt;&gt;""),$A411&lt;&gt;"")</formula>
    </cfRule>
  </conditionalFormatting>
  <conditionalFormatting sqref="F411">
    <cfRule type="expression" dxfId="1867" priority="1907" stopIfTrue="1">
      <formula>AND($A411&lt;&gt;"COMPOSICAO",$A411&lt;&gt;"INSUMO",$A411&lt;&gt;"")</formula>
    </cfRule>
    <cfRule type="expression" dxfId="1866" priority="1908" stopIfTrue="1">
      <formula>AND(OR($A411="COMPOSICAO",$A411="INSUMO",$A411&lt;&gt;""),$A411&lt;&gt;"")</formula>
    </cfRule>
  </conditionalFormatting>
  <conditionalFormatting sqref="F411">
    <cfRule type="expression" dxfId="1865" priority="1905" stopIfTrue="1">
      <formula>AND($A411&lt;&gt;"COMPOSICAO",$A411&lt;&gt;"INSUMO",$A411&lt;&gt;"")</formula>
    </cfRule>
    <cfRule type="expression" dxfId="1864" priority="1906" stopIfTrue="1">
      <formula>AND(OR($A411="COMPOSICAO",$A411="INSUMO",$A411&lt;&gt;""),$A411&lt;&gt;"")</formula>
    </cfRule>
  </conditionalFormatting>
  <conditionalFormatting sqref="F411">
    <cfRule type="expression" dxfId="1863" priority="1903" stopIfTrue="1">
      <formula>AND($A411&lt;&gt;"COMPOSICAO",$A411&lt;&gt;"INSUMO",$A411&lt;&gt;"")</formula>
    </cfRule>
    <cfRule type="expression" dxfId="1862" priority="1904" stopIfTrue="1">
      <formula>AND(OR($A411="COMPOSICAO",$A411="INSUMO",$A411&lt;&gt;""),$A411&lt;&gt;"")</formula>
    </cfRule>
  </conditionalFormatting>
  <conditionalFormatting sqref="F411">
    <cfRule type="expression" dxfId="1861" priority="1901" stopIfTrue="1">
      <formula>AND($A411&lt;&gt;"COMPOSICAO",$A411&lt;&gt;"INSUMO",$A411&lt;&gt;"")</formula>
    </cfRule>
    <cfRule type="expression" dxfId="1860" priority="1902" stopIfTrue="1">
      <formula>AND(OR($A411="COMPOSICAO",$A411="INSUMO",$A411&lt;&gt;""),$A411&lt;&gt;"")</formula>
    </cfRule>
  </conditionalFormatting>
  <conditionalFormatting sqref="F411">
    <cfRule type="expression" dxfId="1859" priority="1899" stopIfTrue="1">
      <formula>AND($A411&lt;&gt;"COMPOSICAO",$A411&lt;&gt;"INSUMO",$A411&lt;&gt;"")</formula>
    </cfRule>
    <cfRule type="expression" dxfId="1858" priority="1900" stopIfTrue="1">
      <formula>AND(OR($A411="COMPOSICAO",$A411="INSUMO",$A411&lt;&gt;""),$A411&lt;&gt;"")</formula>
    </cfRule>
  </conditionalFormatting>
  <conditionalFormatting sqref="F411">
    <cfRule type="expression" dxfId="1857" priority="1897" stopIfTrue="1">
      <formula>AND($A411&lt;&gt;"COMPOSICAO",$A411&lt;&gt;"INSUMO",$A411&lt;&gt;"")</formula>
    </cfRule>
    <cfRule type="expression" dxfId="1856" priority="1898" stopIfTrue="1">
      <formula>AND(OR($A411="COMPOSICAO",$A411="INSUMO",$A411&lt;&gt;""),$A411&lt;&gt;"")</formula>
    </cfRule>
  </conditionalFormatting>
  <conditionalFormatting sqref="F411">
    <cfRule type="expression" dxfId="1855" priority="1895" stopIfTrue="1">
      <formula>AND($A411&lt;&gt;"COMPOSICAO",$A411&lt;&gt;"INSUMO",$A411&lt;&gt;"")</formula>
    </cfRule>
    <cfRule type="expression" dxfId="1854" priority="1896" stopIfTrue="1">
      <formula>AND(OR($A411="COMPOSICAO",$A411="INSUMO",$A411&lt;&gt;""),$A411&lt;&gt;"")</formula>
    </cfRule>
  </conditionalFormatting>
  <conditionalFormatting sqref="F411">
    <cfRule type="expression" dxfId="1853" priority="1893" stopIfTrue="1">
      <formula>AND($A411&lt;&gt;"COMPOSICAO",$A411&lt;&gt;"INSUMO",$A411&lt;&gt;"")</formula>
    </cfRule>
    <cfRule type="expression" dxfId="1852" priority="1894" stopIfTrue="1">
      <formula>AND(OR($A411="COMPOSICAO",$A411="INSUMO",$A411&lt;&gt;""),$A411&lt;&gt;"")</formula>
    </cfRule>
  </conditionalFormatting>
  <conditionalFormatting sqref="F411">
    <cfRule type="expression" dxfId="1851" priority="1891" stopIfTrue="1">
      <formula>AND($A411&lt;&gt;"COMPOSICAO",$A411&lt;&gt;"INSUMO",$A411&lt;&gt;"")</formula>
    </cfRule>
    <cfRule type="expression" dxfId="1850" priority="1892" stopIfTrue="1">
      <formula>AND(OR($A411="COMPOSICAO",$A411="INSUMO",$A411&lt;&gt;""),$A411&lt;&gt;"")</formula>
    </cfRule>
  </conditionalFormatting>
  <conditionalFormatting sqref="F411">
    <cfRule type="expression" dxfId="1849" priority="1889" stopIfTrue="1">
      <formula>AND($A411&lt;&gt;"COMPOSICAO",$A411&lt;&gt;"INSUMO",$A411&lt;&gt;"")</formula>
    </cfRule>
    <cfRule type="expression" dxfId="1848" priority="1890" stopIfTrue="1">
      <formula>AND(OR($A411="COMPOSICAO",$A411="INSUMO",$A411&lt;&gt;""),$A411&lt;&gt;"")</formula>
    </cfRule>
  </conditionalFormatting>
  <conditionalFormatting sqref="F412">
    <cfRule type="expression" dxfId="1847" priority="1887" stopIfTrue="1">
      <formula>AND($A412&lt;&gt;"COMPOSICAO",$A412&lt;&gt;"INSUMO",$A412&lt;&gt;"")</formula>
    </cfRule>
    <cfRule type="expression" dxfId="1846" priority="1888" stopIfTrue="1">
      <formula>AND(OR($A412="COMPOSICAO",$A412="INSUMO",$A412&lt;&gt;""),$A412&lt;&gt;"")</formula>
    </cfRule>
  </conditionalFormatting>
  <conditionalFormatting sqref="F412">
    <cfRule type="expression" dxfId="1845" priority="1885" stopIfTrue="1">
      <formula>AND($A412&lt;&gt;"COMPOSICAO",$A412&lt;&gt;"INSUMO",$A412&lt;&gt;"")</formula>
    </cfRule>
    <cfRule type="expression" dxfId="1844" priority="1886" stopIfTrue="1">
      <formula>AND(OR($A412="COMPOSICAO",$A412="INSUMO",$A412&lt;&gt;""),$A412&lt;&gt;"")</formula>
    </cfRule>
  </conditionalFormatting>
  <conditionalFormatting sqref="F412">
    <cfRule type="expression" dxfId="1843" priority="1883" stopIfTrue="1">
      <formula>AND($A412&lt;&gt;"COMPOSICAO",$A412&lt;&gt;"INSUMO",$A412&lt;&gt;"")</formula>
    </cfRule>
    <cfRule type="expression" dxfId="1842" priority="1884" stopIfTrue="1">
      <formula>AND(OR($A412="COMPOSICAO",$A412="INSUMO",$A412&lt;&gt;""),$A412&lt;&gt;"")</formula>
    </cfRule>
  </conditionalFormatting>
  <conditionalFormatting sqref="F412">
    <cfRule type="expression" dxfId="1841" priority="1881" stopIfTrue="1">
      <formula>AND($A412&lt;&gt;"COMPOSICAO",$A412&lt;&gt;"INSUMO",$A412&lt;&gt;"")</formula>
    </cfRule>
    <cfRule type="expression" dxfId="1840" priority="1882" stopIfTrue="1">
      <formula>AND(OR($A412="COMPOSICAO",$A412="INSUMO",$A412&lt;&gt;""),$A412&lt;&gt;"")</formula>
    </cfRule>
  </conditionalFormatting>
  <conditionalFormatting sqref="F412">
    <cfRule type="expression" dxfId="1839" priority="1879" stopIfTrue="1">
      <formula>AND($A412&lt;&gt;"COMPOSICAO",$A412&lt;&gt;"INSUMO",$A412&lt;&gt;"")</formula>
    </cfRule>
    <cfRule type="expression" dxfId="1838" priority="1880" stopIfTrue="1">
      <formula>AND(OR($A412="COMPOSICAO",$A412="INSUMO",$A412&lt;&gt;""),$A412&lt;&gt;"")</formula>
    </cfRule>
  </conditionalFormatting>
  <conditionalFormatting sqref="F412">
    <cfRule type="expression" dxfId="1837" priority="1877" stopIfTrue="1">
      <formula>AND($A412&lt;&gt;"COMPOSICAO",$A412&lt;&gt;"INSUMO",$A412&lt;&gt;"")</formula>
    </cfRule>
    <cfRule type="expression" dxfId="1836" priority="1878" stopIfTrue="1">
      <formula>AND(OR($A412="COMPOSICAO",$A412="INSUMO",$A412&lt;&gt;""),$A412&lt;&gt;"")</formula>
    </cfRule>
  </conditionalFormatting>
  <conditionalFormatting sqref="F412">
    <cfRule type="expression" dxfId="1835" priority="1875" stopIfTrue="1">
      <formula>AND($A412&lt;&gt;"COMPOSICAO",$A412&lt;&gt;"INSUMO",$A412&lt;&gt;"")</formula>
    </cfRule>
    <cfRule type="expression" dxfId="1834" priority="1876" stopIfTrue="1">
      <formula>AND(OR($A412="COMPOSICAO",$A412="INSUMO",$A412&lt;&gt;""),$A412&lt;&gt;"")</formula>
    </cfRule>
  </conditionalFormatting>
  <conditionalFormatting sqref="F412">
    <cfRule type="expression" dxfId="1833" priority="1873" stopIfTrue="1">
      <formula>AND($A412&lt;&gt;"COMPOSICAO",$A412&lt;&gt;"INSUMO",$A412&lt;&gt;"")</formula>
    </cfRule>
    <cfRule type="expression" dxfId="1832" priority="1874" stopIfTrue="1">
      <formula>AND(OR($A412="COMPOSICAO",$A412="INSUMO",$A412&lt;&gt;""),$A412&lt;&gt;"")</formula>
    </cfRule>
  </conditionalFormatting>
  <conditionalFormatting sqref="F412">
    <cfRule type="expression" dxfId="1831" priority="1871" stopIfTrue="1">
      <formula>AND($A412&lt;&gt;"COMPOSICAO",$A412&lt;&gt;"INSUMO",$A412&lt;&gt;"")</formula>
    </cfRule>
    <cfRule type="expression" dxfId="1830" priority="1872" stopIfTrue="1">
      <formula>AND(OR($A412="COMPOSICAO",$A412="INSUMO",$A412&lt;&gt;""),$A412&lt;&gt;"")</formula>
    </cfRule>
  </conditionalFormatting>
  <conditionalFormatting sqref="F412">
    <cfRule type="expression" dxfId="1829" priority="1869" stopIfTrue="1">
      <formula>AND($A412&lt;&gt;"COMPOSICAO",$A412&lt;&gt;"INSUMO",$A412&lt;&gt;"")</formula>
    </cfRule>
    <cfRule type="expression" dxfId="1828" priority="1870" stopIfTrue="1">
      <formula>AND(OR($A412="COMPOSICAO",$A412="INSUMO",$A412&lt;&gt;""),$A412&lt;&gt;"")</formula>
    </cfRule>
  </conditionalFormatting>
  <conditionalFormatting sqref="F412">
    <cfRule type="expression" dxfId="1827" priority="1867" stopIfTrue="1">
      <formula>AND($A412&lt;&gt;"COMPOSICAO",$A412&lt;&gt;"INSUMO",$A412&lt;&gt;"")</formula>
    </cfRule>
    <cfRule type="expression" dxfId="1826" priority="1868" stopIfTrue="1">
      <formula>AND(OR($A412="COMPOSICAO",$A412="INSUMO",$A412&lt;&gt;""),$A412&lt;&gt;"")</formula>
    </cfRule>
  </conditionalFormatting>
  <conditionalFormatting sqref="F412">
    <cfRule type="expression" dxfId="1825" priority="1865" stopIfTrue="1">
      <formula>AND($A412&lt;&gt;"COMPOSICAO",$A412&lt;&gt;"INSUMO",$A412&lt;&gt;"")</formula>
    </cfRule>
    <cfRule type="expression" dxfId="1824" priority="1866" stopIfTrue="1">
      <formula>AND(OR($A412="COMPOSICAO",$A412="INSUMO",$A412&lt;&gt;""),$A412&lt;&gt;"")</formula>
    </cfRule>
  </conditionalFormatting>
  <conditionalFormatting sqref="F412">
    <cfRule type="expression" dxfId="1823" priority="1863" stopIfTrue="1">
      <formula>AND($A412&lt;&gt;"COMPOSICAO",$A412&lt;&gt;"INSUMO",$A412&lt;&gt;"")</formula>
    </cfRule>
    <cfRule type="expression" dxfId="1822" priority="1864" stopIfTrue="1">
      <formula>AND(OR($A412="COMPOSICAO",$A412="INSUMO",$A412&lt;&gt;""),$A412&lt;&gt;"")</formula>
    </cfRule>
  </conditionalFormatting>
  <conditionalFormatting sqref="F412">
    <cfRule type="expression" dxfId="1821" priority="1861" stopIfTrue="1">
      <formula>AND($A412&lt;&gt;"COMPOSICAO",$A412&lt;&gt;"INSUMO",$A412&lt;&gt;"")</formula>
    </cfRule>
    <cfRule type="expression" dxfId="1820" priority="1862" stopIfTrue="1">
      <formula>AND(OR($A412="COMPOSICAO",$A412="INSUMO",$A412&lt;&gt;""),$A412&lt;&gt;"")</formula>
    </cfRule>
  </conditionalFormatting>
  <conditionalFormatting sqref="F412">
    <cfRule type="expression" dxfId="1819" priority="1859" stopIfTrue="1">
      <formula>AND($A412&lt;&gt;"COMPOSICAO",$A412&lt;&gt;"INSUMO",$A412&lt;&gt;"")</formula>
    </cfRule>
    <cfRule type="expression" dxfId="1818" priority="1860" stopIfTrue="1">
      <formula>AND(OR($A412="COMPOSICAO",$A412="INSUMO",$A412&lt;&gt;""),$A412&lt;&gt;"")</formula>
    </cfRule>
  </conditionalFormatting>
  <conditionalFormatting sqref="F412">
    <cfRule type="expression" dxfId="1817" priority="1857" stopIfTrue="1">
      <formula>AND($A412&lt;&gt;"COMPOSICAO",$A412&lt;&gt;"INSUMO",$A412&lt;&gt;"")</formula>
    </cfRule>
    <cfRule type="expression" dxfId="1816" priority="1858" stopIfTrue="1">
      <formula>AND(OR($A412="COMPOSICAO",$A412="INSUMO",$A412&lt;&gt;""),$A412&lt;&gt;"")</formula>
    </cfRule>
  </conditionalFormatting>
  <conditionalFormatting sqref="F412">
    <cfRule type="expression" dxfId="1815" priority="1855" stopIfTrue="1">
      <formula>AND($A412&lt;&gt;"COMPOSICAO",$A412&lt;&gt;"INSUMO",$A412&lt;&gt;"")</formula>
    </cfRule>
    <cfRule type="expression" dxfId="1814" priority="1856" stopIfTrue="1">
      <formula>AND(OR($A412="COMPOSICAO",$A412="INSUMO",$A412&lt;&gt;""),$A412&lt;&gt;"")</formula>
    </cfRule>
  </conditionalFormatting>
  <conditionalFormatting sqref="F412">
    <cfRule type="expression" dxfId="1813" priority="1853" stopIfTrue="1">
      <formula>AND($A412&lt;&gt;"COMPOSICAO",$A412&lt;&gt;"INSUMO",$A412&lt;&gt;"")</formula>
    </cfRule>
    <cfRule type="expression" dxfId="1812" priority="1854" stopIfTrue="1">
      <formula>AND(OR($A412="COMPOSICAO",$A412="INSUMO",$A412&lt;&gt;""),$A412&lt;&gt;"")</formula>
    </cfRule>
  </conditionalFormatting>
  <conditionalFormatting sqref="F412">
    <cfRule type="expression" dxfId="1811" priority="1851" stopIfTrue="1">
      <formula>AND($A412&lt;&gt;"COMPOSICAO",$A412&lt;&gt;"INSUMO",$A412&lt;&gt;"")</formula>
    </cfRule>
    <cfRule type="expression" dxfId="1810" priority="1852" stopIfTrue="1">
      <formula>AND(OR($A412="COMPOSICAO",$A412="INSUMO",$A412&lt;&gt;""),$A412&lt;&gt;"")</formula>
    </cfRule>
  </conditionalFormatting>
  <conditionalFormatting sqref="F412">
    <cfRule type="expression" dxfId="1809" priority="1849" stopIfTrue="1">
      <formula>AND($A412&lt;&gt;"COMPOSICAO",$A412&lt;&gt;"INSUMO",$A412&lt;&gt;"")</formula>
    </cfRule>
    <cfRule type="expression" dxfId="1808" priority="1850" stopIfTrue="1">
      <formula>AND(OR($A412="COMPOSICAO",$A412="INSUMO",$A412&lt;&gt;""),$A412&lt;&gt;"")</formula>
    </cfRule>
  </conditionalFormatting>
  <conditionalFormatting sqref="F413">
    <cfRule type="expression" dxfId="1807" priority="1847" stopIfTrue="1">
      <formula>AND($A413&lt;&gt;"COMPOSICAO",$A413&lt;&gt;"INSUMO",$A413&lt;&gt;"")</formula>
    </cfRule>
    <cfRule type="expression" dxfId="1806" priority="1848" stopIfTrue="1">
      <formula>AND(OR($A413="COMPOSICAO",$A413="INSUMO",$A413&lt;&gt;""),$A413&lt;&gt;"")</formula>
    </cfRule>
  </conditionalFormatting>
  <conditionalFormatting sqref="F413">
    <cfRule type="expression" dxfId="1805" priority="1845" stopIfTrue="1">
      <formula>AND($A413&lt;&gt;"COMPOSICAO",$A413&lt;&gt;"INSUMO",$A413&lt;&gt;"")</formula>
    </cfRule>
    <cfRule type="expression" dxfId="1804" priority="1846" stopIfTrue="1">
      <formula>AND(OR($A413="COMPOSICAO",$A413="INSUMO",$A413&lt;&gt;""),$A413&lt;&gt;"")</formula>
    </cfRule>
  </conditionalFormatting>
  <conditionalFormatting sqref="F413">
    <cfRule type="expression" dxfId="1803" priority="1843" stopIfTrue="1">
      <formula>AND($A413&lt;&gt;"COMPOSICAO",$A413&lt;&gt;"INSUMO",$A413&lt;&gt;"")</formula>
    </cfRule>
    <cfRule type="expression" dxfId="1802" priority="1844" stopIfTrue="1">
      <formula>AND(OR($A413="COMPOSICAO",$A413="INSUMO",$A413&lt;&gt;""),$A413&lt;&gt;"")</formula>
    </cfRule>
  </conditionalFormatting>
  <conditionalFormatting sqref="F413">
    <cfRule type="expression" dxfId="1801" priority="1841" stopIfTrue="1">
      <formula>AND($A413&lt;&gt;"COMPOSICAO",$A413&lt;&gt;"INSUMO",$A413&lt;&gt;"")</formula>
    </cfRule>
    <cfRule type="expression" dxfId="1800" priority="1842" stopIfTrue="1">
      <formula>AND(OR($A413="COMPOSICAO",$A413="INSUMO",$A413&lt;&gt;""),$A413&lt;&gt;"")</formula>
    </cfRule>
  </conditionalFormatting>
  <conditionalFormatting sqref="F413">
    <cfRule type="expression" dxfId="1799" priority="1839" stopIfTrue="1">
      <formula>AND($A413&lt;&gt;"COMPOSICAO",$A413&lt;&gt;"INSUMO",$A413&lt;&gt;"")</formula>
    </cfRule>
    <cfRule type="expression" dxfId="1798" priority="1840" stopIfTrue="1">
      <formula>AND(OR($A413="COMPOSICAO",$A413="INSUMO",$A413&lt;&gt;""),$A413&lt;&gt;"")</formula>
    </cfRule>
  </conditionalFormatting>
  <conditionalFormatting sqref="F413">
    <cfRule type="expression" dxfId="1797" priority="1837" stopIfTrue="1">
      <formula>AND($A413&lt;&gt;"COMPOSICAO",$A413&lt;&gt;"INSUMO",$A413&lt;&gt;"")</formula>
    </cfRule>
    <cfRule type="expression" dxfId="1796" priority="1838" stopIfTrue="1">
      <formula>AND(OR($A413="COMPOSICAO",$A413="INSUMO",$A413&lt;&gt;""),$A413&lt;&gt;"")</formula>
    </cfRule>
  </conditionalFormatting>
  <conditionalFormatting sqref="F413">
    <cfRule type="expression" dxfId="1795" priority="1835" stopIfTrue="1">
      <formula>AND($A413&lt;&gt;"COMPOSICAO",$A413&lt;&gt;"INSUMO",$A413&lt;&gt;"")</formula>
    </cfRule>
    <cfRule type="expression" dxfId="1794" priority="1836" stopIfTrue="1">
      <formula>AND(OR($A413="COMPOSICAO",$A413="INSUMO",$A413&lt;&gt;""),$A413&lt;&gt;"")</formula>
    </cfRule>
  </conditionalFormatting>
  <conditionalFormatting sqref="F413">
    <cfRule type="expression" dxfId="1793" priority="1833" stopIfTrue="1">
      <formula>AND($A413&lt;&gt;"COMPOSICAO",$A413&lt;&gt;"INSUMO",$A413&lt;&gt;"")</formula>
    </cfRule>
    <cfRule type="expression" dxfId="1792" priority="1834" stopIfTrue="1">
      <formula>AND(OR($A413="COMPOSICAO",$A413="INSUMO",$A413&lt;&gt;""),$A413&lt;&gt;"")</formula>
    </cfRule>
  </conditionalFormatting>
  <conditionalFormatting sqref="F413">
    <cfRule type="expression" dxfId="1791" priority="1831" stopIfTrue="1">
      <formula>AND($A413&lt;&gt;"COMPOSICAO",$A413&lt;&gt;"INSUMO",$A413&lt;&gt;"")</formula>
    </cfRule>
    <cfRule type="expression" dxfId="1790" priority="1832" stopIfTrue="1">
      <formula>AND(OR($A413="COMPOSICAO",$A413="INSUMO",$A413&lt;&gt;""),$A413&lt;&gt;"")</formula>
    </cfRule>
  </conditionalFormatting>
  <conditionalFormatting sqref="F413">
    <cfRule type="expression" dxfId="1789" priority="1829" stopIfTrue="1">
      <formula>AND($A413&lt;&gt;"COMPOSICAO",$A413&lt;&gt;"INSUMO",$A413&lt;&gt;"")</formula>
    </cfRule>
    <cfRule type="expression" dxfId="1788" priority="1830" stopIfTrue="1">
      <formula>AND(OR($A413="COMPOSICAO",$A413="INSUMO",$A413&lt;&gt;""),$A413&lt;&gt;"")</formula>
    </cfRule>
  </conditionalFormatting>
  <conditionalFormatting sqref="F413">
    <cfRule type="expression" dxfId="1787" priority="1827" stopIfTrue="1">
      <formula>AND($A413&lt;&gt;"COMPOSICAO",$A413&lt;&gt;"INSUMO",$A413&lt;&gt;"")</formula>
    </cfRule>
    <cfRule type="expression" dxfId="1786" priority="1828" stopIfTrue="1">
      <formula>AND(OR($A413="COMPOSICAO",$A413="INSUMO",$A413&lt;&gt;""),$A413&lt;&gt;"")</formula>
    </cfRule>
  </conditionalFormatting>
  <conditionalFormatting sqref="F413">
    <cfRule type="expression" dxfId="1785" priority="1825" stopIfTrue="1">
      <formula>AND($A413&lt;&gt;"COMPOSICAO",$A413&lt;&gt;"INSUMO",$A413&lt;&gt;"")</formula>
    </cfRule>
    <cfRule type="expression" dxfId="1784" priority="1826" stopIfTrue="1">
      <formula>AND(OR($A413="COMPOSICAO",$A413="INSUMO",$A413&lt;&gt;""),$A413&lt;&gt;"")</formula>
    </cfRule>
  </conditionalFormatting>
  <conditionalFormatting sqref="F413">
    <cfRule type="expression" dxfId="1783" priority="1823" stopIfTrue="1">
      <formula>AND($A413&lt;&gt;"COMPOSICAO",$A413&lt;&gt;"INSUMO",$A413&lt;&gt;"")</formula>
    </cfRule>
    <cfRule type="expression" dxfId="1782" priority="1824" stopIfTrue="1">
      <formula>AND(OR($A413="COMPOSICAO",$A413="INSUMO",$A413&lt;&gt;""),$A413&lt;&gt;"")</formula>
    </cfRule>
  </conditionalFormatting>
  <conditionalFormatting sqref="F413">
    <cfRule type="expression" dxfId="1781" priority="1821" stopIfTrue="1">
      <formula>AND($A413&lt;&gt;"COMPOSICAO",$A413&lt;&gt;"INSUMO",$A413&lt;&gt;"")</formula>
    </cfRule>
    <cfRule type="expression" dxfId="1780" priority="1822" stopIfTrue="1">
      <formula>AND(OR($A413="COMPOSICAO",$A413="INSUMO",$A413&lt;&gt;""),$A413&lt;&gt;"")</formula>
    </cfRule>
  </conditionalFormatting>
  <conditionalFormatting sqref="F413">
    <cfRule type="expression" dxfId="1779" priority="1819" stopIfTrue="1">
      <formula>AND($A413&lt;&gt;"COMPOSICAO",$A413&lt;&gt;"INSUMO",$A413&lt;&gt;"")</formula>
    </cfRule>
    <cfRule type="expression" dxfId="1778" priority="1820" stopIfTrue="1">
      <formula>AND(OR($A413="COMPOSICAO",$A413="INSUMO",$A413&lt;&gt;""),$A413&lt;&gt;"")</formula>
    </cfRule>
  </conditionalFormatting>
  <conditionalFormatting sqref="F413">
    <cfRule type="expression" dxfId="1777" priority="1817" stopIfTrue="1">
      <formula>AND($A413&lt;&gt;"COMPOSICAO",$A413&lt;&gt;"INSUMO",$A413&lt;&gt;"")</formula>
    </cfRule>
    <cfRule type="expression" dxfId="1776" priority="1818" stopIfTrue="1">
      <formula>AND(OR($A413="COMPOSICAO",$A413="INSUMO",$A413&lt;&gt;""),$A413&lt;&gt;"")</formula>
    </cfRule>
  </conditionalFormatting>
  <conditionalFormatting sqref="F413">
    <cfRule type="expression" dxfId="1775" priority="1815" stopIfTrue="1">
      <formula>AND($A413&lt;&gt;"COMPOSICAO",$A413&lt;&gt;"INSUMO",$A413&lt;&gt;"")</formula>
    </cfRule>
    <cfRule type="expression" dxfId="1774" priority="1816" stopIfTrue="1">
      <formula>AND(OR($A413="COMPOSICAO",$A413="INSUMO",$A413&lt;&gt;""),$A413&lt;&gt;"")</formula>
    </cfRule>
  </conditionalFormatting>
  <conditionalFormatting sqref="F413">
    <cfRule type="expression" dxfId="1773" priority="1813" stopIfTrue="1">
      <formula>AND($A413&lt;&gt;"COMPOSICAO",$A413&lt;&gt;"INSUMO",$A413&lt;&gt;"")</formula>
    </cfRule>
    <cfRule type="expression" dxfId="1772" priority="1814" stopIfTrue="1">
      <formula>AND(OR($A413="COMPOSICAO",$A413="INSUMO",$A413&lt;&gt;""),$A413&lt;&gt;"")</formula>
    </cfRule>
  </conditionalFormatting>
  <conditionalFormatting sqref="F413">
    <cfRule type="expression" dxfId="1771" priority="1811" stopIfTrue="1">
      <formula>AND($A413&lt;&gt;"COMPOSICAO",$A413&lt;&gt;"INSUMO",$A413&lt;&gt;"")</formula>
    </cfRule>
    <cfRule type="expression" dxfId="1770" priority="1812" stopIfTrue="1">
      <formula>AND(OR($A413="COMPOSICAO",$A413="INSUMO",$A413&lt;&gt;""),$A413&lt;&gt;"")</formula>
    </cfRule>
  </conditionalFormatting>
  <conditionalFormatting sqref="F413">
    <cfRule type="expression" dxfId="1769" priority="1809" stopIfTrue="1">
      <formula>AND($A413&lt;&gt;"COMPOSICAO",$A413&lt;&gt;"INSUMO",$A413&lt;&gt;"")</formula>
    </cfRule>
    <cfRule type="expression" dxfId="1768" priority="1810" stopIfTrue="1">
      <formula>AND(OR($A413="COMPOSICAO",$A413="INSUMO",$A413&lt;&gt;""),$A413&lt;&gt;"")</formula>
    </cfRule>
  </conditionalFormatting>
  <conditionalFormatting sqref="F415">
    <cfRule type="expression" dxfId="1767" priority="1807" stopIfTrue="1">
      <formula>AND($A415&lt;&gt;"COMPOSICAO",$A415&lt;&gt;"INSUMO",$A415&lt;&gt;"")</formula>
    </cfRule>
    <cfRule type="expression" dxfId="1766" priority="1808" stopIfTrue="1">
      <formula>AND(OR($A415="COMPOSICAO",$A415="INSUMO",$A415&lt;&gt;""),$A415&lt;&gt;"")</formula>
    </cfRule>
  </conditionalFormatting>
  <conditionalFormatting sqref="F415">
    <cfRule type="expression" dxfId="1765" priority="1805" stopIfTrue="1">
      <formula>AND($A415&lt;&gt;"COMPOSICAO",$A415&lt;&gt;"INSUMO",$A415&lt;&gt;"")</formula>
    </cfRule>
    <cfRule type="expression" dxfId="1764" priority="1806" stopIfTrue="1">
      <formula>AND(OR($A415="COMPOSICAO",$A415="INSUMO",$A415&lt;&gt;""),$A415&lt;&gt;"")</formula>
    </cfRule>
  </conditionalFormatting>
  <conditionalFormatting sqref="F415">
    <cfRule type="expression" dxfId="1763" priority="1803" stopIfTrue="1">
      <formula>AND($A415&lt;&gt;"COMPOSICAO",$A415&lt;&gt;"INSUMO",$A415&lt;&gt;"")</formula>
    </cfRule>
    <cfRule type="expression" dxfId="1762" priority="1804" stopIfTrue="1">
      <formula>AND(OR($A415="COMPOSICAO",$A415="INSUMO",$A415&lt;&gt;""),$A415&lt;&gt;"")</formula>
    </cfRule>
  </conditionalFormatting>
  <conditionalFormatting sqref="F415">
    <cfRule type="expression" dxfId="1761" priority="1801" stopIfTrue="1">
      <formula>AND($A415&lt;&gt;"COMPOSICAO",$A415&lt;&gt;"INSUMO",$A415&lt;&gt;"")</formula>
    </cfRule>
    <cfRule type="expression" dxfId="1760" priority="1802" stopIfTrue="1">
      <formula>AND(OR($A415="COMPOSICAO",$A415="INSUMO",$A415&lt;&gt;""),$A415&lt;&gt;"")</formula>
    </cfRule>
  </conditionalFormatting>
  <conditionalFormatting sqref="F415">
    <cfRule type="expression" dxfId="1759" priority="1799" stopIfTrue="1">
      <formula>AND($A415&lt;&gt;"COMPOSICAO",$A415&lt;&gt;"INSUMO",$A415&lt;&gt;"")</formula>
    </cfRule>
    <cfRule type="expression" dxfId="1758" priority="1800" stopIfTrue="1">
      <formula>AND(OR($A415="COMPOSICAO",$A415="INSUMO",$A415&lt;&gt;""),$A415&lt;&gt;"")</formula>
    </cfRule>
  </conditionalFormatting>
  <conditionalFormatting sqref="F415">
    <cfRule type="expression" dxfId="1757" priority="1797" stopIfTrue="1">
      <formula>AND($A415&lt;&gt;"COMPOSICAO",$A415&lt;&gt;"INSUMO",$A415&lt;&gt;"")</formula>
    </cfRule>
    <cfRule type="expression" dxfId="1756" priority="1798" stopIfTrue="1">
      <formula>AND(OR($A415="COMPOSICAO",$A415="INSUMO",$A415&lt;&gt;""),$A415&lt;&gt;"")</formula>
    </cfRule>
  </conditionalFormatting>
  <conditionalFormatting sqref="F415">
    <cfRule type="expression" dxfId="1755" priority="1795" stopIfTrue="1">
      <formula>AND($A415&lt;&gt;"COMPOSICAO",$A415&lt;&gt;"INSUMO",$A415&lt;&gt;"")</formula>
    </cfRule>
    <cfRule type="expression" dxfId="1754" priority="1796" stopIfTrue="1">
      <formula>AND(OR($A415="COMPOSICAO",$A415="INSUMO",$A415&lt;&gt;""),$A415&lt;&gt;"")</formula>
    </cfRule>
  </conditionalFormatting>
  <conditionalFormatting sqref="F415">
    <cfRule type="expression" dxfId="1753" priority="1793" stopIfTrue="1">
      <formula>AND($A415&lt;&gt;"COMPOSICAO",$A415&lt;&gt;"INSUMO",$A415&lt;&gt;"")</formula>
    </cfRule>
    <cfRule type="expression" dxfId="1752" priority="1794" stopIfTrue="1">
      <formula>AND(OR($A415="COMPOSICAO",$A415="INSUMO",$A415&lt;&gt;""),$A415&lt;&gt;"")</formula>
    </cfRule>
  </conditionalFormatting>
  <conditionalFormatting sqref="F415">
    <cfRule type="expression" dxfId="1751" priority="1791" stopIfTrue="1">
      <formula>AND($A415&lt;&gt;"COMPOSICAO",$A415&lt;&gt;"INSUMO",$A415&lt;&gt;"")</formula>
    </cfRule>
    <cfRule type="expression" dxfId="1750" priority="1792" stopIfTrue="1">
      <formula>AND(OR($A415="COMPOSICAO",$A415="INSUMO",$A415&lt;&gt;""),$A415&lt;&gt;"")</formula>
    </cfRule>
  </conditionalFormatting>
  <conditionalFormatting sqref="F415">
    <cfRule type="expression" dxfId="1749" priority="1789" stopIfTrue="1">
      <formula>AND($A415&lt;&gt;"COMPOSICAO",$A415&lt;&gt;"INSUMO",$A415&lt;&gt;"")</formula>
    </cfRule>
    <cfRule type="expression" dxfId="1748" priority="1790" stopIfTrue="1">
      <formula>AND(OR($A415="COMPOSICAO",$A415="INSUMO",$A415&lt;&gt;""),$A415&lt;&gt;"")</formula>
    </cfRule>
  </conditionalFormatting>
  <conditionalFormatting sqref="F415">
    <cfRule type="expression" dxfId="1747" priority="1787" stopIfTrue="1">
      <formula>AND($A415&lt;&gt;"COMPOSICAO",$A415&lt;&gt;"INSUMO",$A415&lt;&gt;"")</formula>
    </cfRule>
    <cfRule type="expression" dxfId="1746" priority="1788" stopIfTrue="1">
      <formula>AND(OR($A415="COMPOSICAO",$A415="INSUMO",$A415&lt;&gt;""),$A415&lt;&gt;"")</formula>
    </cfRule>
  </conditionalFormatting>
  <conditionalFormatting sqref="F415">
    <cfRule type="expression" dxfId="1745" priority="1785" stopIfTrue="1">
      <formula>AND($A415&lt;&gt;"COMPOSICAO",$A415&lt;&gt;"INSUMO",$A415&lt;&gt;"")</formula>
    </cfRule>
    <cfRule type="expression" dxfId="1744" priority="1786" stopIfTrue="1">
      <formula>AND(OR($A415="COMPOSICAO",$A415="INSUMO",$A415&lt;&gt;""),$A415&lt;&gt;"")</formula>
    </cfRule>
  </conditionalFormatting>
  <conditionalFormatting sqref="F415">
    <cfRule type="expression" dxfId="1743" priority="1783" stopIfTrue="1">
      <formula>AND($A415&lt;&gt;"COMPOSICAO",$A415&lt;&gt;"INSUMO",$A415&lt;&gt;"")</formula>
    </cfRule>
    <cfRule type="expression" dxfId="1742" priority="1784" stopIfTrue="1">
      <formula>AND(OR($A415="COMPOSICAO",$A415="INSUMO",$A415&lt;&gt;""),$A415&lt;&gt;"")</formula>
    </cfRule>
  </conditionalFormatting>
  <conditionalFormatting sqref="F415">
    <cfRule type="expression" dxfId="1741" priority="1781" stopIfTrue="1">
      <formula>AND($A415&lt;&gt;"COMPOSICAO",$A415&lt;&gt;"INSUMO",$A415&lt;&gt;"")</formula>
    </cfRule>
    <cfRule type="expression" dxfId="1740" priority="1782" stopIfTrue="1">
      <formula>AND(OR($A415="COMPOSICAO",$A415="INSUMO",$A415&lt;&gt;""),$A415&lt;&gt;"")</formula>
    </cfRule>
  </conditionalFormatting>
  <conditionalFormatting sqref="F415">
    <cfRule type="expression" dxfId="1739" priority="1779" stopIfTrue="1">
      <formula>AND($A415&lt;&gt;"COMPOSICAO",$A415&lt;&gt;"INSUMO",$A415&lt;&gt;"")</formula>
    </cfRule>
    <cfRule type="expression" dxfId="1738" priority="1780" stopIfTrue="1">
      <formula>AND(OR($A415="COMPOSICAO",$A415="INSUMO",$A415&lt;&gt;""),$A415&lt;&gt;"")</formula>
    </cfRule>
  </conditionalFormatting>
  <conditionalFormatting sqref="F415">
    <cfRule type="expression" dxfId="1737" priority="1777" stopIfTrue="1">
      <formula>AND($A415&lt;&gt;"COMPOSICAO",$A415&lt;&gt;"INSUMO",$A415&lt;&gt;"")</formula>
    </cfRule>
    <cfRule type="expression" dxfId="1736" priority="1778" stopIfTrue="1">
      <formula>AND(OR($A415="COMPOSICAO",$A415="INSUMO",$A415&lt;&gt;""),$A415&lt;&gt;"")</formula>
    </cfRule>
  </conditionalFormatting>
  <conditionalFormatting sqref="F415">
    <cfRule type="expression" dxfId="1735" priority="1775" stopIfTrue="1">
      <formula>AND($A415&lt;&gt;"COMPOSICAO",$A415&lt;&gt;"INSUMO",$A415&lt;&gt;"")</formula>
    </cfRule>
    <cfRule type="expression" dxfId="1734" priority="1776" stopIfTrue="1">
      <formula>AND(OR($A415="COMPOSICAO",$A415="INSUMO",$A415&lt;&gt;""),$A415&lt;&gt;"")</formula>
    </cfRule>
  </conditionalFormatting>
  <conditionalFormatting sqref="F415">
    <cfRule type="expression" dxfId="1733" priority="1773" stopIfTrue="1">
      <formula>AND($A415&lt;&gt;"COMPOSICAO",$A415&lt;&gt;"INSUMO",$A415&lt;&gt;"")</formula>
    </cfRule>
    <cfRule type="expression" dxfId="1732" priority="1774" stopIfTrue="1">
      <formula>AND(OR($A415="COMPOSICAO",$A415="INSUMO",$A415&lt;&gt;""),$A415&lt;&gt;"")</formula>
    </cfRule>
  </conditionalFormatting>
  <conditionalFormatting sqref="F415">
    <cfRule type="expression" dxfId="1731" priority="1771" stopIfTrue="1">
      <formula>AND($A415&lt;&gt;"COMPOSICAO",$A415&lt;&gt;"INSUMO",$A415&lt;&gt;"")</formula>
    </cfRule>
    <cfRule type="expression" dxfId="1730" priority="1772" stopIfTrue="1">
      <formula>AND(OR($A415="COMPOSICAO",$A415="INSUMO",$A415&lt;&gt;""),$A415&lt;&gt;"")</formula>
    </cfRule>
  </conditionalFormatting>
  <conditionalFormatting sqref="F415">
    <cfRule type="expression" dxfId="1729" priority="1769" stopIfTrue="1">
      <formula>AND($A415&lt;&gt;"COMPOSICAO",$A415&lt;&gt;"INSUMO",$A415&lt;&gt;"")</formula>
    </cfRule>
    <cfRule type="expression" dxfId="1728" priority="1770" stopIfTrue="1">
      <formula>AND(OR($A415="COMPOSICAO",$A415="INSUMO",$A415&lt;&gt;""),$A415&lt;&gt;"")</formula>
    </cfRule>
  </conditionalFormatting>
  <conditionalFormatting sqref="F414">
    <cfRule type="expression" dxfId="1727" priority="1767" stopIfTrue="1">
      <formula>AND($A414&lt;&gt;"COMPOSICAO",$A414&lt;&gt;"INSUMO",$A414&lt;&gt;"")</formula>
    </cfRule>
    <cfRule type="expression" dxfId="1726" priority="1768" stopIfTrue="1">
      <formula>AND(OR($A414="COMPOSICAO",$A414="INSUMO",$A414&lt;&gt;""),$A414&lt;&gt;"")</formula>
    </cfRule>
  </conditionalFormatting>
  <conditionalFormatting sqref="F414">
    <cfRule type="expression" dxfId="1725" priority="1765" stopIfTrue="1">
      <formula>AND($A414&lt;&gt;"COMPOSICAO",$A414&lt;&gt;"INSUMO",$A414&lt;&gt;"")</formula>
    </cfRule>
    <cfRule type="expression" dxfId="1724" priority="1766" stopIfTrue="1">
      <formula>AND(OR($A414="COMPOSICAO",$A414="INSUMO",$A414&lt;&gt;""),$A414&lt;&gt;"")</formula>
    </cfRule>
  </conditionalFormatting>
  <conditionalFormatting sqref="F414">
    <cfRule type="expression" dxfId="1723" priority="1763" stopIfTrue="1">
      <formula>AND($A414&lt;&gt;"COMPOSICAO",$A414&lt;&gt;"INSUMO",$A414&lt;&gt;"")</formula>
    </cfRule>
    <cfRule type="expression" dxfId="1722" priority="1764" stopIfTrue="1">
      <formula>AND(OR($A414="COMPOSICAO",$A414="INSUMO",$A414&lt;&gt;""),$A414&lt;&gt;"")</formula>
    </cfRule>
  </conditionalFormatting>
  <conditionalFormatting sqref="F414">
    <cfRule type="expression" dxfId="1721" priority="1761" stopIfTrue="1">
      <formula>AND($A414&lt;&gt;"COMPOSICAO",$A414&lt;&gt;"INSUMO",$A414&lt;&gt;"")</formula>
    </cfRule>
    <cfRule type="expression" dxfId="1720" priority="1762" stopIfTrue="1">
      <formula>AND(OR($A414="COMPOSICAO",$A414="INSUMO",$A414&lt;&gt;""),$A414&lt;&gt;"")</formula>
    </cfRule>
  </conditionalFormatting>
  <conditionalFormatting sqref="F414">
    <cfRule type="expression" dxfId="1719" priority="1759" stopIfTrue="1">
      <formula>AND($A414&lt;&gt;"COMPOSICAO",$A414&lt;&gt;"INSUMO",$A414&lt;&gt;"")</formula>
    </cfRule>
    <cfRule type="expression" dxfId="1718" priority="1760" stopIfTrue="1">
      <formula>AND(OR($A414="COMPOSICAO",$A414="INSUMO",$A414&lt;&gt;""),$A414&lt;&gt;"")</formula>
    </cfRule>
  </conditionalFormatting>
  <conditionalFormatting sqref="F414">
    <cfRule type="expression" dxfId="1717" priority="1757" stopIfTrue="1">
      <formula>AND($A414&lt;&gt;"COMPOSICAO",$A414&lt;&gt;"INSUMO",$A414&lt;&gt;"")</formula>
    </cfRule>
    <cfRule type="expression" dxfId="1716" priority="1758" stopIfTrue="1">
      <formula>AND(OR($A414="COMPOSICAO",$A414="INSUMO",$A414&lt;&gt;""),$A414&lt;&gt;"")</formula>
    </cfRule>
  </conditionalFormatting>
  <conditionalFormatting sqref="F414">
    <cfRule type="expression" dxfId="1715" priority="1755" stopIfTrue="1">
      <formula>AND($A414&lt;&gt;"COMPOSICAO",$A414&lt;&gt;"INSUMO",$A414&lt;&gt;"")</formula>
    </cfRule>
    <cfRule type="expression" dxfId="1714" priority="1756" stopIfTrue="1">
      <formula>AND(OR($A414="COMPOSICAO",$A414="INSUMO",$A414&lt;&gt;""),$A414&lt;&gt;"")</formula>
    </cfRule>
  </conditionalFormatting>
  <conditionalFormatting sqref="F414">
    <cfRule type="expression" dxfId="1713" priority="1753" stopIfTrue="1">
      <formula>AND($A414&lt;&gt;"COMPOSICAO",$A414&lt;&gt;"INSUMO",$A414&lt;&gt;"")</formula>
    </cfRule>
    <cfRule type="expression" dxfId="1712" priority="1754" stopIfTrue="1">
      <formula>AND(OR($A414="COMPOSICAO",$A414="INSUMO",$A414&lt;&gt;""),$A414&lt;&gt;"")</formula>
    </cfRule>
  </conditionalFormatting>
  <conditionalFormatting sqref="F414">
    <cfRule type="expression" dxfId="1711" priority="1751" stopIfTrue="1">
      <formula>AND($A414&lt;&gt;"COMPOSICAO",$A414&lt;&gt;"INSUMO",$A414&lt;&gt;"")</formula>
    </cfRule>
    <cfRule type="expression" dxfId="1710" priority="1752" stopIfTrue="1">
      <formula>AND(OR($A414="COMPOSICAO",$A414="INSUMO",$A414&lt;&gt;""),$A414&lt;&gt;"")</formula>
    </cfRule>
  </conditionalFormatting>
  <conditionalFormatting sqref="F414">
    <cfRule type="expression" dxfId="1709" priority="1749" stopIfTrue="1">
      <formula>AND($A414&lt;&gt;"COMPOSICAO",$A414&lt;&gt;"INSUMO",$A414&lt;&gt;"")</formula>
    </cfRule>
    <cfRule type="expression" dxfId="1708" priority="1750" stopIfTrue="1">
      <formula>AND(OR($A414="COMPOSICAO",$A414="INSUMO",$A414&lt;&gt;""),$A414&lt;&gt;"")</formula>
    </cfRule>
  </conditionalFormatting>
  <conditionalFormatting sqref="F414">
    <cfRule type="expression" dxfId="1707" priority="1747" stopIfTrue="1">
      <formula>AND($A414&lt;&gt;"COMPOSICAO",$A414&lt;&gt;"INSUMO",$A414&lt;&gt;"")</formula>
    </cfRule>
    <cfRule type="expression" dxfId="1706" priority="1748" stopIfTrue="1">
      <formula>AND(OR($A414="COMPOSICAO",$A414="INSUMO",$A414&lt;&gt;""),$A414&lt;&gt;"")</formula>
    </cfRule>
  </conditionalFormatting>
  <conditionalFormatting sqref="F414">
    <cfRule type="expression" dxfId="1705" priority="1745" stopIfTrue="1">
      <formula>AND($A414&lt;&gt;"COMPOSICAO",$A414&lt;&gt;"INSUMO",$A414&lt;&gt;"")</formula>
    </cfRule>
    <cfRule type="expression" dxfId="1704" priority="1746" stopIfTrue="1">
      <formula>AND(OR($A414="COMPOSICAO",$A414="INSUMO",$A414&lt;&gt;""),$A414&lt;&gt;"")</formula>
    </cfRule>
  </conditionalFormatting>
  <conditionalFormatting sqref="F414">
    <cfRule type="expression" dxfId="1703" priority="1743" stopIfTrue="1">
      <formula>AND($A414&lt;&gt;"COMPOSICAO",$A414&lt;&gt;"INSUMO",$A414&lt;&gt;"")</formula>
    </cfRule>
    <cfRule type="expression" dxfId="1702" priority="1744" stopIfTrue="1">
      <formula>AND(OR($A414="COMPOSICAO",$A414="INSUMO",$A414&lt;&gt;""),$A414&lt;&gt;"")</formula>
    </cfRule>
  </conditionalFormatting>
  <conditionalFormatting sqref="F414">
    <cfRule type="expression" dxfId="1701" priority="1741" stopIfTrue="1">
      <formula>AND($A414&lt;&gt;"COMPOSICAO",$A414&lt;&gt;"INSUMO",$A414&lt;&gt;"")</formula>
    </cfRule>
    <cfRule type="expression" dxfId="1700" priority="1742" stopIfTrue="1">
      <formula>AND(OR($A414="COMPOSICAO",$A414="INSUMO",$A414&lt;&gt;""),$A414&lt;&gt;"")</formula>
    </cfRule>
  </conditionalFormatting>
  <conditionalFormatting sqref="F414">
    <cfRule type="expression" dxfId="1699" priority="1739" stopIfTrue="1">
      <formula>AND($A414&lt;&gt;"COMPOSICAO",$A414&lt;&gt;"INSUMO",$A414&lt;&gt;"")</formula>
    </cfRule>
    <cfRule type="expression" dxfId="1698" priority="1740" stopIfTrue="1">
      <formula>AND(OR($A414="COMPOSICAO",$A414="INSUMO",$A414&lt;&gt;""),$A414&lt;&gt;"")</formula>
    </cfRule>
  </conditionalFormatting>
  <conditionalFormatting sqref="F414">
    <cfRule type="expression" dxfId="1697" priority="1737" stopIfTrue="1">
      <formula>AND($A414&lt;&gt;"COMPOSICAO",$A414&lt;&gt;"INSUMO",$A414&lt;&gt;"")</formula>
    </cfRule>
    <cfRule type="expression" dxfId="1696" priority="1738" stopIfTrue="1">
      <formula>AND(OR($A414="COMPOSICAO",$A414="INSUMO",$A414&lt;&gt;""),$A414&lt;&gt;"")</formula>
    </cfRule>
  </conditionalFormatting>
  <conditionalFormatting sqref="F414">
    <cfRule type="expression" dxfId="1695" priority="1735" stopIfTrue="1">
      <formula>AND($A414&lt;&gt;"COMPOSICAO",$A414&lt;&gt;"INSUMO",$A414&lt;&gt;"")</formula>
    </cfRule>
    <cfRule type="expression" dxfId="1694" priority="1736" stopIfTrue="1">
      <formula>AND(OR($A414="COMPOSICAO",$A414="INSUMO",$A414&lt;&gt;""),$A414&lt;&gt;"")</formula>
    </cfRule>
  </conditionalFormatting>
  <conditionalFormatting sqref="F414">
    <cfRule type="expression" dxfId="1693" priority="1733" stopIfTrue="1">
      <formula>AND($A414&lt;&gt;"COMPOSICAO",$A414&lt;&gt;"INSUMO",$A414&lt;&gt;"")</formula>
    </cfRule>
    <cfRule type="expression" dxfId="1692" priority="1734" stopIfTrue="1">
      <formula>AND(OR($A414="COMPOSICAO",$A414="INSUMO",$A414&lt;&gt;""),$A414&lt;&gt;"")</formula>
    </cfRule>
  </conditionalFormatting>
  <conditionalFormatting sqref="F414">
    <cfRule type="expression" dxfId="1691" priority="1731" stopIfTrue="1">
      <formula>AND($A414&lt;&gt;"COMPOSICAO",$A414&lt;&gt;"INSUMO",$A414&lt;&gt;"")</formula>
    </cfRule>
    <cfRule type="expression" dxfId="1690" priority="1732" stopIfTrue="1">
      <formula>AND(OR($A414="COMPOSICAO",$A414="INSUMO",$A414&lt;&gt;""),$A414&lt;&gt;"")</formula>
    </cfRule>
  </conditionalFormatting>
  <conditionalFormatting sqref="F414">
    <cfRule type="expression" dxfId="1689" priority="1729" stopIfTrue="1">
      <formula>AND($A414&lt;&gt;"COMPOSICAO",$A414&lt;&gt;"INSUMO",$A414&lt;&gt;"")</formula>
    </cfRule>
    <cfRule type="expression" dxfId="1688" priority="1730" stopIfTrue="1">
      <formula>AND(OR($A414="COMPOSICAO",$A414="INSUMO",$A414&lt;&gt;""),$A414&lt;&gt;"")</formula>
    </cfRule>
  </conditionalFormatting>
  <conditionalFormatting sqref="F416">
    <cfRule type="expression" dxfId="1687" priority="1727" stopIfTrue="1">
      <formula>AND($A416&lt;&gt;"COMPOSICAO",$A416&lt;&gt;"INSUMO",$A416&lt;&gt;"")</formula>
    </cfRule>
    <cfRule type="expression" dxfId="1686" priority="1728" stopIfTrue="1">
      <formula>AND(OR($A416="COMPOSICAO",$A416="INSUMO",$A416&lt;&gt;""),$A416&lt;&gt;"")</formula>
    </cfRule>
  </conditionalFormatting>
  <conditionalFormatting sqref="F416">
    <cfRule type="expression" dxfId="1685" priority="1725" stopIfTrue="1">
      <formula>AND($A416&lt;&gt;"COMPOSICAO",$A416&lt;&gt;"INSUMO",$A416&lt;&gt;"")</formula>
    </cfRule>
    <cfRule type="expression" dxfId="1684" priority="1726" stopIfTrue="1">
      <formula>AND(OR($A416="COMPOSICAO",$A416="INSUMO",$A416&lt;&gt;""),$A416&lt;&gt;"")</formula>
    </cfRule>
  </conditionalFormatting>
  <conditionalFormatting sqref="F416">
    <cfRule type="expression" dxfId="1683" priority="1723" stopIfTrue="1">
      <formula>AND($A416&lt;&gt;"COMPOSICAO",$A416&lt;&gt;"INSUMO",$A416&lt;&gt;"")</formula>
    </cfRule>
    <cfRule type="expression" dxfId="1682" priority="1724" stopIfTrue="1">
      <formula>AND(OR($A416="COMPOSICAO",$A416="INSUMO",$A416&lt;&gt;""),$A416&lt;&gt;"")</formula>
    </cfRule>
  </conditionalFormatting>
  <conditionalFormatting sqref="F416">
    <cfRule type="expression" dxfId="1681" priority="1721" stopIfTrue="1">
      <formula>AND($A416&lt;&gt;"COMPOSICAO",$A416&lt;&gt;"INSUMO",$A416&lt;&gt;"")</formula>
    </cfRule>
    <cfRule type="expression" dxfId="1680" priority="1722" stopIfTrue="1">
      <formula>AND(OR($A416="COMPOSICAO",$A416="INSUMO",$A416&lt;&gt;""),$A416&lt;&gt;"")</formula>
    </cfRule>
  </conditionalFormatting>
  <conditionalFormatting sqref="F416">
    <cfRule type="expression" dxfId="1679" priority="1719" stopIfTrue="1">
      <formula>AND($A416&lt;&gt;"COMPOSICAO",$A416&lt;&gt;"INSUMO",$A416&lt;&gt;"")</formula>
    </cfRule>
    <cfRule type="expression" dxfId="1678" priority="1720" stopIfTrue="1">
      <formula>AND(OR($A416="COMPOSICAO",$A416="INSUMO",$A416&lt;&gt;""),$A416&lt;&gt;"")</formula>
    </cfRule>
  </conditionalFormatting>
  <conditionalFormatting sqref="F416">
    <cfRule type="expression" dxfId="1677" priority="1717" stopIfTrue="1">
      <formula>AND($A416&lt;&gt;"COMPOSICAO",$A416&lt;&gt;"INSUMO",$A416&lt;&gt;"")</formula>
    </cfRule>
    <cfRule type="expression" dxfId="1676" priority="1718" stopIfTrue="1">
      <formula>AND(OR($A416="COMPOSICAO",$A416="INSUMO",$A416&lt;&gt;""),$A416&lt;&gt;"")</formula>
    </cfRule>
  </conditionalFormatting>
  <conditionalFormatting sqref="F416">
    <cfRule type="expression" dxfId="1675" priority="1715" stopIfTrue="1">
      <formula>AND($A416&lt;&gt;"COMPOSICAO",$A416&lt;&gt;"INSUMO",$A416&lt;&gt;"")</formula>
    </cfRule>
    <cfRule type="expression" dxfId="1674" priority="1716" stopIfTrue="1">
      <formula>AND(OR($A416="COMPOSICAO",$A416="INSUMO",$A416&lt;&gt;""),$A416&lt;&gt;"")</formula>
    </cfRule>
  </conditionalFormatting>
  <conditionalFormatting sqref="F416">
    <cfRule type="expression" dxfId="1673" priority="1713" stopIfTrue="1">
      <formula>AND($A416&lt;&gt;"COMPOSICAO",$A416&lt;&gt;"INSUMO",$A416&lt;&gt;"")</formula>
    </cfRule>
    <cfRule type="expression" dxfId="1672" priority="1714" stopIfTrue="1">
      <formula>AND(OR($A416="COMPOSICAO",$A416="INSUMO",$A416&lt;&gt;""),$A416&lt;&gt;"")</formula>
    </cfRule>
  </conditionalFormatting>
  <conditionalFormatting sqref="F416">
    <cfRule type="expression" dxfId="1671" priority="1711" stopIfTrue="1">
      <formula>AND($A416&lt;&gt;"COMPOSICAO",$A416&lt;&gt;"INSUMO",$A416&lt;&gt;"")</formula>
    </cfRule>
    <cfRule type="expression" dxfId="1670" priority="1712" stopIfTrue="1">
      <formula>AND(OR($A416="COMPOSICAO",$A416="INSUMO",$A416&lt;&gt;""),$A416&lt;&gt;"")</formula>
    </cfRule>
  </conditionalFormatting>
  <conditionalFormatting sqref="F416">
    <cfRule type="expression" dxfId="1669" priority="1709" stopIfTrue="1">
      <formula>AND($A416&lt;&gt;"COMPOSICAO",$A416&lt;&gt;"INSUMO",$A416&lt;&gt;"")</formula>
    </cfRule>
    <cfRule type="expression" dxfId="1668" priority="1710" stopIfTrue="1">
      <formula>AND(OR($A416="COMPOSICAO",$A416="INSUMO",$A416&lt;&gt;""),$A416&lt;&gt;"")</formula>
    </cfRule>
  </conditionalFormatting>
  <conditionalFormatting sqref="F416">
    <cfRule type="expression" dxfId="1667" priority="1707" stopIfTrue="1">
      <formula>AND($A416&lt;&gt;"COMPOSICAO",$A416&lt;&gt;"INSUMO",$A416&lt;&gt;"")</formula>
    </cfRule>
    <cfRule type="expression" dxfId="1666" priority="1708" stopIfTrue="1">
      <formula>AND(OR($A416="COMPOSICAO",$A416="INSUMO",$A416&lt;&gt;""),$A416&lt;&gt;"")</formula>
    </cfRule>
  </conditionalFormatting>
  <conditionalFormatting sqref="F416">
    <cfRule type="expression" dxfId="1665" priority="1705" stopIfTrue="1">
      <formula>AND($A416&lt;&gt;"COMPOSICAO",$A416&lt;&gt;"INSUMO",$A416&lt;&gt;"")</formula>
    </cfRule>
    <cfRule type="expression" dxfId="1664" priority="1706" stopIfTrue="1">
      <formula>AND(OR($A416="COMPOSICAO",$A416="INSUMO",$A416&lt;&gt;""),$A416&lt;&gt;"")</formula>
    </cfRule>
  </conditionalFormatting>
  <conditionalFormatting sqref="F416">
    <cfRule type="expression" dxfId="1663" priority="1703" stopIfTrue="1">
      <formula>AND($A416&lt;&gt;"COMPOSICAO",$A416&lt;&gt;"INSUMO",$A416&lt;&gt;"")</formula>
    </cfRule>
    <cfRule type="expression" dxfId="1662" priority="1704" stopIfTrue="1">
      <formula>AND(OR($A416="COMPOSICAO",$A416="INSUMO",$A416&lt;&gt;""),$A416&lt;&gt;"")</formula>
    </cfRule>
  </conditionalFormatting>
  <conditionalFormatting sqref="F416">
    <cfRule type="expression" dxfId="1661" priority="1701" stopIfTrue="1">
      <formula>AND($A416&lt;&gt;"COMPOSICAO",$A416&lt;&gt;"INSUMO",$A416&lt;&gt;"")</formula>
    </cfRule>
    <cfRule type="expression" dxfId="1660" priority="1702" stopIfTrue="1">
      <formula>AND(OR($A416="COMPOSICAO",$A416="INSUMO",$A416&lt;&gt;""),$A416&lt;&gt;"")</formula>
    </cfRule>
  </conditionalFormatting>
  <conditionalFormatting sqref="F416">
    <cfRule type="expression" dxfId="1659" priority="1699" stopIfTrue="1">
      <formula>AND($A416&lt;&gt;"COMPOSICAO",$A416&lt;&gt;"INSUMO",$A416&lt;&gt;"")</formula>
    </cfRule>
    <cfRule type="expression" dxfId="1658" priority="1700" stopIfTrue="1">
      <formula>AND(OR($A416="COMPOSICAO",$A416="INSUMO",$A416&lt;&gt;""),$A416&lt;&gt;"")</formula>
    </cfRule>
  </conditionalFormatting>
  <conditionalFormatting sqref="F416">
    <cfRule type="expression" dxfId="1657" priority="1697" stopIfTrue="1">
      <formula>AND($A416&lt;&gt;"COMPOSICAO",$A416&lt;&gt;"INSUMO",$A416&lt;&gt;"")</formula>
    </cfRule>
    <cfRule type="expression" dxfId="1656" priority="1698" stopIfTrue="1">
      <formula>AND(OR($A416="COMPOSICAO",$A416="INSUMO",$A416&lt;&gt;""),$A416&lt;&gt;"")</formula>
    </cfRule>
  </conditionalFormatting>
  <conditionalFormatting sqref="F416">
    <cfRule type="expression" dxfId="1655" priority="1695" stopIfTrue="1">
      <formula>AND($A416&lt;&gt;"COMPOSICAO",$A416&lt;&gt;"INSUMO",$A416&lt;&gt;"")</formula>
    </cfRule>
    <cfRule type="expression" dxfId="1654" priority="1696" stopIfTrue="1">
      <formula>AND(OR($A416="COMPOSICAO",$A416="INSUMO",$A416&lt;&gt;""),$A416&lt;&gt;"")</formula>
    </cfRule>
  </conditionalFormatting>
  <conditionalFormatting sqref="F416">
    <cfRule type="expression" dxfId="1653" priority="1693" stopIfTrue="1">
      <formula>AND($A416&lt;&gt;"COMPOSICAO",$A416&lt;&gt;"INSUMO",$A416&lt;&gt;"")</formula>
    </cfRule>
    <cfRule type="expression" dxfId="1652" priority="1694" stopIfTrue="1">
      <formula>AND(OR($A416="COMPOSICAO",$A416="INSUMO",$A416&lt;&gt;""),$A416&lt;&gt;"")</formula>
    </cfRule>
  </conditionalFormatting>
  <conditionalFormatting sqref="F416">
    <cfRule type="expression" dxfId="1651" priority="1691" stopIfTrue="1">
      <formula>AND($A416&lt;&gt;"COMPOSICAO",$A416&lt;&gt;"INSUMO",$A416&lt;&gt;"")</formula>
    </cfRule>
    <cfRule type="expression" dxfId="1650" priority="1692" stopIfTrue="1">
      <formula>AND(OR($A416="COMPOSICAO",$A416="INSUMO",$A416&lt;&gt;""),$A416&lt;&gt;"")</formula>
    </cfRule>
  </conditionalFormatting>
  <conditionalFormatting sqref="F416">
    <cfRule type="expression" dxfId="1649" priority="1689" stopIfTrue="1">
      <formula>AND($A416&lt;&gt;"COMPOSICAO",$A416&lt;&gt;"INSUMO",$A416&lt;&gt;"")</formula>
    </cfRule>
    <cfRule type="expression" dxfId="1648" priority="1690" stopIfTrue="1">
      <formula>AND(OR($A416="COMPOSICAO",$A416="INSUMO",$A416&lt;&gt;""),$A416&lt;&gt;"")</formula>
    </cfRule>
  </conditionalFormatting>
  <conditionalFormatting sqref="F417">
    <cfRule type="expression" dxfId="1647" priority="1687" stopIfTrue="1">
      <formula>AND($A417&lt;&gt;"COMPOSICAO",$A417&lt;&gt;"INSUMO",$A417&lt;&gt;"")</formula>
    </cfRule>
    <cfRule type="expression" dxfId="1646" priority="1688" stopIfTrue="1">
      <formula>AND(OR($A417="COMPOSICAO",$A417="INSUMO",$A417&lt;&gt;""),$A417&lt;&gt;"")</formula>
    </cfRule>
  </conditionalFormatting>
  <conditionalFormatting sqref="F417">
    <cfRule type="expression" dxfId="1645" priority="1685" stopIfTrue="1">
      <formula>AND($A417&lt;&gt;"COMPOSICAO",$A417&lt;&gt;"INSUMO",$A417&lt;&gt;"")</formula>
    </cfRule>
    <cfRule type="expression" dxfId="1644" priority="1686" stopIfTrue="1">
      <formula>AND(OR($A417="COMPOSICAO",$A417="INSUMO",$A417&lt;&gt;""),$A417&lt;&gt;"")</formula>
    </cfRule>
  </conditionalFormatting>
  <conditionalFormatting sqref="F417">
    <cfRule type="expression" dxfId="1643" priority="1683" stopIfTrue="1">
      <formula>AND($A417&lt;&gt;"COMPOSICAO",$A417&lt;&gt;"INSUMO",$A417&lt;&gt;"")</formula>
    </cfRule>
    <cfRule type="expression" dxfId="1642" priority="1684" stopIfTrue="1">
      <formula>AND(OR($A417="COMPOSICAO",$A417="INSUMO",$A417&lt;&gt;""),$A417&lt;&gt;"")</formula>
    </cfRule>
  </conditionalFormatting>
  <conditionalFormatting sqref="F417">
    <cfRule type="expression" dxfId="1641" priority="1681" stopIfTrue="1">
      <formula>AND($A417&lt;&gt;"COMPOSICAO",$A417&lt;&gt;"INSUMO",$A417&lt;&gt;"")</formula>
    </cfRule>
    <cfRule type="expression" dxfId="1640" priority="1682" stopIfTrue="1">
      <formula>AND(OR($A417="COMPOSICAO",$A417="INSUMO",$A417&lt;&gt;""),$A417&lt;&gt;"")</formula>
    </cfRule>
  </conditionalFormatting>
  <conditionalFormatting sqref="F417">
    <cfRule type="expression" dxfId="1639" priority="1679" stopIfTrue="1">
      <formula>AND($A417&lt;&gt;"COMPOSICAO",$A417&lt;&gt;"INSUMO",$A417&lt;&gt;"")</formula>
    </cfRule>
    <cfRule type="expression" dxfId="1638" priority="1680" stopIfTrue="1">
      <formula>AND(OR($A417="COMPOSICAO",$A417="INSUMO",$A417&lt;&gt;""),$A417&lt;&gt;"")</formula>
    </cfRule>
  </conditionalFormatting>
  <conditionalFormatting sqref="F417">
    <cfRule type="expression" dxfId="1637" priority="1677" stopIfTrue="1">
      <formula>AND($A417&lt;&gt;"COMPOSICAO",$A417&lt;&gt;"INSUMO",$A417&lt;&gt;"")</formula>
    </cfRule>
    <cfRule type="expression" dxfId="1636" priority="1678" stopIfTrue="1">
      <formula>AND(OR($A417="COMPOSICAO",$A417="INSUMO",$A417&lt;&gt;""),$A417&lt;&gt;"")</formula>
    </cfRule>
  </conditionalFormatting>
  <conditionalFormatting sqref="F417">
    <cfRule type="expression" dxfId="1635" priority="1675" stopIfTrue="1">
      <formula>AND($A417&lt;&gt;"COMPOSICAO",$A417&lt;&gt;"INSUMO",$A417&lt;&gt;"")</formula>
    </cfRule>
    <cfRule type="expression" dxfId="1634" priority="1676" stopIfTrue="1">
      <formula>AND(OR($A417="COMPOSICAO",$A417="INSUMO",$A417&lt;&gt;""),$A417&lt;&gt;"")</formula>
    </cfRule>
  </conditionalFormatting>
  <conditionalFormatting sqref="F417">
    <cfRule type="expression" dxfId="1633" priority="1673" stopIfTrue="1">
      <formula>AND($A417&lt;&gt;"COMPOSICAO",$A417&lt;&gt;"INSUMO",$A417&lt;&gt;"")</formula>
    </cfRule>
    <cfRule type="expression" dxfId="1632" priority="1674" stopIfTrue="1">
      <formula>AND(OR($A417="COMPOSICAO",$A417="INSUMO",$A417&lt;&gt;""),$A417&lt;&gt;"")</formula>
    </cfRule>
  </conditionalFormatting>
  <conditionalFormatting sqref="F417">
    <cfRule type="expression" dxfId="1631" priority="1671" stopIfTrue="1">
      <formula>AND($A417&lt;&gt;"COMPOSICAO",$A417&lt;&gt;"INSUMO",$A417&lt;&gt;"")</formula>
    </cfRule>
    <cfRule type="expression" dxfId="1630" priority="1672" stopIfTrue="1">
      <formula>AND(OR($A417="COMPOSICAO",$A417="INSUMO",$A417&lt;&gt;""),$A417&lt;&gt;"")</formula>
    </cfRule>
  </conditionalFormatting>
  <conditionalFormatting sqref="F417">
    <cfRule type="expression" dxfId="1629" priority="1669" stopIfTrue="1">
      <formula>AND($A417&lt;&gt;"COMPOSICAO",$A417&lt;&gt;"INSUMO",$A417&lt;&gt;"")</formula>
    </cfRule>
    <cfRule type="expression" dxfId="1628" priority="1670" stopIfTrue="1">
      <formula>AND(OR($A417="COMPOSICAO",$A417="INSUMO",$A417&lt;&gt;""),$A417&lt;&gt;"")</formula>
    </cfRule>
  </conditionalFormatting>
  <conditionalFormatting sqref="F417">
    <cfRule type="expression" dxfId="1627" priority="1667" stopIfTrue="1">
      <formula>AND($A417&lt;&gt;"COMPOSICAO",$A417&lt;&gt;"INSUMO",$A417&lt;&gt;"")</formula>
    </cfRule>
    <cfRule type="expression" dxfId="1626" priority="1668" stopIfTrue="1">
      <formula>AND(OR($A417="COMPOSICAO",$A417="INSUMO",$A417&lt;&gt;""),$A417&lt;&gt;"")</formula>
    </cfRule>
  </conditionalFormatting>
  <conditionalFormatting sqref="F417">
    <cfRule type="expression" dxfId="1625" priority="1665" stopIfTrue="1">
      <formula>AND($A417&lt;&gt;"COMPOSICAO",$A417&lt;&gt;"INSUMO",$A417&lt;&gt;"")</formula>
    </cfRule>
    <cfRule type="expression" dxfId="1624" priority="1666" stopIfTrue="1">
      <formula>AND(OR($A417="COMPOSICAO",$A417="INSUMO",$A417&lt;&gt;""),$A417&lt;&gt;"")</formula>
    </cfRule>
  </conditionalFormatting>
  <conditionalFormatting sqref="F417">
    <cfRule type="expression" dxfId="1623" priority="1663" stopIfTrue="1">
      <formula>AND($A417&lt;&gt;"COMPOSICAO",$A417&lt;&gt;"INSUMO",$A417&lt;&gt;"")</formula>
    </cfRule>
    <cfRule type="expression" dxfId="1622" priority="1664" stopIfTrue="1">
      <formula>AND(OR($A417="COMPOSICAO",$A417="INSUMO",$A417&lt;&gt;""),$A417&lt;&gt;"")</formula>
    </cfRule>
  </conditionalFormatting>
  <conditionalFormatting sqref="F417">
    <cfRule type="expression" dxfId="1621" priority="1661" stopIfTrue="1">
      <formula>AND($A417&lt;&gt;"COMPOSICAO",$A417&lt;&gt;"INSUMO",$A417&lt;&gt;"")</formula>
    </cfRule>
    <cfRule type="expression" dxfId="1620" priority="1662" stopIfTrue="1">
      <formula>AND(OR($A417="COMPOSICAO",$A417="INSUMO",$A417&lt;&gt;""),$A417&lt;&gt;"")</formula>
    </cfRule>
  </conditionalFormatting>
  <conditionalFormatting sqref="F417">
    <cfRule type="expression" dxfId="1619" priority="1659" stopIfTrue="1">
      <formula>AND($A417&lt;&gt;"COMPOSICAO",$A417&lt;&gt;"INSUMO",$A417&lt;&gt;"")</formula>
    </cfRule>
    <cfRule type="expression" dxfId="1618" priority="1660" stopIfTrue="1">
      <formula>AND(OR($A417="COMPOSICAO",$A417="INSUMO",$A417&lt;&gt;""),$A417&lt;&gt;"")</formula>
    </cfRule>
  </conditionalFormatting>
  <conditionalFormatting sqref="F417">
    <cfRule type="expression" dxfId="1617" priority="1657" stopIfTrue="1">
      <formula>AND($A417&lt;&gt;"COMPOSICAO",$A417&lt;&gt;"INSUMO",$A417&lt;&gt;"")</formula>
    </cfRule>
    <cfRule type="expression" dxfId="1616" priority="1658" stopIfTrue="1">
      <formula>AND(OR($A417="COMPOSICAO",$A417="INSUMO",$A417&lt;&gt;""),$A417&lt;&gt;"")</formula>
    </cfRule>
  </conditionalFormatting>
  <conditionalFormatting sqref="F417">
    <cfRule type="expression" dxfId="1615" priority="1655" stopIfTrue="1">
      <formula>AND($A417&lt;&gt;"COMPOSICAO",$A417&lt;&gt;"INSUMO",$A417&lt;&gt;"")</formula>
    </cfRule>
    <cfRule type="expression" dxfId="1614" priority="1656" stopIfTrue="1">
      <formula>AND(OR($A417="COMPOSICAO",$A417="INSUMO",$A417&lt;&gt;""),$A417&lt;&gt;"")</formula>
    </cfRule>
  </conditionalFormatting>
  <conditionalFormatting sqref="F417">
    <cfRule type="expression" dxfId="1613" priority="1653" stopIfTrue="1">
      <formula>AND($A417&lt;&gt;"COMPOSICAO",$A417&lt;&gt;"INSUMO",$A417&lt;&gt;"")</formula>
    </cfRule>
    <cfRule type="expression" dxfId="1612" priority="1654" stopIfTrue="1">
      <formula>AND(OR($A417="COMPOSICAO",$A417="INSUMO",$A417&lt;&gt;""),$A417&lt;&gt;"")</formula>
    </cfRule>
  </conditionalFormatting>
  <conditionalFormatting sqref="F417">
    <cfRule type="expression" dxfId="1611" priority="1651" stopIfTrue="1">
      <formula>AND($A417&lt;&gt;"COMPOSICAO",$A417&lt;&gt;"INSUMO",$A417&lt;&gt;"")</formula>
    </cfRule>
    <cfRule type="expression" dxfId="1610" priority="1652" stopIfTrue="1">
      <formula>AND(OR($A417="COMPOSICAO",$A417="INSUMO",$A417&lt;&gt;""),$A417&lt;&gt;"")</formula>
    </cfRule>
  </conditionalFormatting>
  <conditionalFormatting sqref="F417">
    <cfRule type="expression" dxfId="1609" priority="1649" stopIfTrue="1">
      <formula>AND($A417&lt;&gt;"COMPOSICAO",$A417&lt;&gt;"INSUMO",$A417&lt;&gt;"")</formula>
    </cfRule>
    <cfRule type="expression" dxfId="1608" priority="1650" stopIfTrue="1">
      <formula>AND(OR($A417="COMPOSICAO",$A417="INSUMO",$A417&lt;&gt;""),$A417&lt;&gt;"")</formula>
    </cfRule>
  </conditionalFormatting>
  <conditionalFormatting sqref="F418">
    <cfRule type="expression" dxfId="1607" priority="1647" stopIfTrue="1">
      <formula>AND($A418&lt;&gt;"COMPOSICAO",$A418&lt;&gt;"INSUMO",$A418&lt;&gt;"")</formula>
    </cfRule>
    <cfRule type="expression" dxfId="1606" priority="1648" stopIfTrue="1">
      <formula>AND(OR($A418="COMPOSICAO",$A418="INSUMO",$A418&lt;&gt;""),$A418&lt;&gt;"")</formula>
    </cfRule>
  </conditionalFormatting>
  <conditionalFormatting sqref="F418">
    <cfRule type="expression" dxfId="1605" priority="1645" stopIfTrue="1">
      <formula>AND($A418&lt;&gt;"COMPOSICAO",$A418&lt;&gt;"INSUMO",$A418&lt;&gt;"")</formula>
    </cfRule>
    <cfRule type="expression" dxfId="1604" priority="1646" stopIfTrue="1">
      <formula>AND(OR($A418="COMPOSICAO",$A418="INSUMO",$A418&lt;&gt;""),$A418&lt;&gt;"")</formula>
    </cfRule>
  </conditionalFormatting>
  <conditionalFormatting sqref="F418">
    <cfRule type="expression" dxfId="1603" priority="1643" stopIfTrue="1">
      <formula>AND($A418&lt;&gt;"COMPOSICAO",$A418&lt;&gt;"INSUMO",$A418&lt;&gt;"")</formula>
    </cfRule>
    <cfRule type="expression" dxfId="1602" priority="1644" stopIfTrue="1">
      <formula>AND(OR($A418="COMPOSICAO",$A418="INSUMO",$A418&lt;&gt;""),$A418&lt;&gt;"")</formula>
    </cfRule>
  </conditionalFormatting>
  <conditionalFormatting sqref="F418">
    <cfRule type="expression" dxfId="1601" priority="1641" stopIfTrue="1">
      <formula>AND($A418&lt;&gt;"COMPOSICAO",$A418&lt;&gt;"INSUMO",$A418&lt;&gt;"")</formula>
    </cfRule>
    <cfRule type="expression" dxfId="1600" priority="1642" stopIfTrue="1">
      <formula>AND(OR($A418="COMPOSICAO",$A418="INSUMO",$A418&lt;&gt;""),$A418&lt;&gt;"")</formula>
    </cfRule>
  </conditionalFormatting>
  <conditionalFormatting sqref="F418">
    <cfRule type="expression" dxfId="1599" priority="1639" stopIfTrue="1">
      <formula>AND($A418&lt;&gt;"COMPOSICAO",$A418&lt;&gt;"INSUMO",$A418&lt;&gt;"")</formula>
    </cfRule>
    <cfRule type="expression" dxfId="1598" priority="1640" stopIfTrue="1">
      <formula>AND(OR($A418="COMPOSICAO",$A418="INSUMO",$A418&lt;&gt;""),$A418&lt;&gt;"")</formula>
    </cfRule>
  </conditionalFormatting>
  <conditionalFormatting sqref="F418">
    <cfRule type="expression" dxfId="1597" priority="1637" stopIfTrue="1">
      <formula>AND($A418&lt;&gt;"COMPOSICAO",$A418&lt;&gt;"INSUMO",$A418&lt;&gt;"")</formula>
    </cfRule>
    <cfRule type="expression" dxfId="1596" priority="1638" stopIfTrue="1">
      <formula>AND(OR($A418="COMPOSICAO",$A418="INSUMO",$A418&lt;&gt;""),$A418&lt;&gt;"")</formula>
    </cfRule>
  </conditionalFormatting>
  <conditionalFormatting sqref="F418">
    <cfRule type="expression" dxfId="1595" priority="1635" stopIfTrue="1">
      <formula>AND($A418&lt;&gt;"COMPOSICAO",$A418&lt;&gt;"INSUMO",$A418&lt;&gt;"")</formula>
    </cfRule>
    <cfRule type="expression" dxfId="1594" priority="1636" stopIfTrue="1">
      <formula>AND(OR($A418="COMPOSICAO",$A418="INSUMO",$A418&lt;&gt;""),$A418&lt;&gt;"")</formula>
    </cfRule>
  </conditionalFormatting>
  <conditionalFormatting sqref="F418">
    <cfRule type="expression" dxfId="1593" priority="1633" stopIfTrue="1">
      <formula>AND($A418&lt;&gt;"COMPOSICAO",$A418&lt;&gt;"INSUMO",$A418&lt;&gt;"")</formula>
    </cfRule>
    <cfRule type="expression" dxfId="1592" priority="1634" stopIfTrue="1">
      <formula>AND(OR($A418="COMPOSICAO",$A418="INSUMO",$A418&lt;&gt;""),$A418&lt;&gt;"")</formula>
    </cfRule>
  </conditionalFormatting>
  <conditionalFormatting sqref="F418">
    <cfRule type="expression" dxfId="1591" priority="1631" stopIfTrue="1">
      <formula>AND($A418&lt;&gt;"COMPOSICAO",$A418&lt;&gt;"INSUMO",$A418&lt;&gt;"")</formula>
    </cfRule>
    <cfRule type="expression" dxfId="1590" priority="1632" stopIfTrue="1">
      <formula>AND(OR($A418="COMPOSICAO",$A418="INSUMO",$A418&lt;&gt;""),$A418&lt;&gt;"")</formula>
    </cfRule>
  </conditionalFormatting>
  <conditionalFormatting sqref="F418">
    <cfRule type="expression" dxfId="1589" priority="1629" stopIfTrue="1">
      <formula>AND($A418&lt;&gt;"COMPOSICAO",$A418&lt;&gt;"INSUMO",$A418&lt;&gt;"")</formula>
    </cfRule>
    <cfRule type="expression" dxfId="1588" priority="1630" stopIfTrue="1">
      <formula>AND(OR($A418="COMPOSICAO",$A418="INSUMO",$A418&lt;&gt;""),$A418&lt;&gt;"")</formula>
    </cfRule>
  </conditionalFormatting>
  <conditionalFormatting sqref="F418">
    <cfRule type="expression" dxfId="1587" priority="1627" stopIfTrue="1">
      <formula>AND($A418&lt;&gt;"COMPOSICAO",$A418&lt;&gt;"INSUMO",$A418&lt;&gt;"")</formula>
    </cfRule>
    <cfRule type="expression" dxfId="1586" priority="1628" stopIfTrue="1">
      <formula>AND(OR($A418="COMPOSICAO",$A418="INSUMO",$A418&lt;&gt;""),$A418&lt;&gt;"")</formula>
    </cfRule>
  </conditionalFormatting>
  <conditionalFormatting sqref="F418">
    <cfRule type="expression" dxfId="1585" priority="1625" stopIfTrue="1">
      <formula>AND($A418&lt;&gt;"COMPOSICAO",$A418&lt;&gt;"INSUMO",$A418&lt;&gt;"")</formula>
    </cfRule>
    <cfRule type="expression" dxfId="1584" priority="1626" stopIfTrue="1">
      <formula>AND(OR($A418="COMPOSICAO",$A418="INSUMO",$A418&lt;&gt;""),$A418&lt;&gt;"")</formula>
    </cfRule>
  </conditionalFormatting>
  <conditionalFormatting sqref="F418">
    <cfRule type="expression" dxfId="1583" priority="1623" stopIfTrue="1">
      <formula>AND($A418&lt;&gt;"COMPOSICAO",$A418&lt;&gt;"INSUMO",$A418&lt;&gt;"")</formula>
    </cfRule>
    <cfRule type="expression" dxfId="1582" priority="1624" stopIfTrue="1">
      <formula>AND(OR($A418="COMPOSICAO",$A418="INSUMO",$A418&lt;&gt;""),$A418&lt;&gt;"")</formula>
    </cfRule>
  </conditionalFormatting>
  <conditionalFormatting sqref="F418">
    <cfRule type="expression" dxfId="1581" priority="1621" stopIfTrue="1">
      <formula>AND($A418&lt;&gt;"COMPOSICAO",$A418&lt;&gt;"INSUMO",$A418&lt;&gt;"")</formula>
    </cfRule>
    <cfRule type="expression" dxfId="1580" priority="1622" stopIfTrue="1">
      <formula>AND(OR($A418="COMPOSICAO",$A418="INSUMO",$A418&lt;&gt;""),$A418&lt;&gt;"")</formula>
    </cfRule>
  </conditionalFormatting>
  <conditionalFormatting sqref="F418">
    <cfRule type="expression" dxfId="1579" priority="1619" stopIfTrue="1">
      <formula>AND($A418&lt;&gt;"COMPOSICAO",$A418&lt;&gt;"INSUMO",$A418&lt;&gt;"")</formula>
    </cfRule>
    <cfRule type="expression" dxfId="1578" priority="1620" stopIfTrue="1">
      <formula>AND(OR($A418="COMPOSICAO",$A418="INSUMO",$A418&lt;&gt;""),$A418&lt;&gt;"")</formula>
    </cfRule>
  </conditionalFormatting>
  <conditionalFormatting sqref="F418">
    <cfRule type="expression" dxfId="1577" priority="1617" stopIfTrue="1">
      <formula>AND($A418&lt;&gt;"COMPOSICAO",$A418&lt;&gt;"INSUMO",$A418&lt;&gt;"")</formula>
    </cfRule>
    <cfRule type="expression" dxfId="1576" priority="1618" stopIfTrue="1">
      <formula>AND(OR($A418="COMPOSICAO",$A418="INSUMO",$A418&lt;&gt;""),$A418&lt;&gt;"")</formula>
    </cfRule>
  </conditionalFormatting>
  <conditionalFormatting sqref="F418">
    <cfRule type="expression" dxfId="1575" priority="1615" stopIfTrue="1">
      <formula>AND($A418&lt;&gt;"COMPOSICAO",$A418&lt;&gt;"INSUMO",$A418&lt;&gt;"")</formula>
    </cfRule>
    <cfRule type="expression" dxfId="1574" priority="1616" stopIfTrue="1">
      <formula>AND(OR($A418="COMPOSICAO",$A418="INSUMO",$A418&lt;&gt;""),$A418&lt;&gt;"")</formula>
    </cfRule>
  </conditionalFormatting>
  <conditionalFormatting sqref="F418">
    <cfRule type="expression" dxfId="1573" priority="1613" stopIfTrue="1">
      <formula>AND($A418&lt;&gt;"COMPOSICAO",$A418&lt;&gt;"INSUMO",$A418&lt;&gt;"")</formula>
    </cfRule>
    <cfRule type="expression" dxfId="1572" priority="1614" stopIfTrue="1">
      <formula>AND(OR($A418="COMPOSICAO",$A418="INSUMO",$A418&lt;&gt;""),$A418&lt;&gt;"")</formula>
    </cfRule>
  </conditionalFormatting>
  <conditionalFormatting sqref="F418">
    <cfRule type="expression" dxfId="1571" priority="1611" stopIfTrue="1">
      <formula>AND($A418&lt;&gt;"COMPOSICAO",$A418&lt;&gt;"INSUMO",$A418&lt;&gt;"")</formula>
    </cfRule>
    <cfRule type="expression" dxfId="1570" priority="1612" stopIfTrue="1">
      <formula>AND(OR($A418="COMPOSICAO",$A418="INSUMO",$A418&lt;&gt;""),$A418&lt;&gt;"")</formula>
    </cfRule>
  </conditionalFormatting>
  <conditionalFormatting sqref="F418">
    <cfRule type="expression" dxfId="1569" priority="1609" stopIfTrue="1">
      <formula>AND($A418&lt;&gt;"COMPOSICAO",$A418&lt;&gt;"INSUMO",$A418&lt;&gt;"")</formula>
    </cfRule>
    <cfRule type="expression" dxfId="1568" priority="1610" stopIfTrue="1">
      <formula>AND(OR($A418="COMPOSICAO",$A418="INSUMO",$A418&lt;&gt;""),$A418&lt;&gt;"")</formula>
    </cfRule>
  </conditionalFormatting>
  <conditionalFormatting sqref="F419">
    <cfRule type="expression" dxfId="1567" priority="1607" stopIfTrue="1">
      <formula>AND($A419&lt;&gt;"COMPOSICAO",$A419&lt;&gt;"INSUMO",$A419&lt;&gt;"")</formula>
    </cfRule>
    <cfRule type="expression" dxfId="1566" priority="1608" stopIfTrue="1">
      <formula>AND(OR($A419="COMPOSICAO",$A419="INSUMO",$A419&lt;&gt;""),$A419&lt;&gt;"")</formula>
    </cfRule>
  </conditionalFormatting>
  <conditionalFormatting sqref="F419">
    <cfRule type="expression" dxfId="1565" priority="1605" stopIfTrue="1">
      <formula>AND($A419&lt;&gt;"COMPOSICAO",$A419&lt;&gt;"INSUMO",$A419&lt;&gt;"")</formula>
    </cfRule>
    <cfRule type="expression" dxfId="1564" priority="1606" stopIfTrue="1">
      <formula>AND(OR($A419="COMPOSICAO",$A419="INSUMO",$A419&lt;&gt;""),$A419&lt;&gt;"")</formula>
    </cfRule>
  </conditionalFormatting>
  <conditionalFormatting sqref="F419">
    <cfRule type="expression" dxfId="1563" priority="1603" stopIfTrue="1">
      <formula>AND($A419&lt;&gt;"COMPOSICAO",$A419&lt;&gt;"INSUMO",$A419&lt;&gt;"")</formula>
    </cfRule>
    <cfRule type="expression" dxfId="1562" priority="1604" stopIfTrue="1">
      <formula>AND(OR($A419="COMPOSICAO",$A419="INSUMO",$A419&lt;&gt;""),$A419&lt;&gt;"")</formula>
    </cfRule>
  </conditionalFormatting>
  <conditionalFormatting sqref="F419">
    <cfRule type="expression" dxfId="1561" priority="1601" stopIfTrue="1">
      <formula>AND($A419&lt;&gt;"COMPOSICAO",$A419&lt;&gt;"INSUMO",$A419&lt;&gt;"")</formula>
    </cfRule>
    <cfRule type="expression" dxfId="1560" priority="1602" stopIfTrue="1">
      <formula>AND(OR($A419="COMPOSICAO",$A419="INSUMO",$A419&lt;&gt;""),$A419&lt;&gt;"")</formula>
    </cfRule>
  </conditionalFormatting>
  <conditionalFormatting sqref="F419">
    <cfRule type="expression" dxfId="1559" priority="1599" stopIfTrue="1">
      <formula>AND($A419&lt;&gt;"COMPOSICAO",$A419&lt;&gt;"INSUMO",$A419&lt;&gt;"")</formula>
    </cfRule>
    <cfRule type="expression" dxfId="1558" priority="1600" stopIfTrue="1">
      <formula>AND(OR($A419="COMPOSICAO",$A419="INSUMO",$A419&lt;&gt;""),$A419&lt;&gt;"")</formula>
    </cfRule>
  </conditionalFormatting>
  <conditionalFormatting sqref="F419">
    <cfRule type="expression" dxfId="1557" priority="1597" stopIfTrue="1">
      <formula>AND($A419&lt;&gt;"COMPOSICAO",$A419&lt;&gt;"INSUMO",$A419&lt;&gt;"")</formula>
    </cfRule>
    <cfRule type="expression" dxfId="1556" priority="1598" stopIfTrue="1">
      <formula>AND(OR($A419="COMPOSICAO",$A419="INSUMO",$A419&lt;&gt;""),$A419&lt;&gt;"")</formula>
    </cfRule>
  </conditionalFormatting>
  <conditionalFormatting sqref="F419">
    <cfRule type="expression" dxfId="1555" priority="1595" stopIfTrue="1">
      <formula>AND($A419&lt;&gt;"COMPOSICAO",$A419&lt;&gt;"INSUMO",$A419&lt;&gt;"")</formula>
    </cfRule>
    <cfRule type="expression" dxfId="1554" priority="1596" stopIfTrue="1">
      <formula>AND(OR($A419="COMPOSICAO",$A419="INSUMO",$A419&lt;&gt;""),$A419&lt;&gt;"")</formula>
    </cfRule>
  </conditionalFormatting>
  <conditionalFormatting sqref="F419">
    <cfRule type="expression" dxfId="1553" priority="1593" stopIfTrue="1">
      <formula>AND($A419&lt;&gt;"COMPOSICAO",$A419&lt;&gt;"INSUMO",$A419&lt;&gt;"")</formula>
    </cfRule>
    <cfRule type="expression" dxfId="1552" priority="1594" stopIfTrue="1">
      <formula>AND(OR($A419="COMPOSICAO",$A419="INSUMO",$A419&lt;&gt;""),$A419&lt;&gt;"")</formula>
    </cfRule>
  </conditionalFormatting>
  <conditionalFormatting sqref="F419">
    <cfRule type="expression" dxfId="1551" priority="1591" stopIfTrue="1">
      <formula>AND($A419&lt;&gt;"COMPOSICAO",$A419&lt;&gt;"INSUMO",$A419&lt;&gt;"")</formula>
    </cfRule>
    <cfRule type="expression" dxfId="1550" priority="1592" stopIfTrue="1">
      <formula>AND(OR($A419="COMPOSICAO",$A419="INSUMO",$A419&lt;&gt;""),$A419&lt;&gt;"")</formula>
    </cfRule>
  </conditionalFormatting>
  <conditionalFormatting sqref="F419">
    <cfRule type="expression" dxfId="1549" priority="1589" stopIfTrue="1">
      <formula>AND($A419&lt;&gt;"COMPOSICAO",$A419&lt;&gt;"INSUMO",$A419&lt;&gt;"")</formula>
    </cfRule>
    <cfRule type="expression" dxfId="1548" priority="1590" stopIfTrue="1">
      <formula>AND(OR($A419="COMPOSICAO",$A419="INSUMO",$A419&lt;&gt;""),$A419&lt;&gt;"")</formula>
    </cfRule>
  </conditionalFormatting>
  <conditionalFormatting sqref="F419">
    <cfRule type="expression" dxfId="1547" priority="1587" stopIfTrue="1">
      <formula>AND($A419&lt;&gt;"COMPOSICAO",$A419&lt;&gt;"INSUMO",$A419&lt;&gt;"")</formula>
    </cfRule>
    <cfRule type="expression" dxfId="1546" priority="1588" stopIfTrue="1">
      <formula>AND(OR($A419="COMPOSICAO",$A419="INSUMO",$A419&lt;&gt;""),$A419&lt;&gt;"")</formula>
    </cfRule>
  </conditionalFormatting>
  <conditionalFormatting sqref="F419">
    <cfRule type="expression" dxfId="1545" priority="1585" stopIfTrue="1">
      <formula>AND($A419&lt;&gt;"COMPOSICAO",$A419&lt;&gt;"INSUMO",$A419&lt;&gt;"")</formula>
    </cfRule>
    <cfRule type="expression" dxfId="1544" priority="1586" stopIfTrue="1">
      <formula>AND(OR($A419="COMPOSICAO",$A419="INSUMO",$A419&lt;&gt;""),$A419&lt;&gt;"")</formula>
    </cfRule>
  </conditionalFormatting>
  <conditionalFormatting sqref="F419">
    <cfRule type="expression" dxfId="1543" priority="1583" stopIfTrue="1">
      <formula>AND($A419&lt;&gt;"COMPOSICAO",$A419&lt;&gt;"INSUMO",$A419&lt;&gt;"")</formula>
    </cfRule>
    <cfRule type="expression" dxfId="1542" priority="1584" stopIfTrue="1">
      <formula>AND(OR($A419="COMPOSICAO",$A419="INSUMO",$A419&lt;&gt;""),$A419&lt;&gt;"")</formula>
    </cfRule>
  </conditionalFormatting>
  <conditionalFormatting sqref="F419">
    <cfRule type="expression" dxfId="1541" priority="1581" stopIfTrue="1">
      <formula>AND($A419&lt;&gt;"COMPOSICAO",$A419&lt;&gt;"INSUMO",$A419&lt;&gt;"")</formula>
    </cfRule>
    <cfRule type="expression" dxfId="1540" priority="1582" stopIfTrue="1">
      <formula>AND(OR($A419="COMPOSICAO",$A419="INSUMO",$A419&lt;&gt;""),$A419&lt;&gt;"")</formula>
    </cfRule>
  </conditionalFormatting>
  <conditionalFormatting sqref="F419">
    <cfRule type="expression" dxfId="1539" priority="1579" stopIfTrue="1">
      <formula>AND($A419&lt;&gt;"COMPOSICAO",$A419&lt;&gt;"INSUMO",$A419&lt;&gt;"")</formula>
    </cfRule>
    <cfRule type="expression" dxfId="1538" priority="1580" stopIfTrue="1">
      <formula>AND(OR($A419="COMPOSICAO",$A419="INSUMO",$A419&lt;&gt;""),$A419&lt;&gt;"")</formula>
    </cfRule>
  </conditionalFormatting>
  <conditionalFormatting sqref="F419">
    <cfRule type="expression" dxfId="1537" priority="1577" stopIfTrue="1">
      <formula>AND($A419&lt;&gt;"COMPOSICAO",$A419&lt;&gt;"INSUMO",$A419&lt;&gt;"")</formula>
    </cfRule>
    <cfRule type="expression" dxfId="1536" priority="1578" stopIfTrue="1">
      <formula>AND(OR($A419="COMPOSICAO",$A419="INSUMO",$A419&lt;&gt;""),$A419&lt;&gt;"")</formula>
    </cfRule>
  </conditionalFormatting>
  <conditionalFormatting sqref="F419">
    <cfRule type="expression" dxfId="1535" priority="1575" stopIfTrue="1">
      <formula>AND($A419&lt;&gt;"COMPOSICAO",$A419&lt;&gt;"INSUMO",$A419&lt;&gt;"")</formula>
    </cfRule>
    <cfRule type="expression" dxfId="1534" priority="1576" stopIfTrue="1">
      <formula>AND(OR($A419="COMPOSICAO",$A419="INSUMO",$A419&lt;&gt;""),$A419&lt;&gt;"")</formula>
    </cfRule>
  </conditionalFormatting>
  <conditionalFormatting sqref="F419">
    <cfRule type="expression" dxfId="1533" priority="1573" stopIfTrue="1">
      <formula>AND($A419&lt;&gt;"COMPOSICAO",$A419&lt;&gt;"INSUMO",$A419&lt;&gt;"")</formula>
    </cfRule>
    <cfRule type="expression" dxfId="1532" priority="1574" stopIfTrue="1">
      <formula>AND(OR($A419="COMPOSICAO",$A419="INSUMO",$A419&lt;&gt;""),$A419&lt;&gt;"")</formula>
    </cfRule>
  </conditionalFormatting>
  <conditionalFormatting sqref="F419">
    <cfRule type="expression" dxfId="1531" priority="1571" stopIfTrue="1">
      <formula>AND($A419&lt;&gt;"COMPOSICAO",$A419&lt;&gt;"INSUMO",$A419&lt;&gt;"")</formula>
    </cfRule>
    <cfRule type="expression" dxfId="1530" priority="1572" stopIfTrue="1">
      <formula>AND(OR($A419="COMPOSICAO",$A419="INSUMO",$A419&lt;&gt;""),$A419&lt;&gt;"")</formula>
    </cfRule>
  </conditionalFormatting>
  <conditionalFormatting sqref="F419">
    <cfRule type="expression" dxfId="1529" priority="1569" stopIfTrue="1">
      <formula>AND($A419&lt;&gt;"COMPOSICAO",$A419&lt;&gt;"INSUMO",$A419&lt;&gt;"")</formula>
    </cfRule>
    <cfRule type="expression" dxfId="1528" priority="1570" stopIfTrue="1">
      <formula>AND(OR($A419="COMPOSICAO",$A419="INSUMO",$A419&lt;&gt;""),$A419&lt;&gt;"")</formula>
    </cfRule>
  </conditionalFormatting>
  <conditionalFormatting sqref="F420">
    <cfRule type="expression" dxfId="1527" priority="1567" stopIfTrue="1">
      <formula>AND($A420&lt;&gt;"COMPOSICAO",$A420&lt;&gt;"INSUMO",$A420&lt;&gt;"")</formula>
    </cfRule>
    <cfRule type="expression" dxfId="1526" priority="1568" stopIfTrue="1">
      <formula>AND(OR($A420="COMPOSICAO",$A420="INSUMO",$A420&lt;&gt;""),$A420&lt;&gt;"")</formula>
    </cfRule>
  </conditionalFormatting>
  <conditionalFormatting sqref="F420">
    <cfRule type="expression" dxfId="1525" priority="1565" stopIfTrue="1">
      <formula>AND($A420&lt;&gt;"COMPOSICAO",$A420&lt;&gt;"INSUMO",$A420&lt;&gt;"")</formula>
    </cfRule>
    <cfRule type="expression" dxfId="1524" priority="1566" stopIfTrue="1">
      <formula>AND(OR($A420="COMPOSICAO",$A420="INSUMO",$A420&lt;&gt;""),$A420&lt;&gt;"")</formula>
    </cfRule>
  </conditionalFormatting>
  <conditionalFormatting sqref="F420">
    <cfRule type="expression" dxfId="1523" priority="1563" stopIfTrue="1">
      <formula>AND($A420&lt;&gt;"COMPOSICAO",$A420&lt;&gt;"INSUMO",$A420&lt;&gt;"")</formula>
    </cfRule>
    <cfRule type="expression" dxfId="1522" priority="1564" stopIfTrue="1">
      <formula>AND(OR($A420="COMPOSICAO",$A420="INSUMO",$A420&lt;&gt;""),$A420&lt;&gt;"")</formula>
    </cfRule>
  </conditionalFormatting>
  <conditionalFormatting sqref="F420">
    <cfRule type="expression" dxfId="1521" priority="1561" stopIfTrue="1">
      <formula>AND($A420&lt;&gt;"COMPOSICAO",$A420&lt;&gt;"INSUMO",$A420&lt;&gt;"")</formula>
    </cfRule>
    <cfRule type="expression" dxfId="1520" priority="1562" stopIfTrue="1">
      <formula>AND(OR($A420="COMPOSICAO",$A420="INSUMO",$A420&lt;&gt;""),$A420&lt;&gt;"")</formula>
    </cfRule>
  </conditionalFormatting>
  <conditionalFormatting sqref="F420">
    <cfRule type="expression" dxfId="1519" priority="1559" stopIfTrue="1">
      <formula>AND($A420&lt;&gt;"COMPOSICAO",$A420&lt;&gt;"INSUMO",$A420&lt;&gt;"")</formula>
    </cfRule>
    <cfRule type="expression" dxfId="1518" priority="1560" stopIfTrue="1">
      <formula>AND(OR($A420="COMPOSICAO",$A420="INSUMO",$A420&lt;&gt;""),$A420&lt;&gt;"")</formula>
    </cfRule>
  </conditionalFormatting>
  <conditionalFormatting sqref="F420">
    <cfRule type="expression" dxfId="1517" priority="1557" stopIfTrue="1">
      <formula>AND($A420&lt;&gt;"COMPOSICAO",$A420&lt;&gt;"INSUMO",$A420&lt;&gt;"")</formula>
    </cfRule>
    <cfRule type="expression" dxfId="1516" priority="1558" stopIfTrue="1">
      <formula>AND(OR($A420="COMPOSICAO",$A420="INSUMO",$A420&lt;&gt;""),$A420&lt;&gt;"")</formula>
    </cfRule>
  </conditionalFormatting>
  <conditionalFormatting sqref="F420">
    <cfRule type="expression" dxfId="1515" priority="1555" stopIfTrue="1">
      <formula>AND($A420&lt;&gt;"COMPOSICAO",$A420&lt;&gt;"INSUMO",$A420&lt;&gt;"")</formula>
    </cfRule>
    <cfRule type="expression" dxfId="1514" priority="1556" stopIfTrue="1">
      <formula>AND(OR($A420="COMPOSICAO",$A420="INSUMO",$A420&lt;&gt;""),$A420&lt;&gt;"")</formula>
    </cfRule>
  </conditionalFormatting>
  <conditionalFormatting sqref="F420">
    <cfRule type="expression" dxfId="1513" priority="1553" stopIfTrue="1">
      <formula>AND($A420&lt;&gt;"COMPOSICAO",$A420&lt;&gt;"INSUMO",$A420&lt;&gt;"")</formula>
    </cfRule>
    <cfRule type="expression" dxfId="1512" priority="1554" stopIfTrue="1">
      <formula>AND(OR($A420="COMPOSICAO",$A420="INSUMO",$A420&lt;&gt;""),$A420&lt;&gt;"")</formula>
    </cfRule>
  </conditionalFormatting>
  <conditionalFormatting sqref="F420">
    <cfRule type="expression" dxfId="1511" priority="1551" stopIfTrue="1">
      <formula>AND($A420&lt;&gt;"COMPOSICAO",$A420&lt;&gt;"INSUMO",$A420&lt;&gt;"")</formula>
    </cfRule>
    <cfRule type="expression" dxfId="1510" priority="1552" stopIfTrue="1">
      <formula>AND(OR($A420="COMPOSICAO",$A420="INSUMO",$A420&lt;&gt;""),$A420&lt;&gt;"")</formula>
    </cfRule>
  </conditionalFormatting>
  <conditionalFormatting sqref="F420">
    <cfRule type="expression" dxfId="1509" priority="1549" stopIfTrue="1">
      <formula>AND($A420&lt;&gt;"COMPOSICAO",$A420&lt;&gt;"INSUMO",$A420&lt;&gt;"")</formula>
    </cfRule>
    <cfRule type="expression" dxfId="1508" priority="1550" stopIfTrue="1">
      <formula>AND(OR($A420="COMPOSICAO",$A420="INSUMO",$A420&lt;&gt;""),$A420&lt;&gt;"")</formula>
    </cfRule>
  </conditionalFormatting>
  <conditionalFormatting sqref="F420">
    <cfRule type="expression" dxfId="1507" priority="1547" stopIfTrue="1">
      <formula>AND($A420&lt;&gt;"COMPOSICAO",$A420&lt;&gt;"INSUMO",$A420&lt;&gt;"")</formula>
    </cfRule>
    <cfRule type="expression" dxfId="1506" priority="1548" stopIfTrue="1">
      <formula>AND(OR($A420="COMPOSICAO",$A420="INSUMO",$A420&lt;&gt;""),$A420&lt;&gt;"")</formula>
    </cfRule>
  </conditionalFormatting>
  <conditionalFormatting sqref="F420">
    <cfRule type="expression" dxfId="1505" priority="1545" stopIfTrue="1">
      <formula>AND($A420&lt;&gt;"COMPOSICAO",$A420&lt;&gt;"INSUMO",$A420&lt;&gt;"")</formula>
    </cfRule>
    <cfRule type="expression" dxfId="1504" priority="1546" stopIfTrue="1">
      <formula>AND(OR($A420="COMPOSICAO",$A420="INSUMO",$A420&lt;&gt;""),$A420&lt;&gt;"")</formula>
    </cfRule>
  </conditionalFormatting>
  <conditionalFormatting sqref="F420">
    <cfRule type="expression" dxfId="1503" priority="1543" stopIfTrue="1">
      <formula>AND($A420&lt;&gt;"COMPOSICAO",$A420&lt;&gt;"INSUMO",$A420&lt;&gt;"")</formula>
    </cfRule>
    <cfRule type="expression" dxfId="1502" priority="1544" stopIfTrue="1">
      <formula>AND(OR($A420="COMPOSICAO",$A420="INSUMO",$A420&lt;&gt;""),$A420&lt;&gt;"")</formula>
    </cfRule>
  </conditionalFormatting>
  <conditionalFormatting sqref="F420">
    <cfRule type="expression" dxfId="1501" priority="1541" stopIfTrue="1">
      <formula>AND($A420&lt;&gt;"COMPOSICAO",$A420&lt;&gt;"INSUMO",$A420&lt;&gt;"")</formula>
    </cfRule>
    <cfRule type="expression" dxfId="1500" priority="1542" stopIfTrue="1">
      <formula>AND(OR($A420="COMPOSICAO",$A420="INSUMO",$A420&lt;&gt;""),$A420&lt;&gt;"")</formula>
    </cfRule>
  </conditionalFormatting>
  <conditionalFormatting sqref="F420">
    <cfRule type="expression" dxfId="1499" priority="1539" stopIfTrue="1">
      <formula>AND($A420&lt;&gt;"COMPOSICAO",$A420&lt;&gt;"INSUMO",$A420&lt;&gt;"")</formula>
    </cfRule>
    <cfRule type="expression" dxfId="1498" priority="1540" stopIfTrue="1">
      <formula>AND(OR($A420="COMPOSICAO",$A420="INSUMO",$A420&lt;&gt;""),$A420&lt;&gt;"")</formula>
    </cfRule>
  </conditionalFormatting>
  <conditionalFormatting sqref="F420">
    <cfRule type="expression" dxfId="1497" priority="1537" stopIfTrue="1">
      <formula>AND($A420&lt;&gt;"COMPOSICAO",$A420&lt;&gt;"INSUMO",$A420&lt;&gt;"")</formula>
    </cfRule>
    <cfRule type="expression" dxfId="1496" priority="1538" stopIfTrue="1">
      <formula>AND(OR($A420="COMPOSICAO",$A420="INSUMO",$A420&lt;&gt;""),$A420&lt;&gt;"")</formula>
    </cfRule>
  </conditionalFormatting>
  <conditionalFormatting sqref="F420">
    <cfRule type="expression" dxfId="1495" priority="1535" stopIfTrue="1">
      <formula>AND($A420&lt;&gt;"COMPOSICAO",$A420&lt;&gt;"INSUMO",$A420&lt;&gt;"")</formula>
    </cfRule>
    <cfRule type="expression" dxfId="1494" priority="1536" stopIfTrue="1">
      <formula>AND(OR($A420="COMPOSICAO",$A420="INSUMO",$A420&lt;&gt;""),$A420&lt;&gt;"")</formula>
    </cfRule>
  </conditionalFormatting>
  <conditionalFormatting sqref="F420">
    <cfRule type="expression" dxfId="1493" priority="1533" stopIfTrue="1">
      <formula>AND($A420&lt;&gt;"COMPOSICAO",$A420&lt;&gt;"INSUMO",$A420&lt;&gt;"")</formula>
    </cfRule>
    <cfRule type="expression" dxfId="1492" priority="1534" stopIfTrue="1">
      <formula>AND(OR($A420="COMPOSICAO",$A420="INSUMO",$A420&lt;&gt;""),$A420&lt;&gt;"")</formula>
    </cfRule>
  </conditionalFormatting>
  <conditionalFormatting sqref="F420">
    <cfRule type="expression" dxfId="1491" priority="1531" stopIfTrue="1">
      <formula>AND($A420&lt;&gt;"COMPOSICAO",$A420&lt;&gt;"INSUMO",$A420&lt;&gt;"")</formula>
    </cfRule>
    <cfRule type="expression" dxfId="1490" priority="1532" stopIfTrue="1">
      <formula>AND(OR($A420="COMPOSICAO",$A420="INSUMO",$A420&lt;&gt;""),$A420&lt;&gt;"")</formula>
    </cfRule>
  </conditionalFormatting>
  <conditionalFormatting sqref="F420">
    <cfRule type="expression" dxfId="1489" priority="1529" stopIfTrue="1">
      <formula>AND($A420&lt;&gt;"COMPOSICAO",$A420&lt;&gt;"INSUMO",$A420&lt;&gt;"")</formula>
    </cfRule>
    <cfRule type="expression" dxfId="1488" priority="1530" stopIfTrue="1">
      <formula>AND(OR($A420="COMPOSICAO",$A420="INSUMO",$A420&lt;&gt;""),$A420&lt;&gt;"")</formula>
    </cfRule>
  </conditionalFormatting>
  <conditionalFormatting sqref="F421">
    <cfRule type="expression" dxfId="1487" priority="1527" stopIfTrue="1">
      <formula>AND($A421&lt;&gt;"COMPOSICAO",$A421&lt;&gt;"INSUMO",$A421&lt;&gt;"")</formula>
    </cfRule>
    <cfRule type="expression" dxfId="1486" priority="1528" stopIfTrue="1">
      <formula>AND(OR($A421="COMPOSICAO",$A421="INSUMO",$A421&lt;&gt;""),$A421&lt;&gt;"")</formula>
    </cfRule>
  </conditionalFormatting>
  <conditionalFormatting sqref="F421">
    <cfRule type="expression" dxfId="1485" priority="1525" stopIfTrue="1">
      <formula>AND($A421&lt;&gt;"COMPOSICAO",$A421&lt;&gt;"INSUMO",$A421&lt;&gt;"")</formula>
    </cfRule>
    <cfRule type="expression" dxfId="1484" priority="1526" stopIfTrue="1">
      <formula>AND(OR($A421="COMPOSICAO",$A421="INSUMO",$A421&lt;&gt;""),$A421&lt;&gt;"")</formula>
    </cfRule>
  </conditionalFormatting>
  <conditionalFormatting sqref="F421">
    <cfRule type="expression" dxfId="1483" priority="1523" stopIfTrue="1">
      <formula>AND($A421&lt;&gt;"COMPOSICAO",$A421&lt;&gt;"INSUMO",$A421&lt;&gt;"")</formula>
    </cfRule>
    <cfRule type="expression" dxfId="1482" priority="1524" stopIfTrue="1">
      <formula>AND(OR($A421="COMPOSICAO",$A421="INSUMO",$A421&lt;&gt;""),$A421&lt;&gt;"")</formula>
    </cfRule>
  </conditionalFormatting>
  <conditionalFormatting sqref="F421">
    <cfRule type="expression" dxfId="1481" priority="1521" stopIfTrue="1">
      <formula>AND($A421&lt;&gt;"COMPOSICAO",$A421&lt;&gt;"INSUMO",$A421&lt;&gt;"")</formula>
    </cfRule>
    <cfRule type="expression" dxfId="1480" priority="1522" stopIfTrue="1">
      <formula>AND(OR($A421="COMPOSICAO",$A421="INSUMO",$A421&lt;&gt;""),$A421&lt;&gt;"")</formula>
    </cfRule>
  </conditionalFormatting>
  <conditionalFormatting sqref="F421">
    <cfRule type="expression" dxfId="1479" priority="1519" stopIfTrue="1">
      <formula>AND($A421&lt;&gt;"COMPOSICAO",$A421&lt;&gt;"INSUMO",$A421&lt;&gt;"")</formula>
    </cfRule>
    <cfRule type="expression" dxfId="1478" priority="1520" stopIfTrue="1">
      <formula>AND(OR($A421="COMPOSICAO",$A421="INSUMO",$A421&lt;&gt;""),$A421&lt;&gt;"")</formula>
    </cfRule>
  </conditionalFormatting>
  <conditionalFormatting sqref="F421">
    <cfRule type="expression" dxfId="1477" priority="1517" stopIfTrue="1">
      <formula>AND($A421&lt;&gt;"COMPOSICAO",$A421&lt;&gt;"INSUMO",$A421&lt;&gt;"")</formula>
    </cfRule>
    <cfRule type="expression" dxfId="1476" priority="1518" stopIfTrue="1">
      <formula>AND(OR($A421="COMPOSICAO",$A421="INSUMO",$A421&lt;&gt;""),$A421&lt;&gt;"")</formula>
    </cfRule>
  </conditionalFormatting>
  <conditionalFormatting sqref="F421">
    <cfRule type="expression" dxfId="1475" priority="1515" stopIfTrue="1">
      <formula>AND($A421&lt;&gt;"COMPOSICAO",$A421&lt;&gt;"INSUMO",$A421&lt;&gt;"")</formula>
    </cfRule>
    <cfRule type="expression" dxfId="1474" priority="1516" stopIfTrue="1">
      <formula>AND(OR($A421="COMPOSICAO",$A421="INSUMO",$A421&lt;&gt;""),$A421&lt;&gt;"")</formula>
    </cfRule>
  </conditionalFormatting>
  <conditionalFormatting sqref="F421">
    <cfRule type="expression" dxfId="1473" priority="1513" stopIfTrue="1">
      <formula>AND($A421&lt;&gt;"COMPOSICAO",$A421&lt;&gt;"INSUMO",$A421&lt;&gt;"")</formula>
    </cfRule>
    <cfRule type="expression" dxfId="1472" priority="1514" stopIfTrue="1">
      <formula>AND(OR($A421="COMPOSICAO",$A421="INSUMO",$A421&lt;&gt;""),$A421&lt;&gt;"")</formula>
    </cfRule>
  </conditionalFormatting>
  <conditionalFormatting sqref="F421">
    <cfRule type="expression" dxfId="1471" priority="1511" stopIfTrue="1">
      <formula>AND($A421&lt;&gt;"COMPOSICAO",$A421&lt;&gt;"INSUMO",$A421&lt;&gt;"")</formula>
    </cfRule>
    <cfRule type="expression" dxfId="1470" priority="1512" stopIfTrue="1">
      <formula>AND(OR($A421="COMPOSICAO",$A421="INSUMO",$A421&lt;&gt;""),$A421&lt;&gt;"")</formula>
    </cfRule>
  </conditionalFormatting>
  <conditionalFormatting sqref="F421">
    <cfRule type="expression" dxfId="1469" priority="1509" stopIfTrue="1">
      <formula>AND($A421&lt;&gt;"COMPOSICAO",$A421&lt;&gt;"INSUMO",$A421&lt;&gt;"")</formula>
    </cfRule>
    <cfRule type="expression" dxfId="1468" priority="1510" stopIfTrue="1">
      <formula>AND(OR($A421="COMPOSICAO",$A421="INSUMO",$A421&lt;&gt;""),$A421&lt;&gt;"")</formula>
    </cfRule>
  </conditionalFormatting>
  <conditionalFormatting sqref="F421">
    <cfRule type="expression" dxfId="1467" priority="1507" stopIfTrue="1">
      <formula>AND($A421&lt;&gt;"COMPOSICAO",$A421&lt;&gt;"INSUMO",$A421&lt;&gt;"")</formula>
    </cfRule>
    <cfRule type="expression" dxfId="1466" priority="1508" stopIfTrue="1">
      <formula>AND(OR($A421="COMPOSICAO",$A421="INSUMO",$A421&lt;&gt;""),$A421&lt;&gt;"")</formula>
    </cfRule>
  </conditionalFormatting>
  <conditionalFormatting sqref="F421">
    <cfRule type="expression" dxfId="1465" priority="1505" stopIfTrue="1">
      <formula>AND($A421&lt;&gt;"COMPOSICAO",$A421&lt;&gt;"INSUMO",$A421&lt;&gt;"")</formula>
    </cfRule>
    <cfRule type="expression" dxfId="1464" priority="1506" stopIfTrue="1">
      <formula>AND(OR($A421="COMPOSICAO",$A421="INSUMO",$A421&lt;&gt;""),$A421&lt;&gt;"")</formula>
    </cfRule>
  </conditionalFormatting>
  <conditionalFormatting sqref="F421">
    <cfRule type="expression" dxfId="1463" priority="1503" stopIfTrue="1">
      <formula>AND($A421&lt;&gt;"COMPOSICAO",$A421&lt;&gt;"INSUMO",$A421&lt;&gt;"")</formula>
    </cfRule>
    <cfRule type="expression" dxfId="1462" priority="1504" stopIfTrue="1">
      <formula>AND(OR($A421="COMPOSICAO",$A421="INSUMO",$A421&lt;&gt;""),$A421&lt;&gt;"")</formula>
    </cfRule>
  </conditionalFormatting>
  <conditionalFormatting sqref="F421">
    <cfRule type="expression" dxfId="1461" priority="1501" stopIfTrue="1">
      <formula>AND($A421&lt;&gt;"COMPOSICAO",$A421&lt;&gt;"INSUMO",$A421&lt;&gt;"")</formula>
    </cfRule>
    <cfRule type="expression" dxfId="1460" priority="1502" stopIfTrue="1">
      <formula>AND(OR($A421="COMPOSICAO",$A421="INSUMO",$A421&lt;&gt;""),$A421&lt;&gt;"")</formula>
    </cfRule>
  </conditionalFormatting>
  <conditionalFormatting sqref="F421">
    <cfRule type="expression" dxfId="1459" priority="1499" stopIfTrue="1">
      <formula>AND($A421&lt;&gt;"COMPOSICAO",$A421&lt;&gt;"INSUMO",$A421&lt;&gt;"")</formula>
    </cfRule>
    <cfRule type="expression" dxfId="1458" priority="1500" stopIfTrue="1">
      <formula>AND(OR($A421="COMPOSICAO",$A421="INSUMO",$A421&lt;&gt;""),$A421&lt;&gt;"")</formula>
    </cfRule>
  </conditionalFormatting>
  <conditionalFormatting sqref="F421">
    <cfRule type="expression" dxfId="1457" priority="1497" stopIfTrue="1">
      <formula>AND($A421&lt;&gt;"COMPOSICAO",$A421&lt;&gt;"INSUMO",$A421&lt;&gt;"")</formula>
    </cfRule>
    <cfRule type="expression" dxfId="1456" priority="1498" stopIfTrue="1">
      <formula>AND(OR($A421="COMPOSICAO",$A421="INSUMO",$A421&lt;&gt;""),$A421&lt;&gt;"")</formula>
    </cfRule>
  </conditionalFormatting>
  <conditionalFormatting sqref="F421">
    <cfRule type="expression" dxfId="1455" priority="1495" stopIfTrue="1">
      <formula>AND($A421&lt;&gt;"COMPOSICAO",$A421&lt;&gt;"INSUMO",$A421&lt;&gt;"")</formula>
    </cfRule>
    <cfRule type="expression" dxfId="1454" priority="1496" stopIfTrue="1">
      <formula>AND(OR($A421="COMPOSICAO",$A421="INSUMO",$A421&lt;&gt;""),$A421&lt;&gt;"")</formula>
    </cfRule>
  </conditionalFormatting>
  <conditionalFormatting sqref="F421">
    <cfRule type="expression" dxfId="1453" priority="1493" stopIfTrue="1">
      <formula>AND($A421&lt;&gt;"COMPOSICAO",$A421&lt;&gt;"INSUMO",$A421&lt;&gt;"")</formula>
    </cfRule>
    <cfRule type="expression" dxfId="1452" priority="1494" stopIfTrue="1">
      <formula>AND(OR($A421="COMPOSICAO",$A421="INSUMO",$A421&lt;&gt;""),$A421&lt;&gt;"")</formula>
    </cfRule>
  </conditionalFormatting>
  <conditionalFormatting sqref="F421">
    <cfRule type="expression" dxfId="1451" priority="1491" stopIfTrue="1">
      <formula>AND($A421&lt;&gt;"COMPOSICAO",$A421&lt;&gt;"INSUMO",$A421&lt;&gt;"")</formula>
    </cfRule>
    <cfRule type="expression" dxfId="1450" priority="1492" stopIfTrue="1">
      <formula>AND(OR($A421="COMPOSICAO",$A421="INSUMO",$A421&lt;&gt;""),$A421&lt;&gt;"")</formula>
    </cfRule>
  </conditionalFormatting>
  <conditionalFormatting sqref="F421">
    <cfRule type="expression" dxfId="1449" priority="1489" stopIfTrue="1">
      <formula>AND($A421&lt;&gt;"COMPOSICAO",$A421&lt;&gt;"INSUMO",$A421&lt;&gt;"")</formula>
    </cfRule>
    <cfRule type="expression" dxfId="1448" priority="1490" stopIfTrue="1">
      <formula>AND(OR($A421="COMPOSICAO",$A421="INSUMO",$A421&lt;&gt;""),$A421&lt;&gt;"")</formula>
    </cfRule>
  </conditionalFormatting>
  <conditionalFormatting sqref="F422">
    <cfRule type="expression" dxfId="1447" priority="1487" stopIfTrue="1">
      <formula>AND($A422&lt;&gt;"COMPOSICAO",$A422&lt;&gt;"INSUMO",$A422&lt;&gt;"")</formula>
    </cfRule>
    <cfRule type="expression" dxfId="1446" priority="1488" stopIfTrue="1">
      <formula>AND(OR($A422="COMPOSICAO",$A422="INSUMO",$A422&lt;&gt;""),$A422&lt;&gt;"")</formula>
    </cfRule>
  </conditionalFormatting>
  <conditionalFormatting sqref="F422">
    <cfRule type="expression" dxfId="1445" priority="1485" stopIfTrue="1">
      <formula>AND($A422&lt;&gt;"COMPOSICAO",$A422&lt;&gt;"INSUMO",$A422&lt;&gt;"")</formula>
    </cfRule>
    <cfRule type="expression" dxfId="1444" priority="1486" stopIfTrue="1">
      <formula>AND(OR($A422="COMPOSICAO",$A422="INSUMO",$A422&lt;&gt;""),$A422&lt;&gt;"")</formula>
    </cfRule>
  </conditionalFormatting>
  <conditionalFormatting sqref="F422">
    <cfRule type="expression" dxfId="1443" priority="1483" stopIfTrue="1">
      <formula>AND($A422&lt;&gt;"COMPOSICAO",$A422&lt;&gt;"INSUMO",$A422&lt;&gt;"")</formula>
    </cfRule>
    <cfRule type="expression" dxfId="1442" priority="1484" stopIfTrue="1">
      <formula>AND(OR($A422="COMPOSICAO",$A422="INSUMO",$A422&lt;&gt;""),$A422&lt;&gt;"")</formula>
    </cfRule>
  </conditionalFormatting>
  <conditionalFormatting sqref="F422">
    <cfRule type="expression" dxfId="1441" priority="1481" stopIfTrue="1">
      <formula>AND($A422&lt;&gt;"COMPOSICAO",$A422&lt;&gt;"INSUMO",$A422&lt;&gt;"")</formula>
    </cfRule>
    <cfRule type="expression" dxfId="1440" priority="1482" stopIfTrue="1">
      <formula>AND(OR($A422="COMPOSICAO",$A422="INSUMO",$A422&lt;&gt;""),$A422&lt;&gt;"")</formula>
    </cfRule>
  </conditionalFormatting>
  <conditionalFormatting sqref="F422">
    <cfRule type="expression" dxfId="1439" priority="1479" stopIfTrue="1">
      <formula>AND($A422&lt;&gt;"COMPOSICAO",$A422&lt;&gt;"INSUMO",$A422&lt;&gt;"")</formula>
    </cfRule>
    <cfRule type="expression" dxfId="1438" priority="1480" stopIfTrue="1">
      <formula>AND(OR($A422="COMPOSICAO",$A422="INSUMO",$A422&lt;&gt;""),$A422&lt;&gt;"")</formula>
    </cfRule>
  </conditionalFormatting>
  <conditionalFormatting sqref="F422">
    <cfRule type="expression" dxfId="1437" priority="1477" stopIfTrue="1">
      <formula>AND($A422&lt;&gt;"COMPOSICAO",$A422&lt;&gt;"INSUMO",$A422&lt;&gt;"")</formula>
    </cfRule>
    <cfRule type="expression" dxfId="1436" priority="1478" stopIfTrue="1">
      <formula>AND(OR($A422="COMPOSICAO",$A422="INSUMO",$A422&lt;&gt;""),$A422&lt;&gt;"")</formula>
    </cfRule>
  </conditionalFormatting>
  <conditionalFormatting sqref="F422">
    <cfRule type="expression" dxfId="1435" priority="1475" stopIfTrue="1">
      <formula>AND($A422&lt;&gt;"COMPOSICAO",$A422&lt;&gt;"INSUMO",$A422&lt;&gt;"")</formula>
    </cfRule>
    <cfRule type="expression" dxfId="1434" priority="1476" stopIfTrue="1">
      <formula>AND(OR($A422="COMPOSICAO",$A422="INSUMO",$A422&lt;&gt;""),$A422&lt;&gt;"")</formula>
    </cfRule>
  </conditionalFormatting>
  <conditionalFormatting sqref="F422">
    <cfRule type="expression" dxfId="1433" priority="1473" stopIfTrue="1">
      <formula>AND($A422&lt;&gt;"COMPOSICAO",$A422&lt;&gt;"INSUMO",$A422&lt;&gt;"")</formula>
    </cfRule>
    <cfRule type="expression" dxfId="1432" priority="1474" stopIfTrue="1">
      <formula>AND(OR($A422="COMPOSICAO",$A422="INSUMO",$A422&lt;&gt;""),$A422&lt;&gt;"")</formula>
    </cfRule>
  </conditionalFormatting>
  <conditionalFormatting sqref="F422">
    <cfRule type="expression" dxfId="1431" priority="1471" stopIfTrue="1">
      <formula>AND($A422&lt;&gt;"COMPOSICAO",$A422&lt;&gt;"INSUMO",$A422&lt;&gt;"")</formula>
    </cfRule>
    <cfRule type="expression" dxfId="1430" priority="1472" stopIfTrue="1">
      <formula>AND(OR($A422="COMPOSICAO",$A422="INSUMO",$A422&lt;&gt;""),$A422&lt;&gt;"")</formula>
    </cfRule>
  </conditionalFormatting>
  <conditionalFormatting sqref="F422">
    <cfRule type="expression" dxfId="1429" priority="1469" stopIfTrue="1">
      <formula>AND($A422&lt;&gt;"COMPOSICAO",$A422&lt;&gt;"INSUMO",$A422&lt;&gt;"")</formula>
    </cfRule>
    <cfRule type="expression" dxfId="1428" priority="1470" stopIfTrue="1">
      <formula>AND(OR($A422="COMPOSICAO",$A422="INSUMO",$A422&lt;&gt;""),$A422&lt;&gt;"")</formula>
    </cfRule>
  </conditionalFormatting>
  <conditionalFormatting sqref="F422">
    <cfRule type="expression" dxfId="1427" priority="1467" stopIfTrue="1">
      <formula>AND($A422&lt;&gt;"COMPOSICAO",$A422&lt;&gt;"INSUMO",$A422&lt;&gt;"")</formula>
    </cfRule>
    <cfRule type="expression" dxfId="1426" priority="1468" stopIfTrue="1">
      <formula>AND(OR($A422="COMPOSICAO",$A422="INSUMO",$A422&lt;&gt;""),$A422&lt;&gt;"")</formula>
    </cfRule>
  </conditionalFormatting>
  <conditionalFormatting sqref="F422">
    <cfRule type="expression" dxfId="1425" priority="1465" stopIfTrue="1">
      <formula>AND($A422&lt;&gt;"COMPOSICAO",$A422&lt;&gt;"INSUMO",$A422&lt;&gt;"")</formula>
    </cfRule>
    <cfRule type="expression" dxfId="1424" priority="1466" stopIfTrue="1">
      <formula>AND(OR($A422="COMPOSICAO",$A422="INSUMO",$A422&lt;&gt;""),$A422&lt;&gt;"")</formula>
    </cfRule>
  </conditionalFormatting>
  <conditionalFormatting sqref="F422">
    <cfRule type="expression" dxfId="1423" priority="1463" stopIfTrue="1">
      <formula>AND($A422&lt;&gt;"COMPOSICAO",$A422&lt;&gt;"INSUMO",$A422&lt;&gt;"")</formula>
    </cfRule>
    <cfRule type="expression" dxfId="1422" priority="1464" stopIfTrue="1">
      <formula>AND(OR($A422="COMPOSICAO",$A422="INSUMO",$A422&lt;&gt;""),$A422&lt;&gt;"")</formula>
    </cfRule>
  </conditionalFormatting>
  <conditionalFormatting sqref="F422">
    <cfRule type="expression" dxfId="1421" priority="1461" stopIfTrue="1">
      <formula>AND($A422&lt;&gt;"COMPOSICAO",$A422&lt;&gt;"INSUMO",$A422&lt;&gt;"")</formula>
    </cfRule>
    <cfRule type="expression" dxfId="1420" priority="1462" stopIfTrue="1">
      <formula>AND(OR($A422="COMPOSICAO",$A422="INSUMO",$A422&lt;&gt;""),$A422&lt;&gt;"")</formula>
    </cfRule>
  </conditionalFormatting>
  <conditionalFormatting sqref="F422">
    <cfRule type="expression" dxfId="1419" priority="1459" stopIfTrue="1">
      <formula>AND($A422&lt;&gt;"COMPOSICAO",$A422&lt;&gt;"INSUMO",$A422&lt;&gt;"")</formula>
    </cfRule>
    <cfRule type="expression" dxfId="1418" priority="1460" stopIfTrue="1">
      <formula>AND(OR($A422="COMPOSICAO",$A422="INSUMO",$A422&lt;&gt;""),$A422&lt;&gt;"")</formula>
    </cfRule>
  </conditionalFormatting>
  <conditionalFormatting sqref="F422">
    <cfRule type="expression" dxfId="1417" priority="1457" stopIfTrue="1">
      <formula>AND($A422&lt;&gt;"COMPOSICAO",$A422&lt;&gt;"INSUMO",$A422&lt;&gt;"")</formula>
    </cfRule>
    <cfRule type="expression" dxfId="1416" priority="1458" stopIfTrue="1">
      <formula>AND(OR($A422="COMPOSICAO",$A422="INSUMO",$A422&lt;&gt;""),$A422&lt;&gt;"")</formula>
    </cfRule>
  </conditionalFormatting>
  <conditionalFormatting sqref="F422">
    <cfRule type="expression" dxfId="1415" priority="1455" stopIfTrue="1">
      <formula>AND($A422&lt;&gt;"COMPOSICAO",$A422&lt;&gt;"INSUMO",$A422&lt;&gt;"")</formula>
    </cfRule>
    <cfRule type="expression" dxfId="1414" priority="1456" stopIfTrue="1">
      <formula>AND(OR($A422="COMPOSICAO",$A422="INSUMO",$A422&lt;&gt;""),$A422&lt;&gt;"")</formula>
    </cfRule>
  </conditionalFormatting>
  <conditionalFormatting sqref="F422">
    <cfRule type="expression" dxfId="1413" priority="1453" stopIfTrue="1">
      <formula>AND($A422&lt;&gt;"COMPOSICAO",$A422&lt;&gt;"INSUMO",$A422&lt;&gt;"")</formula>
    </cfRule>
    <cfRule type="expression" dxfId="1412" priority="1454" stopIfTrue="1">
      <formula>AND(OR($A422="COMPOSICAO",$A422="INSUMO",$A422&lt;&gt;""),$A422&lt;&gt;"")</formula>
    </cfRule>
  </conditionalFormatting>
  <conditionalFormatting sqref="F422">
    <cfRule type="expression" dxfId="1411" priority="1451" stopIfTrue="1">
      <formula>AND($A422&lt;&gt;"COMPOSICAO",$A422&lt;&gt;"INSUMO",$A422&lt;&gt;"")</formula>
    </cfRule>
    <cfRule type="expression" dxfId="1410" priority="1452" stopIfTrue="1">
      <formula>AND(OR($A422="COMPOSICAO",$A422="INSUMO",$A422&lt;&gt;""),$A422&lt;&gt;"")</formula>
    </cfRule>
  </conditionalFormatting>
  <conditionalFormatting sqref="F422">
    <cfRule type="expression" dxfId="1409" priority="1449" stopIfTrue="1">
      <formula>AND($A422&lt;&gt;"COMPOSICAO",$A422&lt;&gt;"INSUMO",$A422&lt;&gt;"")</formula>
    </cfRule>
    <cfRule type="expression" dxfId="1408" priority="1450" stopIfTrue="1">
      <formula>AND(OR($A422="COMPOSICAO",$A422="INSUMO",$A422&lt;&gt;""),$A422&lt;&gt;"")</formula>
    </cfRule>
  </conditionalFormatting>
  <conditionalFormatting sqref="F411">
    <cfRule type="expression" dxfId="1407" priority="1447" stopIfTrue="1">
      <formula>AND($A411&lt;&gt;"COMPOSICAO",$A411&lt;&gt;"INSUMO",$A411&lt;&gt;"")</formula>
    </cfRule>
    <cfRule type="expression" dxfId="1406" priority="1448" stopIfTrue="1">
      <formula>AND(OR($A411="COMPOSICAO",$A411="INSUMO",$A411&lt;&gt;""),$A411&lt;&gt;"")</formula>
    </cfRule>
  </conditionalFormatting>
  <conditionalFormatting sqref="F411">
    <cfRule type="expression" dxfId="1405" priority="1445" stopIfTrue="1">
      <formula>AND($A411&lt;&gt;"COMPOSICAO",$A411&lt;&gt;"INSUMO",$A411&lt;&gt;"")</formula>
    </cfRule>
    <cfRule type="expression" dxfId="1404" priority="1446" stopIfTrue="1">
      <formula>AND(OR($A411="COMPOSICAO",$A411="INSUMO",$A411&lt;&gt;""),$A411&lt;&gt;"")</formula>
    </cfRule>
  </conditionalFormatting>
  <conditionalFormatting sqref="F411">
    <cfRule type="expression" dxfId="1403" priority="1443" stopIfTrue="1">
      <formula>AND($A411&lt;&gt;"COMPOSICAO",$A411&lt;&gt;"INSUMO",$A411&lt;&gt;"")</formula>
    </cfRule>
    <cfRule type="expression" dxfId="1402" priority="1444" stopIfTrue="1">
      <formula>AND(OR($A411="COMPOSICAO",$A411="INSUMO",$A411&lt;&gt;""),$A411&lt;&gt;"")</formula>
    </cfRule>
  </conditionalFormatting>
  <conditionalFormatting sqref="F411">
    <cfRule type="expression" dxfId="1401" priority="1441" stopIfTrue="1">
      <formula>AND($A411&lt;&gt;"COMPOSICAO",$A411&lt;&gt;"INSUMO",$A411&lt;&gt;"")</formula>
    </cfRule>
    <cfRule type="expression" dxfId="1400" priority="1442" stopIfTrue="1">
      <formula>AND(OR($A411="COMPOSICAO",$A411="INSUMO",$A411&lt;&gt;""),$A411&lt;&gt;"")</formula>
    </cfRule>
  </conditionalFormatting>
  <conditionalFormatting sqref="F411">
    <cfRule type="expression" dxfId="1399" priority="1439" stopIfTrue="1">
      <formula>AND($A411&lt;&gt;"COMPOSICAO",$A411&lt;&gt;"INSUMO",$A411&lt;&gt;"")</formula>
    </cfRule>
    <cfRule type="expression" dxfId="1398" priority="1440" stopIfTrue="1">
      <formula>AND(OR($A411="COMPOSICAO",$A411="INSUMO",$A411&lt;&gt;""),$A411&lt;&gt;"")</formula>
    </cfRule>
  </conditionalFormatting>
  <conditionalFormatting sqref="F411">
    <cfRule type="expression" dxfId="1397" priority="1437" stopIfTrue="1">
      <formula>AND($A411&lt;&gt;"COMPOSICAO",$A411&lt;&gt;"INSUMO",$A411&lt;&gt;"")</formula>
    </cfRule>
    <cfRule type="expression" dxfId="1396" priority="1438" stopIfTrue="1">
      <formula>AND(OR($A411="COMPOSICAO",$A411="INSUMO",$A411&lt;&gt;""),$A411&lt;&gt;"")</formula>
    </cfRule>
  </conditionalFormatting>
  <conditionalFormatting sqref="F411">
    <cfRule type="expression" dxfId="1395" priority="1435" stopIfTrue="1">
      <formula>AND($A411&lt;&gt;"COMPOSICAO",$A411&lt;&gt;"INSUMO",$A411&lt;&gt;"")</formula>
    </cfRule>
    <cfRule type="expression" dxfId="1394" priority="1436" stopIfTrue="1">
      <formula>AND(OR($A411="COMPOSICAO",$A411="INSUMO",$A411&lt;&gt;""),$A411&lt;&gt;"")</formula>
    </cfRule>
  </conditionalFormatting>
  <conditionalFormatting sqref="F411">
    <cfRule type="expression" dxfId="1393" priority="1433" stopIfTrue="1">
      <formula>AND($A411&lt;&gt;"COMPOSICAO",$A411&lt;&gt;"INSUMO",$A411&lt;&gt;"")</formula>
    </cfRule>
    <cfRule type="expression" dxfId="1392" priority="1434" stopIfTrue="1">
      <formula>AND(OR($A411="COMPOSICAO",$A411="INSUMO",$A411&lt;&gt;""),$A411&lt;&gt;"")</formula>
    </cfRule>
  </conditionalFormatting>
  <conditionalFormatting sqref="F411">
    <cfRule type="expression" dxfId="1391" priority="1431" stopIfTrue="1">
      <formula>AND($A411&lt;&gt;"COMPOSICAO",$A411&lt;&gt;"INSUMO",$A411&lt;&gt;"")</formula>
    </cfRule>
    <cfRule type="expression" dxfId="1390" priority="1432" stopIfTrue="1">
      <formula>AND(OR($A411="COMPOSICAO",$A411="INSUMO",$A411&lt;&gt;""),$A411&lt;&gt;"")</formula>
    </cfRule>
  </conditionalFormatting>
  <conditionalFormatting sqref="F411">
    <cfRule type="expression" dxfId="1389" priority="1429" stopIfTrue="1">
      <formula>AND($A411&lt;&gt;"COMPOSICAO",$A411&lt;&gt;"INSUMO",$A411&lt;&gt;"")</formula>
    </cfRule>
    <cfRule type="expression" dxfId="1388" priority="1430" stopIfTrue="1">
      <formula>AND(OR($A411="COMPOSICAO",$A411="INSUMO",$A411&lt;&gt;""),$A411&lt;&gt;"")</formula>
    </cfRule>
  </conditionalFormatting>
  <conditionalFormatting sqref="F411">
    <cfRule type="expression" dxfId="1387" priority="1427" stopIfTrue="1">
      <formula>AND($A411&lt;&gt;"COMPOSICAO",$A411&lt;&gt;"INSUMO",$A411&lt;&gt;"")</formula>
    </cfRule>
    <cfRule type="expression" dxfId="1386" priority="1428" stopIfTrue="1">
      <formula>AND(OR($A411="COMPOSICAO",$A411="INSUMO",$A411&lt;&gt;""),$A411&lt;&gt;"")</formula>
    </cfRule>
  </conditionalFormatting>
  <conditionalFormatting sqref="F411">
    <cfRule type="expression" dxfId="1385" priority="1425" stopIfTrue="1">
      <formula>AND($A411&lt;&gt;"COMPOSICAO",$A411&lt;&gt;"INSUMO",$A411&lt;&gt;"")</formula>
    </cfRule>
    <cfRule type="expression" dxfId="1384" priority="1426" stopIfTrue="1">
      <formula>AND(OR($A411="COMPOSICAO",$A411="INSUMO",$A411&lt;&gt;""),$A411&lt;&gt;"")</formula>
    </cfRule>
  </conditionalFormatting>
  <conditionalFormatting sqref="F411">
    <cfRule type="expression" dxfId="1383" priority="1423" stopIfTrue="1">
      <formula>AND($A411&lt;&gt;"COMPOSICAO",$A411&lt;&gt;"INSUMO",$A411&lt;&gt;"")</formula>
    </cfRule>
    <cfRule type="expression" dxfId="1382" priority="1424" stopIfTrue="1">
      <formula>AND(OR($A411="COMPOSICAO",$A411="INSUMO",$A411&lt;&gt;""),$A411&lt;&gt;"")</formula>
    </cfRule>
  </conditionalFormatting>
  <conditionalFormatting sqref="F411">
    <cfRule type="expression" dxfId="1381" priority="1421" stopIfTrue="1">
      <formula>AND($A411&lt;&gt;"COMPOSICAO",$A411&lt;&gt;"INSUMO",$A411&lt;&gt;"")</formula>
    </cfRule>
    <cfRule type="expression" dxfId="1380" priority="1422" stopIfTrue="1">
      <formula>AND(OR($A411="COMPOSICAO",$A411="INSUMO",$A411&lt;&gt;""),$A411&lt;&gt;"")</formula>
    </cfRule>
  </conditionalFormatting>
  <conditionalFormatting sqref="F411">
    <cfRule type="expression" dxfId="1379" priority="1419" stopIfTrue="1">
      <formula>AND($A411&lt;&gt;"COMPOSICAO",$A411&lt;&gt;"INSUMO",$A411&lt;&gt;"")</formula>
    </cfRule>
    <cfRule type="expression" dxfId="1378" priority="1420" stopIfTrue="1">
      <formula>AND(OR($A411="COMPOSICAO",$A411="INSUMO",$A411&lt;&gt;""),$A411&lt;&gt;"")</formula>
    </cfRule>
  </conditionalFormatting>
  <conditionalFormatting sqref="F411">
    <cfRule type="expression" dxfId="1377" priority="1417" stopIfTrue="1">
      <formula>AND($A411&lt;&gt;"COMPOSICAO",$A411&lt;&gt;"INSUMO",$A411&lt;&gt;"")</formula>
    </cfRule>
    <cfRule type="expression" dxfId="1376" priority="1418" stopIfTrue="1">
      <formula>AND(OR($A411="COMPOSICAO",$A411="INSUMO",$A411&lt;&gt;""),$A411&lt;&gt;"")</formula>
    </cfRule>
  </conditionalFormatting>
  <conditionalFormatting sqref="F411">
    <cfRule type="expression" dxfId="1375" priority="1415" stopIfTrue="1">
      <formula>AND($A411&lt;&gt;"COMPOSICAO",$A411&lt;&gt;"INSUMO",$A411&lt;&gt;"")</formula>
    </cfRule>
    <cfRule type="expression" dxfId="1374" priority="1416" stopIfTrue="1">
      <formula>AND(OR($A411="COMPOSICAO",$A411="INSUMO",$A411&lt;&gt;""),$A411&lt;&gt;"")</formula>
    </cfRule>
  </conditionalFormatting>
  <conditionalFormatting sqref="F411">
    <cfRule type="expression" dxfId="1373" priority="1413" stopIfTrue="1">
      <formula>AND($A411&lt;&gt;"COMPOSICAO",$A411&lt;&gt;"INSUMO",$A411&lt;&gt;"")</formula>
    </cfRule>
    <cfRule type="expression" dxfId="1372" priority="1414" stopIfTrue="1">
      <formula>AND(OR($A411="COMPOSICAO",$A411="INSUMO",$A411&lt;&gt;""),$A411&lt;&gt;"")</formula>
    </cfRule>
  </conditionalFormatting>
  <conditionalFormatting sqref="F411">
    <cfRule type="expression" dxfId="1371" priority="1411" stopIfTrue="1">
      <formula>AND($A411&lt;&gt;"COMPOSICAO",$A411&lt;&gt;"INSUMO",$A411&lt;&gt;"")</formula>
    </cfRule>
    <cfRule type="expression" dxfId="1370" priority="1412" stopIfTrue="1">
      <formula>AND(OR($A411="COMPOSICAO",$A411="INSUMO",$A411&lt;&gt;""),$A411&lt;&gt;"")</formula>
    </cfRule>
  </conditionalFormatting>
  <conditionalFormatting sqref="F411">
    <cfRule type="expression" dxfId="1369" priority="1409" stopIfTrue="1">
      <formula>AND($A411&lt;&gt;"COMPOSICAO",$A411&lt;&gt;"INSUMO",$A411&lt;&gt;"")</formula>
    </cfRule>
    <cfRule type="expression" dxfId="1368" priority="1410" stopIfTrue="1">
      <formula>AND(OR($A411="COMPOSICAO",$A411="INSUMO",$A411&lt;&gt;""),$A411&lt;&gt;"")</formula>
    </cfRule>
  </conditionalFormatting>
  <conditionalFormatting sqref="F412">
    <cfRule type="expression" dxfId="1367" priority="1407" stopIfTrue="1">
      <formula>AND($A412&lt;&gt;"COMPOSICAO",$A412&lt;&gt;"INSUMO",$A412&lt;&gt;"")</formula>
    </cfRule>
    <cfRule type="expression" dxfId="1366" priority="1408" stopIfTrue="1">
      <formula>AND(OR($A412="COMPOSICAO",$A412="INSUMO",$A412&lt;&gt;""),$A412&lt;&gt;"")</formula>
    </cfRule>
  </conditionalFormatting>
  <conditionalFormatting sqref="F412">
    <cfRule type="expression" dxfId="1365" priority="1405" stopIfTrue="1">
      <formula>AND($A412&lt;&gt;"COMPOSICAO",$A412&lt;&gt;"INSUMO",$A412&lt;&gt;"")</formula>
    </cfRule>
    <cfRule type="expression" dxfId="1364" priority="1406" stopIfTrue="1">
      <formula>AND(OR($A412="COMPOSICAO",$A412="INSUMO",$A412&lt;&gt;""),$A412&lt;&gt;"")</formula>
    </cfRule>
  </conditionalFormatting>
  <conditionalFormatting sqref="F412">
    <cfRule type="expression" dxfId="1363" priority="1403" stopIfTrue="1">
      <formula>AND($A412&lt;&gt;"COMPOSICAO",$A412&lt;&gt;"INSUMO",$A412&lt;&gt;"")</formula>
    </cfRule>
    <cfRule type="expression" dxfId="1362" priority="1404" stopIfTrue="1">
      <formula>AND(OR($A412="COMPOSICAO",$A412="INSUMO",$A412&lt;&gt;""),$A412&lt;&gt;"")</formula>
    </cfRule>
  </conditionalFormatting>
  <conditionalFormatting sqref="F412">
    <cfRule type="expression" dxfId="1361" priority="1401" stopIfTrue="1">
      <formula>AND($A412&lt;&gt;"COMPOSICAO",$A412&lt;&gt;"INSUMO",$A412&lt;&gt;"")</formula>
    </cfRule>
    <cfRule type="expression" dxfId="1360" priority="1402" stopIfTrue="1">
      <formula>AND(OR($A412="COMPOSICAO",$A412="INSUMO",$A412&lt;&gt;""),$A412&lt;&gt;"")</formula>
    </cfRule>
  </conditionalFormatting>
  <conditionalFormatting sqref="F412">
    <cfRule type="expression" dxfId="1359" priority="1399" stopIfTrue="1">
      <formula>AND($A412&lt;&gt;"COMPOSICAO",$A412&lt;&gt;"INSUMO",$A412&lt;&gt;"")</formula>
    </cfRule>
    <cfRule type="expression" dxfId="1358" priority="1400" stopIfTrue="1">
      <formula>AND(OR($A412="COMPOSICAO",$A412="INSUMO",$A412&lt;&gt;""),$A412&lt;&gt;"")</formula>
    </cfRule>
  </conditionalFormatting>
  <conditionalFormatting sqref="F412">
    <cfRule type="expression" dxfId="1357" priority="1397" stopIfTrue="1">
      <formula>AND($A412&lt;&gt;"COMPOSICAO",$A412&lt;&gt;"INSUMO",$A412&lt;&gt;"")</formula>
    </cfRule>
    <cfRule type="expression" dxfId="1356" priority="1398" stopIfTrue="1">
      <formula>AND(OR($A412="COMPOSICAO",$A412="INSUMO",$A412&lt;&gt;""),$A412&lt;&gt;"")</formula>
    </cfRule>
  </conditionalFormatting>
  <conditionalFormatting sqref="F412">
    <cfRule type="expression" dxfId="1355" priority="1395" stopIfTrue="1">
      <formula>AND($A412&lt;&gt;"COMPOSICAO",$A412&lt;&gt;"INSUMO",$A412&lt;&gt;"")</formula>
    </cfRule>
    <cfRule type="expression" dxfId="1354" priority="1396" stopIfTrue="1">
      <formula>AND(OR($A412="COMPOSICAO",$A412="INSUMO",$A412&lt;&gt;""),$A412&lt;&gt;"")</formula>
    </cfRule>
  </conditionalFormatting>
  <conditionalFormatting sqref="F412">
    <cfRule type="expression" dxfId="1353" priority="1393" stopIfTrue="1">
      <formula>AND($A412&lt;&gt;"COMPOSICAO",$A412&lt;&gt;"INSUMO",$A412&lt;&gt;"")</formula>
    </cfRule>
    <cfRule type="expression" dxfId="1352" priority="1394" stopIfTrue="1">
      <formula>AND(OR($A412="COMPOSICAO",$A412="INSUMO",$A412&lt;&gt;""),$A412&lt;&gt;"")</formula>
    </cfRule>
  </conditionalFormatting>
  <conditionalFormatting sqref="F412">
    <cfRule type="expression" dxfId="1351" priority="1391" stopIfTrue="1">
      <formula>AND($A412&lt;&gt;"COMPOSICAO",$A412&lt;&gt;"INSUMO",$A412&lt;&gt;"")</formula>
    </cfRule>
    <cfRule type="expression" dxfId="1350" priority="1392" stopIfTrue="1">
      <formula>AND(OR($A412="COMPOSICAO",$A412="INSUMO",$A412&lt;&gt;""),$A412&lt;&gt;"")</formula>
    </cfRule>
  </conditionalFormatting>
  <conditionalFormatting sqref="F412">
    <cfRule type="expression" dxfId="1349" priority="1389" stopIfTrue="1">
      <formula>AND($A412&lt;&gt;"COMPOSICAO",$A412&lt;&gt;"INSUMO",$A412&lt;&gt;"")</formula>
    </cfRule>
    <cfRule type="expression" dxfId="1348" priority="1390" stopIfTrue="1">
      <formula>AND(OR($A412="COMPOSICAO",$A412="INSUMO",$A412&lt;&gt;""),$A412&lt;&gt;"")</formula>
    </cfRule>
  </conditionalFormatting>
  <conditionalFormatting sqref="F412">
    <cfRule type="expression" dxfId="1347" priority="1387" stopIfTrue="1">
      <formula>AND($A412&lt;&gt;"COMPOSICAO",$A412&lt;&gt;"INSUMO",$A412&lt;&gt;"")</formula>
    </cfRule>
    <cfRule type="expression" dxfId="1346" priority="1388" stopIfTrue="1">
      <formula>AND(OR($A412="COMPOSICAO",$A412="INSUMO",$A412&lt;&gt;""),$A412&lt;&gt;"")</formula>
    </cfRule>
  </conditionalFormatting>
  <conditionalFormatting sqref="F412">
    <cfRule type="expression" dxfId="1345" priority="1385" stopIfTrue="1">
      <formula>AND($A412&lt;&gt;"COMPOSICAO",$A412&lt;&gt;"INSUMO",$A412&lt;&gt;"")</formula>
    </cfRule>
    <cfRule type="expression" dxfId="1344" priority="1386" stopIfTrue="1">
      <formula>AND(OR($A412="COMPOSICAO",$A412="INSUMO",$A412&lt;&gt;""),$A412&lt;&gt;"")</formula>
    </cfRule>
  </conditionalFormatting>
  <conditionalFormatting sqref="F412">
    <cfRule type="expression" dxfId="1343" priority="1383" stopIfTrue="1">
      <formula>AND($A412&lt;&gt;"COMPOSICAO",$A412&lt;&gt;"INSUMO",$A412&lt;&gt;"")</formula>
    </cfRule>
    <cfRule type="expression" dxfId="1342" priority="1384" stopIfTrue="1">
      <formula>AND(OR($A412="COMPOSICAO",$A412="INSUMO",$A412&lt;&gt;""),$A412&lt;&gt;"")</formula>
    </cfRule>
  </conditionalFormatting>
  <conditionalFormatting sqref="F412">
    <cfRule type="expression" dxfId="1341" priority="1381" stopIfTrue="1">
      <formula>AND($A412&lt;&gt;"COMPOSICAO",$A412&lt;&gt;"INSUMO",$A412&lt;&gt;"")</formula>
    </cfRule>
    <cfRule type="expression" dxfId="1340" priority="1382" stopIfTrue="1">
      <formula>AND(OR($A412="COMPOSICAO",$A412="INSUMO",$A412&lt;&gt;""),$A412&lt;&gt;"")</formula>
    </cfRule>
  </conditionalFormatting>
  <conditionalFormatting sqref="F412">
    <cfRule type="expression" dxfId="1339" priority="1379" stopIfTrue="1">
      <formula>AND($A412&lt;&gt;"COMPOSICAO",$A412&lt;&gt;"INSUMO",$A412&lt;&gt;"")</formula>
    </cfRule>
    <cfRule type="expression" dxfId="1338" priority="1380" stopIfTrue="1">
      <formula>AND(OR($A412="COMPOSICAO",$A412="INSUMO",$A412&lt;&gt;""),$A412&lt;&gt;"")</formula>
    </cfRule>
  </conditionalFormatting>
  <conditionalFormatting sqref="F412">
    <cfRule type="expression" dxfId="1337" priority="1377" stopIfTrue="1">
      <formula>AND($A412&lt;&gt;"COMPOSICAO",$A412&lt;&gt;"INSUMO",$A412&lt;&gt;"")</formula>
    </cfRule>
    <cfRule type="expression" dxfId="1336" priority="1378" stopIfTrue="1">
      <formula>AND(OR($A412="COMPOSICAO",$A412="INSUMO",$A412&lt;&gt;""),$A412&lt;&gt;"")</formula>
    </cfRule>
  </conditionalFormatting>
  <conditionalFormatting sqref="F412">
    <cfRule type="expression" dxfId="1335" priority="1375" stopIfTrue="1">
      <formula>AND($A412&lt;&gt;"COMPOSICAO",$A412&lt;&gt;"INSUMO",$A412&lt;&gt;"")</formula>
    </cfRule>
    <cfRule type="expression" dxfId="1334" priority="1376" stopIfTrue="1">
      <formula>AND(OR($A412="COMPOSICAO",$A412="INSUMO",$A412&lt;&gt;""),$A412&lt;&gt;"")</formula>
    </cfRule>
  </conditionalFormatting>
  <conditionalFormatting sqref="F412">
    <cfRule type="expression" dxfId="1333" priority="1373" stopIfTrue="1">
      <formula>AND($A412&lt;&gt;"COMPOSICAO",$A412&lt;&gt;"INSUMO",$A412&lt;&gt;"")</formula>
    </cfRule>
    <cfRule type="expression" dxfId="1332" priority="1374" stopIfTrue="1">
      <formula>AND(OR($A412="COMPOSICAO",$A412="INSUMO",$A412&lt;&gt;""),$A412&lt;&gt;"")</formula>
    </cfRule>
  </conditionalFormatting>
  <conditionalFormatting sqref="F412">
    <cfRule type="expression" dxfId="1331" priority="1371" stopIfTrue="1">
      <formula>AND($A412&lt;&gt;"COMPOSICAO",$A412&lt;&gt;"INSUMO",$A412&lt;&gt;"")</formula>
    </cfRule>
    <cfRule type="expression" dxfId="1330" priority="1372" stopIfTrue="1">
      <formula>AND(OR($A412="COMPOSICAO",$A412="INSUMO",$A412&lt;&gt;""),$A412&lt;&gt;"")</formula>
    </cfRule>
  </conditionalFormatting>
  <conditionalFormatting sqref="F412">
    <cfRule type="expression" dxfId="1329" priority="1369" stopIfTrue="1">
      <formula>AND($A412&lt;&gt;"COMPOSICAO",$A412&lt;&gt;"INSUMO",$A412&lt;&gt;"")</formula>
    </cfRule>
    <cfRule type="expression" dxfId="1328" priority="1370" stopIfTrue="1">
      <formula>AND(OR($A412="COMPOSICAO",$A412="INSUMO",$A412&lt;&gt;""),$A412&lt;&gt;"")</formula>
    </cfRule>
  </conditionalFormatting>
  <conditionalFormatting sqref="F413">
    <cfRule type="expression" dxfId="1327" priority="1367" stopIfTrue="1">
      <formula>AND($A413&lt;&gt;"COMPOSICAO",$A413&lt;&gt;"INSUMO",$A413&lt;&gt;"")</formula>
    </cfRule>
    <cfRule type="expression" dxfId="1326" priority="1368" stopIfTrue="1">
      <formula>AND(OR($A413="COMPOSICAO",$A413="INSUMO",$A413&lt;&gt;""),$A413&lt;&gt;"")</formula>
    </cfRule>
  </conditionalFormatting>
  <conditionalFormatting sqref="F413">
    <cfRule type="expression" dxfId="1325" priority="1365" stopIfTrue="1">
      <formula>AND($A413&lt;&gt;"COMPOSICAO",$A413&lt;&gt;"INSUMO",$A413&lt;&gt;"")</formula>
    </cfRule>
    <cfRule type="expression" dxfId="1324" priority="1366" stopIfTrue="1">
      <formula>AND(OR($A413="COMPOSICAO",$A413="INSUMO",$A413&lt;&gt;""),$A413&lt;&gt;"")</formula>
    </cfRule>
  </conditionalFormatting>
  <conditionalFormatting sqref="F413">
    <cfRule type="expression" dxfId="1323" priority="1363" stopIfTrue="1">
      <formula>AND($A413&lt;&gt;"COMPOSICAO",$A413&lt;&gt;"INSUMO",$A413&lt;&gt;"")</formula>
    </cfRule>
    <cfRule type="expression" dxfId="1322" priority="1364" stopIfTrue="1">
      <formula>AND(OR($A413="COMPOSICAO",$A413="INSUMO",$A413&lt;&gt;""),$A413&lt;&gt;"")</formula>
    </cfRule>
  </conditionalFormatting>
  <conditionalFormatting sqref="F413">
    <cfRule type="expression" dxfId="1321" priority="1361" stopIfTrue="1">
      <formula>AND($A413&lt;&gt;"COMPOSICAO",$A413&lt;&gt;"INSUMO",$A413&lt;&gt;"")</formula>
    </cfRule>
    <cfRule type="expression" dxfId="1320" priority="1362" stopIfTrue="1">
      <formula>AND(OR($A413="COMPOSICAO",$A413="INSUMO",$A413&lt;&gt;""),$A413&lt;&gt;"")</formula>
    </cfRule>
  </conditionalFormatting>
  <conditionalFormatting sqref="F413">
    <cfRule type="expression" dxfId="1319" priority="1359" stopIfTrue="1">
      <formula>AND($A413&lt;&gt;"COMPOSICAO",$A413&lt;&gt;"INSUMO",$A413&lt;&gt;"")</formula>
    </cfRule>
    <cfRule type="expression" dxfId="1318" priority="1360" stopIfTrue="1">
      <formula>AND(OR($A413="COMPOSICAO",$A413="INSUMO",$A413&lt;&gt;""),$A413&lt;&gt;"")</formula>
    </cfRule>
  </conditionalFormatting>
  <conditionalFormatting sqref="F413">
    <cfRule type="expression" dxfId="1317" priority="1357" stopIfTrue="1">
      <formula>AND($A413&lt;&gt;"COMPOSICAO",$A413&lt;&gt;"INSUMO",$A413&lt;&gt;"")</formula>
    </cfRule>
    <cfRule type="expression" dxfId="1316" priority="1358" stopIfTrue="1">
      <formula>AND(OR($A413="COMPOSICAO",$A413="INSUMO",$A413&lt;&gt;""),$A413&lt;&gt;"")</formula>
    </cfRule>
  </conditionalFormatting>
  <conditionalFormatting sqref="F413">
    <cfRule type="expression" dxfId="1315" priority="1355" stopIfTrue="1">
      <formula>AND($A413&lt;&gt;"COMPOSICAO",$A413&lt;&gt;"INSUMO",$A413&lt;&gt;"")</formula>
    </cfRule>
    <cfRule type="expression" dxfId="1314" priority="1356" stopIfTrue="1">
      <formula>AND(OR($A413="COMPOSICAO",$A413="INSUMO",$A413&lt;&gt;""),$A413&lt;&gt;"")</formula>
    </cfRule>
  </conditionalFormatting>
  <conditionalFormatting sqref="F413">
    <cfRule type="expression" dxfId="1313" priority="1353" stopIfTrue="1">
      <formula>AND($A413&lt;&gt;"COMPOSICAO",$A413&lt;&gt;"INSUMO",$A413&lt;&gt;"")</formula>
    </cfRule>
    <cfRule type="expression" dxfId="1312" priority="1354" stopIfTrue="1">
      <formula>AND(OR($A413="COMPOSICAO",$A413="INSUMO",$A413&lt;&gt;""),$A413&lt;&gt;"")</formula>
    </cfRule>
  </conditionalFormatting>
  <conditionalFormatting sqref="F413">
    <cfRule type="expression" dxfId="1311" priority="1351" stopIfTrue="1">
      <formula>AND($A413&lt;&gt;"COMPOSICAO",$A413&lt;&gt;"INSUMO",$A413&lt;&gt;"")</formula>
    </cfRule>
    <cfRule type="expression" dxfId="1310" priority="1352" stopIfTrue="1">
      <formula>AND(OR($A413="COMPOSICAO",$A413="INSUMO",$A413&lt;&gt;""),$A413&lt;&gt;"")</formula>
    </cfRule>
  </conditionalFormatting>
  <conditionalFormatting sqref="F413">
    <cfRule type="expression" dxfId="1309" priority="1349" stopIfTrue="1">
      <formula>AND($A413&lt;&gt;"COMPOSICAO",$A413&lt;&gt;"INSUMO",$A413&lt;&gt;"")</formula>
    </cfRule>
    <cfRule type="expression" dxfId="1308" priority="1350" stopIfTrue="1">
      <formula>AND(OR($A413="COMPOSICAO",$A413="INSUMO",$A413&lt;&gt;""),$A413&lt;&gt;"")</formula>
    </cfRule>
  </conditionalFormatting>
  <conditionalFormatting sqref="F413">
    <cfRule type="expression" dxfId="1307" priority="1347" stopIfTrue="1">
      <formula>AND($A413&lt;&gt;"COMPOSICAO",$A413&lt;&gt;"INSUMO",$A413&lt;&gt;"")</formula>
    </cfRule>
    <cfRule type="expression" dxfId="1306" priority="1348" stopIfTrue="1">
      <formula>AND(OR($A413="COMPOSICAO",$A413="INSUMO",$A413&lt;&gt;""),$A413&lt;&gt;"")</formula>
    </cfRule>
  </conditionalFormatting>
  <conditionalFormatting sqref="F413">
    <cfRule type="expression" dxfId="1305" priority="1345" stopIfTrue="1">
      <formula>AND($A413&lt;&gt;"COMPOSICAO",$A413&lt;&gt;"INSUMO",$A413&lt;&gt;"")</formula>
    </cfRule>
    <cfRule type="expression" dxfId="1304" priority="1346" stopIfTrue="1">
      <formula>AND(OR($A413="COMPOSICAO",$A413="INSUMO",$A413&lt;&gt;""),$A413&lt;&gt;"")</formula>
    </cfRule>
  </conditionalFormatting>
  <conditionalFormatting sqref="F413">
    <cfRule type="expression" dxfId="1303" priority="1343" stopIfTrue="1">
      <formula>AND($A413&lt;&gt;"COMPOSICAO",$A413&lt;&gt;"INSUMO",$A413&lt;&gt;"")</formula>
    </cfRule>
    <cfRule type="expression" dxfId="1302" priority="1344" stopIfTrue="1">
      <formula>AND(OR($A413="COMPOSICAO",$A413="INSUMO",$A413&lt;&gt;""),$A413&lt;&gt;"")</formula>
    </cfRule>
  </conditionalFormatting>
  <conditionalFormatting sqref="F413">
    <cfRule type="expression" dxfId="1301" priority="1341" stopIfTrue="1">
      <formula>AND($A413&lt;&gt;"COMPOSICAO",$A413&lt;&gt;"INSUMO",$A413&lt;&gt;"")</formula>
    </cfRule>
    <cfRule type="expression" dxfId="1300" priority="1342" stopIfTrue="1">
      <formula>AND(OR($A413="COMPOSICAO",$A413="INSUMO",$A413&lt;&gt;""),$A413&lt;&gt;"")</formula>
    </cfRule>
  </conditionalFormatting>
  <conditionalFormatting sqref="F413">
    <cfRule type="expression" dxfId="1299" priority="1339" stopIfTrue="1">
      <formula>AND($A413&lt;&gt;"COMPOSICAO",$A413&lt;&gt;"INSUMO",$A413&lt;&gt;"")</formula>
    </cfRule>
    <cfRule type="expression" dxfId="1298" priority="1340" stopIfTrue="1">
      <formula>AND(OR($A413="COMPOSICAO",$A413="INSUMO",$A413&lt;&gt;""),$A413&lt;&gt;"")</formula>
    </cfRule>
  </conditionalFormatting>
  <conditionalFormatting sqref="F413">
    <cfRule type="expression" dxfId="1297" priority="1337" stopIfTrue="1">
      <formula>AND($A413&lt;&gt;"COMPOSICAO",$A413&lt;&gt;"INSUMO",$A413&lt;&gt;"")</formula>
    </cfRule>
    <cfRule type="expression" dxfId="1296" priority="1338" stopIfTrue="1">
      <formula>AND(OR($A413="COMPOSICAO",$A413="INSUMO",$A413&lt;&gt;""),$A413&lt;&gt;"")</formula>
    </cfRule>
  </conditionalFormatting>
  <conditionalFormatting sqref="F413">
    <cfRule type="expression" dxfId="1295" priority="1335" stopIfTrue="1">
      <formula>AND($A413&lt;&gt;"COMPOSICAO",$A413&lt;&gt;"INSUMO",$A413&lt;&gt;"")</formula>
    </cfRule>
    <cfRule type="expression" dxfId="1294" priority="1336" stopIfTrue="1">
      <formula>AND(OR($A413="COMPOSICAO",$A413="INSUMO",$A413&lt;&gt;""),$A413&lt;&gt;"")</formula>
    </cfRule>
  </conditionalFormatting>
  <conditionalFormatting sqref="F413">
    <cfRule type="expression" dxfId="1293" priority="1333" stopIfTrue="1">
      <formula>AND($A413&lt;&gt;"COMPOSICAO",$A413&lt;&gt;"INSUMO",$A413&lt;&gt;"")</formula>
    </cfRule>
    <cfRule type="expression" dxfId="1292" priority="1334" stopIfTrue="1">
      <formula>AND(OR($A413="COMPOSICAO",$A413="INSUMO",$A413&lt;&gt;""),$A413&lt;&gt;"")</formula>
    </cfRule>
  </conditionalFormatting>
  <conditionalFormatting sqref="F413">
    <cfRule type="expression" dxfId="1291" priority="1331" stopIfTrue="1">
      <formula>AND($A413&lt;&gt;"COMPOSICAO",$A413&lt;&gt;"INSUMO",$A413&lt;&gt;"")</formula>
    </cfRule>
    <cfRule type="expression" dxfId="1290" priority="1332" stopIfTrue="1">
      <formula>AND(OR($A413="COMPOSICAO",$A413="INSUMO",$A413&lt;&gt;""),$A413&lt;&gt;"")</formula>
    </cfRule>
  </conditionalFormatting>
  <conditionalFormatting sqref="F413">
    <cfRule type="expression" dxfId="1289" priority="1329" stopIfTrue="1">
      <formula>AND($A413&lt;&gt;"COMPOSICAO",$A413&lt;&gt;"INSUMO",$A413&lt;&gt;"")</formula>
    </cfRule>
    <cfRule type="expression" dxfId="1288" priority="1330" stopIfTrue="1">
      <formula>AND(OR($A413="COMPOSICAO",$A413="INSUMO",$A413&lt;&gt;""),$A413&lt;&gt;"")</formula>
    </cfRule>
  </conditionalFormatting>
  <conditionalFormatting sqref="F415">
    <cfRule type="expression" dxfId="1287" priority="1327" stopIfTrue="1">
      <formula>AND($A415&lt;&gt;"COMPOSICAO",$A415&lt;&gt;"INSUMO",$A415&lt;&gt;"")</formula>
    </cfRule>
    <cfRule type="expression" dxfId="1286" priority="1328" stopIfTrue="1">
      <formula>AND(OR($A415="COMPOSICAO",$A415="INSUMO",$A415&lt;&gt;""),$A415&lt;&gt;"")</formula>
    </cfRule>
  </conditionalFormatting>
  <conditionalFormatting sqref="F415">
    <cfRule type="expression" dxfId="1285" priority="1325" stopIfTrue="1">
      <formula>AND($A415&lt;&gt;"COMPOSICAO",$A415&lt;&gt;"INSUMO",$A415&lt;&gt;"")</formula>
    </cfRule>
    <cfRule type="expression" dxfId="1284" priority="1326" stopIfTrue="1">
      <formula>AND(OR($A415="COMPOSICAO",$A415="INSUMO",$A415&lt;&gt;""),$A415&lt;&gt;"")</formula>
    </cfRule>
  </conditionalFormatting>
  <conditionalFormatting sqref="F415">
    <cfRule type="expression" dxfId="1283" priority="1323" stopIfTrue="1">
      <formula>AND($A415&lt;&gt;"COMPOSICAO",$A415&lt;&gt;"INSUMO",$A415&lt;&gt;"")</formula>
    </cfRule>
    <cfRule type="expression" dxfId="1282" priority="1324" stopIfTrue="1">
      <formula>AND(OR($A415="COMPOSICAO",$A415="INSUMO",$A415&lt;&gt;""),$A415&lt;&gt;"")</formula>
    </cfRule>
  </conditionalFormatting>
  <conditionalFormatting sqref="F415">
    <cfRule type="expression" dxfId="1281" priority="1321" stopIfTrue="1">
      <formula>AND($A415&lt;&gt;"COMPOSICAO",$A415&lt;&gt;"INSUMO",$A415&lt;&gt;"")</formula>
    </cfRule>
    <cfRule type="expression" dxfId="1280" priority="1322" stopIfTrue="1">
      <formula>AND(OR($A415="COMPOSICAO",$A415="INSUMO",$A415&lt;&gt;""),$A415&lt;&gt;"")</formula>
    </cfRule>
  </conditionalFormatting>
  <conditionalFormatting sqref="F415">
    <cfRule type="expression" dxfId="1279" priority="1319" stopIfTrue="1">
      <formula>AND($A415&lt;&gt;"COMPOSICAO",$A415&lt;&gt;"INSUMO",$A415&lt;&gt;"")</formula>
    </cfRule>
    <cfRule type="expression" dxfId="1278" priority="1320" stopIfTrue="1">
      <formula>AND(OR($A415="COMPOSICAO",$A415="INSUMO",$A415&lt;&gt;""),$A415&lt;&gt;"")</formula>
    </cfRule>
  </conditionalFormatting>
  <conditionalFormatting sqref="F415">
    <cfRule type="expression" dxfId="1277" priority="1317" stopIfTrue="1">
      <formula>AND($A415&lt;&gt;"COMPOSICAO",$A415&lt;&gt;"INSUMO",$A415&lt;&gt;"")</formula>
    </cfRule>
    <cfRule type="expression" dxfId="1276" priority="1318" stopIfTrue="1">
      <formula>AND(OR($A415="COMPOSICAO",$A415="INSUMO",$A415&lt;&gt;""),$A415&lt;&gt;"")</formula>
    </cfRule>
  </conditionalFormatting>
  <conditionalFormatting sqref="F415">
    <cfRule type="expression" dxfId="1275" priority="1315" stopIfTrue="1">
      <formula>AND($A415&lt;&gt;"COMPOSICAO",$A415&lt;&gt;"INSUMO",$A415&lt;&gt;"")</formula>
    </cfRule>
    <cfRule type="expression" dxfId="1274" priority="1316" stopIfTrue="1">
      <formula>AND(OR($A415="COMPOSICAO",$A415="INSUMO",$A415&lt;&gt;""),$A415&lt;&gt;"")</formula>
    </cfRule>
  </conditionalFormatting>
  <conditionalFormatting sqref="F415">
    <cfRule type="expression" dxfId="1273" priority="1313" stopIfTrue="1">
      <formula>AND($A415&lt;&gt;"COMPOSICAO",$A415&lt;&gt;"INSUMO",$A415&lt;&gt;"")</formula>
    </cfRule>
    <cfRule type="expression" dxfId="1272" priority="1314" stopIfTrue="1">
      <formula>AND(OR($A415="COMPOSICAO",$A415="INSUMO",$A415&lt;&gt;""),$A415&lt;&gt;"")</formula>
    </cfRule>
  </conditionalFormatting>
  <conditionalFormatting sqref="F415">
    <cfRule type="expression" dxfId="1271" priority="1311" stopIfTrue="1">
      <formula>AND($A415&lt;&gt;"COMPOSICAO",$A415&lt;&gt;"INSUMO",$A415&lt;&gt;"")</formula>
    </cfRule>
    <cfRule type="expression" dxfId="1270" priority="1312" stopIfTrue="1">
      <formula>AND(OR($A415="COMPOSICAO",$A415="INSUMO",$A415&lt;&gt;""),$A415&lt;&gt;"")</formula>
    </cfRule>
  </conditionalFormatting>
  <conditionalFormatting sqref="F415">
    <cfRule type="expression" dxfId="1269" priority="1309" stopIfTrue="1">
      <formula>AND($A415&lt;&gt;"COMPOSICAO",$A415&lt;&gt;"INSUMO",$A415&lt;&gt;"")</formula>
    </cfRule>
    <cfRule type="expression" dxfId="1268" priority="1310" stopIfTrue="1">
      <formula>AND(OR($A415="COMPOSICAO",$A415="INSUMO",$A415&lt;&gt;""),$A415&lt;&gt;"")</formula>
    </cfRule>
  </conditionalFormatting>
  <conditionalFormatting sqref="F415">
    <cfRule type="expression" dxfId="1267" priority="1307" stopIfTrue="1">
      <formula>AND($A415&lt;&gt;"COMPOSICAO",$A415&lt;&gt;"INSUMO",$A415&lt;&gt;"")</formula>
    </cfRule>
    <cfRule type="expression" dxfId="1266" priority="1308" stopIfTrue="1">
      <formula>AND(OR($A415="COMPOSICAO",$A415="INSUMO",$A415&lt;&gt;""),$A415&lt;&gt;"")</formula>
    </cfRule>
  </conditionalFormatting>
  <conditionalFormatting sqref="F415">
    <cfRule type="expression" dxfId="1265" priority="1305" stopIfTrue="1">
      <formula>AND($A415&lt;&gt;"COMPOSICAO",$A415&lt;&gt;"INSUMO",$A415&lt;&gt;"")</formula>
    </cfRule>
    <cfRule type="expression" dxfId="1264" priority="1306" stopIfTrue="1">
      <formula>AND(OR($A415="COMPOSICAO",$A415="INSUMO",$A415&lt;&gt;""),$A415&lt;&gt;"")</formula>
    </cfRule>
  </conditionalFormatting>
  <conditionalFormatting sqref="F415">
    <cfRule type="expression" dxfId="1263" priority="1303" stopIfTrue="1">
      <formula>AND($A415&lt;&gt;"COMPOSICAO",$A415&lt;&gt;"INSUMO",$A415&lt;&gt;"")</formula>
    </cfRule>
    <cfRule type="expression" dxfId="1262" priority="1304" stopIfTrue="1">
      <formula>AND(OR($A415="COMPOSICAO",$A415="INSUMO",$A415&lt;&gt;""),$A415&lt;&gt;"")</formula>
    </cfRule>
  </conditionalFormatting>
  <conditionalFormatting sqref="F415">
    <cfRule type="expression" dxfId="1261" priority="1301" stopIfTrue="1">
      <formula>AND($A415&lt;&gt;"COMPOSICAO",$A415&lt;&gt;"INSUMO",$A415&lt;&gt;"")</formula>
    </cfRule>
    <cfRule type="expression" dxfId="1260" priority="1302" stopIfTrue="1">
      <formula>AND(OR($A415="COMPOSICAO",$A415="INSUMO",$A415&lt;&gt;""),$A415&lt;&gt;"")</formula>
    </cfRule>
  </conditionalFormatting>
  <conditionalFormatting sqref="F415">
    <cfRule type="expression" dxfId="1259" priority="1299" stopIfTrue="1">
      <formula>AND($A415&lt;&gt;"COMPOSICAO",$A415&lt;&gt;"INSUMO",$A415&lt;&gt;"")</formula>
    </cfRule>
    <cfRule type="expression" dxfId="1258" priority="1300" stopIfTrue="1">
      <formula>AND(OR($A415="COMPOSICAO",$A415="INSUMO",$A415&lt;&gt;""),$A415&lt;&gt;"")</formula>
    </cfRule>
  </conditionalFormatting>
  <conditionalFormatting sqref="F415">
    <cfRule type="expression" dxfId="1257" priority="1297" stopIfTrue="1">
      <formula>AND($A415&lt;&gt;"COMPOSICAO",$A415&lt;&gt;"INSUMO",$A415&lt;&gt;"")</formula>
    </cfRule>
    <cfRule type="expression" dxfId="1256" priority="1298" stopIfTrue="1">
      <formula>AND(OR($A415="COMPOSICAO",$A415="INSUMO",$A415&lt;&gt;""),$A415&lt;&gt;"")</formula>
    </cfRule>
  </conditionalFormatting>
  <conditionalFormatting sqref="F415">
    <cfRule type="expression" dxfId="1255" priority="1295" stopIfTrue="1">
      <formula>AND($A415&lt;&gt;"COMPOSICAO",$A415&lt;&gt;"INSUMO",$A415&lt;&gt;"")</formula>
    </cfRule>
    <cfRule type="expression" dxfId="1254" priority="1296" stopIfTrue="1">
      <formula>AND(OR($A415="COMPOSICAO",$A415="INSUMO",$A415&lt;&gt;""),$A415&lt;&gt;"")</formula>
    </cfRule>
  </conditionalFormatting>
  <conditionalFormatting sqref="F415">
    <cfRule type="expression" dxfId="1253" priority="1293" stopIfTrue="1">
      <formula>AND($A415&lt;&gt;"COMPOSICAO",$A415&lt;&gt;"INSUMO",$A415&lt;&gt;"")</formula>
    </cfRule>
    <cfRule type="expression" dxfId="1252" priority="1294" stopIfTrue="1">
      <formula>AND(OR($A415="COMPOSICAO",$A415="INSUMO",$A415&lt;&gt;""),$A415&lt;&gt;"")</formula>
    </cfRule>
  </conditionalFormatting>
  <conditionalFormatting sqref="F415">
    <cfRule type="expression" dxfId="1251" priority="1291" stopIfTrue="1">
      <formula>AND($A415&lt;&gt;"COMPOSICAO",$A415&lt;&gt;"INSUMO",$A415&lt;&gt;"")</formula>
    </cfRule>
    <cfRule type="expression" dxfId="1250" priority="1292" stopIfTrue="1">
      <formula>AND(OR($A415="COMPOSICAO",$A415="INSUMO",$A415&lt;&gt;""),$A415&lt;&gt;"")</formula>
    </cfRule>
  </conditionalFormatting>
  <conditionalFormatting sqref="F415">
    <cfRule type="expression" dxfId="1249" priority="1289" stopIfTrue="1">
      <formula>AND($A415&lt;&gt;"COMPOSICAO",$A415&lt;&gt;"INSUMO",$A415&lt;&gt;"")</formula>
    </cfRule>
    <cfRule type="expression" dxfId="1248" priority="1290" stopIfTrue="1">
      <formula>AND(OR($A415="COMPOSICAO",$A415="INSUMO",$A415&lt;&gt;""),$A415&lt;&gt;"")</formula>
    </cfRule>
  </conditionalFormatting>
  <conditionalFormatting sqref="F414">
    <cfRule type="expression" dxfId="1247" priority="1287" stopIfTrue="1">
      <formula>AND($A414&lt;&gt;"COMPOSICAO",$A414&lt;&gt;"INSUMO",$A414&lt;&gt;"")</formula>
    </cfRule>
    <cfRule type="expression" dxfId="1246" priority="1288" stopIfTrue="1">
      <formula>AND(OR($A414="COMPOSICAO",$A414="INSUMO",$A414&lt;&gt;""),$A414&lt;&gt;"")</formula>
    </cfRule>
  </conditionalFormatting>
  <conditionalFormatting sqref="F414">
    <cfRule type="expression" dxfId="1245" priority="1285" stopIfTrue="1">
      <formula>AND($A414&lt;&gt;"COMPOSICAO",$A414&lt;&gt;"INSUMO",$A414&lt;&gt;"")</formula>
    </cfRule>
    <cfRule type="expression" dxfId="1244" priority="1286" stopIfTrue="1">
      <formula>AND(OR($A414="COMPOSICAO",$A414="INSUMO",$A414&lt;&gt;""),$A414&lt;&gt;"")</formula>
    </cfRule>
  </conditionalFormatting>
  <conditionalFormatting sqref="F414">
    <cfRule type="expression" dxfId="1243" priority="1283" stopIfTrue="1">
      <formula>AND($A414&lt;&gt;"COMPOSICAO",$A414&lt;&gt;"INSUMO",$A414&lt;&gt;"")</formula>
    </cfRule>
    <cfRule type="expression" dxfId="1242" priority="1284" stopIfTrue="1">
      <formula>AND(OR($A414="COMPOSICAO",$A414="INSUMO",$A414&lt;&gt;""),$A414&lt;&gt;"")</formula>
    </cfRule>
  </conditionalFormatting>
  <conditionalFormatting sqref="F414">
    <cfRule type="expression" dxfId="1241" priority="1281" stopIfTrue="1">
      <formula>AND($A414&lt;&gt;"COMPOSICAO",$A414&lt;&gt;"INSUMO",$A414&lt;&gt;"")</formula>
    </cfRule>
    <cfRule type="expression" dxfId="1240" priority="1282" stopIfTrue="1">
      <formula>AND(OR($A414="COMPOSICAO",$A414="INSUMO",$A414&lt;&gt;""),$A414&lt;&gt;"")</formula>
    </cfRule>
  </conditionalFormatting>
  <conditionalFormatting sqref="F414">
    <cfRule type="expression" dxfId="1239" priority="1279" stopIfTrue="1">
      <formula>AND($A414&lt;&gt;"COMPOSICAO",$A414&lt;&gt;"INSUMO",$A414&lt;&gt;"")</formula>
    </cfRule>
    <cfRule type="expression" dxfId="1238" priority="1280" stopIfTrue="1">
      <formula>AND(OR($A414="COMPOSICAO",$A414="INSUMO",$A414&lt;&gt;""),$A414&lt;&gt;"")</formula>
    </cfRule>
  </conditionalFormatting>
  <conditionalFormatting sqref="F414">
    <cfRule type="expression" dxfId="1237" priority="1277" stopIfTrue="1">
      <formula>AND($A414&lt;&gt;"COMPOSICAO",$A414&lt;&gt;"INSUMO",$A414&lt;&gt;"")</formula>
    </cfRule>
    <cfRule type="expression" dxfId="1236" priority="1278" stopIfTrue="1">
      <formula>AND(OR($A414="COMPOSICAO",$A414="INSUMO",$A414&lt;&gt;""),$A414&lt;&gt;"")</formula>
    </cfRule>
  </conditionalFormatting>
  <conditionalFormatting sqref="F414">
    <cfRule type="expression" dxfId="1235" priority="1275" stopIfTrue="1">
      <formula>AND($A414&lt;&gt;"COMPOSICAO",$A414&lt;&gt;"INSUMO",$A414&lt;&gt;"")</formula>
    </cfRule>
    <cfRule type="expression" dxfId="1234" priority="1276" stopIfTrue="1">
      <formula>AND(OR($A414="COMPOSICAO",$A414="INSUMO",$A414&lt;&gt;""),$A414&lt;&gt;"")</formula>
    </cfRule>
  </conditionalFormatting>
  <conditionalFormatting sqref="F414">
    <cfRule type="expression" dxfId="1233" priority="1273" stopIfTrue="1">
      <formula>AND($A414&lt;&gt;"COMPOSICAO",$A414&lt;&gt;"INSUMO",$A414&lt;&gt;"")</formula>
    </cfRule>
    <cfRule type="expression" dxfId="1232" priority="1274" stopIfTrue="1">
      <formula>AND(OR($A414="COMPOSICAO",$A414="INSUMO",$A414&lt;&gt;""),$A414&lt;&gt;"")</formula>
    </cfRule>
  </conditionalFormatting>
  <conditionalFormatting sqref="F414">
    <cfRule type="expression" dxfId="1231" priority="1271" stopIfTrue="1">
      <formula>AND($A414&lt;&gt;"COMPOSICAO",$A414&lt;&gt;"INSUMO",$A414&lt;&gt;"")</formula>
    </cfRule>
    <cfRule type="expression" dxfId="1230" priority="1272" stopIfTrue="1">
      <formula>AND(OR($A414="COMPOSICAO",$A414="INSUMO",$A414&lt;&gt;""),$A414&lt;&gt;"")</formula>
    </cfRule>
  </conditionalFormatting>
  <conditionalFormatting sqref="F414">
    <cfRule type="expression" dxfId="1229" priority="1269" stopIfTrue="1">
      <formula>AND($A414&lt;&gt;"COMPOSICAO",$A414&lt;&gt;"INSUMO",$A414&lt;&gt;"")</formula>
    </cfRule>
    <cfRule type="expression" dxfId="1228" priority="1270" stopIfTrue="1">
      <formula>AND(OR($A414="COMPOSICAO",$A414="INSUMO",$A414&lt;&gt;""),$A414&lt;&gt;"")</formula>
    </cfRule>
  </conditionalFormatting>
  <conditionalFormatting sqref="F414">
    <cfRule type="expression" dxfId="1227" priority="1267" stopIfTrue="1">
      <formula>AND($A414&lt;&gt;"COMPOSICAO",$A414&lt;&gt;"INSUMO",$A414&lt;&gt;"")</formula>
    </cfRule>
    <cfRule type="expression" dxfId="1226" priority="1268" stopIfTrue="1">
      <formula>AND(OR($A414="COMPOSICAO",$A414="INSUMO",$A414&lt;&gt;""),$A414&lt;&gt;"")</formula>
    </cfRule>
  </conditionalFormatting>
  <conditionalFormatting sqref="F414">
    <cfRule type="expression" dxfId="1225" priority="1265" stopIfTrue="1">
      <formula>AND($A414&lt;&gt;"COMPOSICAO",$A414&lt;&gt;"INSUMO",$A414&lt;&gt;"")</formula>
    </cfRule>
    <cfRule type="expression" dxfId="1224" priority="1266" stopIfTrue="1">
      <formula>AND(OR($A414="COMPOSICAO",$A414="INSUMO",$A414&lt;&gt;""),$A414&lt;&gt;"")</formula>
    </cfRule>
  </conditionalFormatting>
  <conditionalFormatting sqref="F414">
    <cfRule type="expression" dxfId="1223" priority="1263" stopIfTrue="1">
      <formula>AND($A414&lt;&gt;"COMPOSICAO",$A414&lt;&gt;"INSUMO",$A414&lt;&gt;"")</formula>
    </cfRule>
    <cfRule type="expression" dxfId="1222" priority="1264" stopIfTrue="1">
      <formula>AND(OR($A414="COMPOSICAO",$A414="INSUMO",$A414&lt;&gt;""),$A414&lt;&gt;"")</formula>
    </cfRule>
  </conditionalFormatting>
  <conditionalFormatting sqref="F414">
    <cfRule type="expression" dxfId="1221" priority="1261" stopIfTrue="1">
      <formula>AND($A414&lt;&gt;"COMPOSICAO",$A414&lt;&gt;"INSUMO",$A414&lt;&gt;"")</formula>
    </cfRule>
    <cfRule type="expression" dxfId="1220" priority="1262" stopIfTrue="1">
      <formula>AND(OR($A414="COMPOSICAO",$A414="INSUMO",$A414&lt;&gt;""),$A414&lt;&gt;"")</formula>
    </cfRule>
  </conditionalFormatting>
  <conditionalFormatting sqref="F414">
    <cfRule type="expression" dxfId="1219" priority="1259" stopIfTrue="1">
      <formula>AND($A414&lt;&gt;"COMPOSICAO",$A414&lt;&gt;"INSUMO",$A414&lt;&gt;"")</formula>
    </cfRule>
    <cfRule type="expression" dxfId="1218" priority="1260" stopIfTrue="1">
      <formula>AND(OR($A414="COMPOSICAO",$A414="INSUMO",$A414&lt;&gt;""),$A414&lt;&gt;"")</formula>
    </cfRule>
  </conditionalFormatting>
  <conditionalFormatting sqref="F414">
    <cfRule type="expression" dxfId="1217" priority="1257" stopIfTrue="1">
      <formula>AND($A414&lt;&gt;"COMPOSICAO",$A414&lt;&gt;"INSUMO",$A414&lt;&gt;"")</formula>
    </cfRule>
    <cfRule type="expression" dxfId="1216" priority="1258" stopIfTrue="1">
      <formula>AND(OR($A414="COMPOSICAO",$A414="INSUMO",$A414&lt;&gt;""),$A414&lt;&gt;"")</formula>
    </cfRule>
  </conditionalFormatting>
  <conditionalFormatting sqref="F414">
    <cfRule type="expression" dxfId="1215" priority="1255" stopIfTrue="1">
      <formula>AND($A414&lt;&gt;"COMPOSICAO",$A414&lt;&gt;"INSUMO",$A414&lt;&gt;"")</formula>
    </cfRule>
    <cfRule type="expression" dxfId="1214" priority="1256" stopIfTrue="1">
      <formula>AND(OR($A414="COMPOSICAO",$A414="INSUMO",$A414&lt;&gt;""),$A414&lt;&gt;"")</formula>
    </cfRule>
  </conditionalFormatting>
  <conditionalFormatting sqref="F414">
    <cfRule type="expression" dxfId="1213" priority="1253" stopIfTrue="1">
      <formula>AND($A414&lt;&gt;"COMPOSICAO",$A414&lt;&gt;"INSUMO",$A414&lt;&gt;"")</formula>
    </cfRule>
    <cfRule type="expression" dxfId="1212" priority="1254" stopIfTrue="1">
      <formula>AND(OR($A414="COMPOSICAO",$A414="INSUMO",$A414&lt;&gt;""),$A414&lt;&gt;"")</formula>
    </cfRule>
  </conditionalFormatting>
  <conditionalFormatting sqref="F414">
    <cfRule type="expression" dxfId="1211" priority="1251" stopIfTrue="1">
      <formula>AND($A414&lt;&gt;"COMPOSICAO",$A414&lt;&gt;"INSUMO",$A414&lt;&gt;"")</formula>
    </cfRule>
    <cfRule type="expression" dxfId="1210" priority="1252" stopIfTrue="1">
      <formula>AND(OR($A414="COMPOSICAO",$A414="INSUMO",$A414&lt;&gt;""),$A414&lt;&gt;"")</formula>
    </cfRule>
  </conditionalFormatting>
  <conditionalFormatting sqref="F414">
    <cfRule type="expression" dxfId="1209" priority="1249" stopIfTrue="1">
      <formula>AND($A414&lt;&gt;"COMPOSICAO",$A414&lt;&gt;"INSUMO",$A414&lt;&gt;"")</formula>
    </cfRule>
    <cfRule type="expression" dxfId="1208" priority="1250" stopIfTrue="1">
      <formula>AND(OR($A414="COMPOSICAO",$A414="INSUMO",$A414&lt;&gt;""),$A414&lt;&gt;"")</formula>
    </cfRule>
  </conditionalFormatting>
  <conditionalFormatting sqref="F416">
    <cfRule type="expression" dxfId="1207" priority="1247" stopIfTrue="1">
      <formula>AND($A416&lt;&gt;"COMPOSICAO",$A416&lt;&gt;"INSUMO",$A416&lt;&gt;"")</formula>
    </cfRule>
    <cfRule type="expression" dxfId="1206" priority="1248" stopIfTrue="1">
      <formula>AND(OR($A416="COMPOSICAO",$A416="INSUMO",$A416&lt;&gt;""),$A416&lt;&gt;"")</formula>
    </cfRule>
  </conditionalFormatting>
  <conditionalFormatting sqref="F416">
    <cfRule type="expression" dxfId="1205" priority="1245" stopIfTrue="1">
      <formula>AND($A416&lt;&gt;"COMPOSICAO",$A416&lt;&gt;"INSUMO",$A416&lt;&gt;"")</formula>
    </cfRule>
    <cfRule type="expression" dxfId="1204" priority="1246" stopIfTrue="1">
      <formula>AND(OR($A416="COMPOSICAO",$A416="INSUMO",$A416&lt;&gt;""),$A416&lt;&gt;"")</formula>
    </cfRule>
  </conditionalFormatting>
  <conditionalFormatting sqref="F416">
    <cfRule type="expression" dxfId="1203" priority="1243" stopIfTrue="1">
      <formula>AND($A416&lt;&gt;"COMPOSICAO",$A416&lt;&gt;"INSUMO",$A416&lt;&gt;"")</formula>
    </cfRule>
    <cfRule type="expression" dxfId="1202" priority="1244" stopIfTrue="1">
      <formula>AND(OR($A416="COMPOSICAO",$A416="INSUMO",$A416&lt;&gt;""),$A416&lt;&gt;"")</formula>
    </cfRule>
  </conditionalFormatting>
  <conditionalFormatting sqref="F416">
    <cfRule type="expression" dxfId="1201" priority="1241" stopIfTrue="1">
      <formula>AND($A416&lt;&gt;"COMPOSICAO",$A416&lt;&gt;"INSUMO",$A416&lt;&gt;"")</formula>
    </cfRule>
    <cfRule type="expression" dxfId="1200" priority="1242" stopIfTrue="1">
      <formula>AND(OR($A416="COMPOSICAO",$A416="INSUMO",$A416&lt;&gt;""),$A416&lt;&gt;"")</formula>
    </cfRule>
  </conditionalFormatting>
  <conditionalFormatting sqref="F416">
    <cfRule type="expression" dxfId="1199" priority="1239" stopIfTrue="1">
      <formula>AND($A416&lt;&gt;"COMPOSICAO",$A416&lt;&gt;"INSUMO",$A416&lt;&gt;"")</formula>
    </cfRule>
    <cfRule type="expression" dxfId="1198" priority="1240" stopIfTrue="1">
      <formula>AND(OR($A416="COMPOSICAO",$A416="INSUMO",$A416&lt;&gt;""),$A416&lt;&gt;"")</formula>
    </cfRule>
  </conditionalFormatting>
  <conditionalFormatting sqref="F416">
    <cfRule type="expression" dxfId="1197" priority="1237" stopIfTrue="1">
      <formula>AND($A416&lt;&gt;"COMPOSICAO",$A416&lt;&gt;"INSUMO",$A416&lt;&gt;"")</formula>
    </cfRule>
    <cfRule type="expression" dxfId="1196" priority="1238" stopIfTrue="1">
      <formula>AND(OR($A416="COMPOSICAO",$A416="INSUMO",$A416&lt;&gt;""),$A416&lt;&gt;"")</formula>
    </cfRule>
  </conditionalFormatting>
  <conditionalFormatting sqref="F416">
    <cfRule type="expression" dxfId="1195" priority="1235" stopIfTrue="1">
      <formula>AND($A416&lt;&gt;"COMPOSICAO",$A416&lt;&gt;"INSUMO",$A416&lt;&gt;"")</formula>
    </cfRule>
    <cfRule type="expression" dxfId="1194" priority="1236" stopIfTrue="1">
      <formula>AND(OR($A416="COMPOSICAO",$A416="INSUMO",$A416&lt;&gt;""),$A416&lt;&gt;"")</formula>
    </cfRule>
  </conditionalFormatting>
  <conditionalFormatting sqref="F416">
    <cfRule type="expression" dxfId="1193" priority="1233" stopIfTrue="1">
      <formula>AND($A416&lt;&gt;"COMPOSICAO",$A416&lt;&gt;"INSUMO",$A416&lt;&gt;"")</formula>
    </cfRule>
    <cfRule type="expression" dxfId="1192" priority="1234" stopIfTrue="1">
      <formula>AND(OR($A416="COMPOSICAO",$A416="INSUMO",$A416&lt;&gt;""),$A416&lt;&gt;"")</formula>
    </cfRule>
  </conditionalFormatting>
  <conditionalFormatting sqref="F416">
    <cfRule type="expression" dxfId="1191" priority="1231" stopIfTrue="1">
      <formula>AND($A416&lt;&gt;"COMPOSICAO",$A416&lt;&gt;"INSUMO",$A416&lt;&gt;"")</formula>
    </cfRule>
    <cfRule type="expression" dxfId="1190" priority="1232" stopIfTrue="1">
      <formula>AND(OR($A416="COMPOSICAO",$A416="INSUMO",$A416&lt;&gt;""),$A416&lt;&gt;"")</formula>
    </cfRule>
  </conditionalFormatting>
  <conditionalFormatting sqref="F416">
    <cfRule type="expression" dxfId="1189" priority="1229" stopIfTrue="1">
      <formula>AND($A416&lt;&gt;"COMPOSICAO",$A416&lt;&gt;"INSUMO",$A416&lt;&gt;"")</formula>
    </cfRule>
    <cfRule type="expression" dxfId="1188" priority="1230" stopIfTrue="1">
      <formula>AND(OR($A416="COMPOSICAO",$A416="INSUMO",$A416&lt;&gt;""),$A416&lt;&gt;"")</formula>
    </cfRule>
  </conditionalFormatting>
  <conditionalFormatting sqref="F416">
    <cfRule type="expression" dxfId="1187" priority="1227" stopIfTrue="1">
      <formula>AND($A416&lt;&gt;"COMPOSICAO",$A416&lt;&gt;"INSUMO",$A416&lt;&gt;"")</formula>
    </cfRule>
    <cfRule type="expression" dxfId="1186" priority="1228" stopIfTrue="1">
      <formula>AND(OR($A416="COMPOSICAO",$A416="INSUMO",$A416&lt;&gt;""),$A416&lt;&gt;"")</formula>
    </cfRule>
  </conditionalFormatting>
  <conditionalFormatting sqref="F416">
    <cfRule type="expression" dxfId="1185" priority="1225" stopIfTrue="1">
      <formula>AND($A416&lt;&gt;"COMPOSICAO",$A416&lt;&gt;"INSUMO",$A416&lt;&gt;"")</formula>
    </cfRule>
    <cfRule type="expression" dxfId="1184" priority="1226" stopIfTrue="1">
      <formula>AND(OR($A416="COMPOSICAO",$A416="INSUMO",$A416&lt;&gt;""),$A416&lt;&gt;"")</formula>
    </cfRule>
  </conditionalFormatting>
  <conditionalFormatting sqref="F416">
    <cfRule type="expression" dxfId="1183" priority="1223" stopIfTrue="1">
      <formula>AND($A416&lt;&gt;"COMPOSICAO",$A416&lt;&gt;"INSUMO",$A416&lt;&gt;"")</formula>
    </cfRule>
    <cfRule type="expression" dxfId="1182" priority="1224" stopIfTrue="1">
      <formula>AND(OR($A416="COMPOSICAO",$A416="INSUMO",$A416&lt;&gt;""),$A416&lt;&gt;"")</formula>
    </cfRule>
  </conditionalFormatting>
  <conditionalFormatting sqref="F416">
    <cfRule type="expression" dxfId="1181" priority="1221" stopIfTrue="1">
      <formula>AND($A416&lt;&gt;"COMPOSICAO",$A416&lt;&gt;"INSUMO",$A416&lt;&gt;"")</formula>
    </cfRule>
    <cfRule type="expression" dxfId="1180" priority="1222" stopIfTrue="1">
      <formula>AND(OR($A416="COMPOSICAO",$A416="INSUMO",$A416&lt;&gt;""),$A416&lt;&gt;"")</formula>
    </cfRule>
  </conditionalFormatting>
  <conditionalFormatting sqref="F416">
    <cfRule type="expression" dxfId="1179" priority="1219" stopIfTrue="1">
      <formula>AND($A416&lt;&gt;"COMPOSICAO",$A416&lt;&gt;"INSUMO",$A416&lt;&gt;"")</formula>
    </cfRule>
    <cfRule type="expression" dxfId="1178" priority="1220" stopIfTrue="1">
      <formula>AND(OR($A416="COMPOSICAO",$A416="INSUMO",$A416&lt;&gt;""),$A416&lt;&gt;"")</formula>
    </cfRule>
  </conditionalFormatting>
  <conditionalFormatting sqref="F416">
    <cfRule type="expression" dxfId="1177" priority="1217" stopIfTrue="1">
      <formula>AND($A416&lt;&gt;"COMPOSICAO",$A416&lt;&gt;"INSUMO",$A416&lt;&gt;"")</formula>
    </cfRule>
    <cfRule type="expression" dxfId="1176" priority="1218" stopIfTrue="1">
      <formula>AND(OR($A416="COMPOSICAO",$A416="INSUMO",$A416&lt;&gt;""),$A416&lt;&gt;"")</formula>
    </cfRule>
  </conditionalFormatting>
  <conditionalFormatting sqref="F416">
    <cfRule type="expression" dxfId="1175" priority="1215" stopIfTrue="1">
      <formula>AND($A416&lt;&gt;"COMPOSICAO",$A416&lt;&gt;"INSUMO",$A416&lt;&gt;"")</formula>
    </cfRule>
    <cfRule type="expression" dxfId="1174" priority="1216" stopIfTrue="1">
      <formula>AND(OR($A416="COMPOSICAO",$A416="INSUMO",$A416&lt;&gt;""),$A416&lt;&gt;"")</formula>
    </cfRule>
  </conditionalFormatting>
  <conditionalFormatting sqref="F416">
    <cfRule type="expression" dxfId="1173" priority="1213" stopIfTrue="1">
      <formula>AND($A416&lt;&gt;"COMPOSICAO",$A416&lt;&gt;"INSUMO",$A416&lt;&gt;"")</formula>
    </cfRule>
    <cfRule type="expression" dxfId="1172" priority="1214" stopIfTrue="1">
      <formula>AND(OR($A416="COMPOSICAO",$A416="INSUMO",$A416&lt;&gt;""),$A416&lt;&gt;"")</formula>
    </cfRule>
  </conditionalFormatting>
  <conditionalFormatting sqref="F416">
    <cfRule type="expression" dxfId="1171" priority="1211" stopIfTrue="1">
      <formula>AND($A416&lt;&gt;"COMPOSICAO",$A416&lt;&gt;"INSUMO",$A416&lt;&gt;"")</formula>
    </cfRule>
    <cfRule type="expression" dxfId="1170" priority="1212" stopIfTrue="1">
      <formula>AND(OR($A416="COMPOSICAO",$A416="INSUMO",$A416&lt;&gt;""),$A416&lt;&gt;"")</formula>
    </cfRule>
  </conditionalFormatting>
  <conditionalFormatting sqref="F416">
    <cfRule type="expression" dxfId="1169" priority="1209" stopIfTrue="1">
      <formula>AND($A416&lt;&gt;"COMPOSICAO",$A416&lt;&gt;"INSUMO",$A416&lt;&gt;"")</formula>
    </cfRule>
    <cfRule type="expression" dxfId="1168" priority="1210" stopIfTrue="1">
      <formula>AND(OR($A416="COMPOSICAO",$A416="INSUMO",$A416&lt;&gt;""),$A416&lt;&gt;"")</formula>
    </cfRule>
  </conditionalFormatting>
  <conditionalFormatting sqref="F417">
    <cfRule type="expression" dxfId="1167" priority="1207" stopIfTrue="1">
      <formula>AND($A417&lt;&gt;"COMPOSICAO",$A417&lt;&gt;"INSUMO",$A417&lt;&gt;"")</formula>
    </cfRule>
    <cfRule type="expression" dxfId="1166" priority="1208" stopIfTrue="1">
      <formula>AND(OR($A417="COMPOSICAO",$A417="INSUMO",$A417&lt;&gt;""),$A417&lt;&gt;"")</formula>
    </cfRule>
  </conditionalFormatting>
  <conditionalFormatting sqref="F417">
    <cfRule type="expression" dxfId="1165" priority="1205" stopIfTrue="1">
      <formula>AND($A417&lt;&gt;"COMPOSICAO",$A417&lt;&gt;"INSUMO",$A417&lt;&gt;"")</formula>
    </cfRule>
    <cfRule type="expression" dxfId="1164" priority="1206" stopIfTrue="1">
      <formula>AND(OR($A417="COMPOSICAO",$A417="INSUMO",$A417&lt;&gt;""),$A417&lt;&gt;"")</formula>
    </cfRule>
  </conditionalFormatting>
  <conditionalFormatting sqref="F417">
    <cfRule type="expression" dxfId="1163" priority="1203" stopIfTrue="1">
      <formula>AND($A417&lt;&gt;"COMPOSICAO",$A417&lt;&gt;"INSUMO",$A417&lt;&gt;"")</formula>
    </cfRule>
    <cfRule type="expression" dxfId="1162" priority="1204" stopIfTrue="1">
      <formula>AND(OR($A417="COMPOSICAO",$A417="INSUMO",$A417&lt;&gt;""),$A417&lt;&gt;"")</formula>
    </cfRule>
  </conditionalFormatting>
  <conditionalFormatting sqref="F417">
    <cfRule type="expression" dxfId="1161" priority="1201" stopIfTrue="1">
      <formula>AND($A417&lt;&gt;"COMPOSICAO",$A417&lt;&gt;"INSUMO",$A417&lt;&gt;"")</formula>
    </cfRule>
    <cfRule type="expression" dxfId="1160" priority="1202" stopIfTrue="1">
      <formula>AND(OR($A417="COMPOSICAO",$A417="INSUMO",$A417&lt;&gt;""),$A417&lt;&gt;"")</formula>
    </cfRule>
  </conditionalFormatting>
  <conditionalFormatting sqref="F417">
    <cfRule type="expression" dxfId="1159" priority="1199" stopIfTrue="1">
      <formula>AND($A417&lt;&gt;"COMPOSICAO",$A417&lt;&gt;"INSUMO",$A417&lt;&gt;"")</formula>
    </cfRule>
    <cfRule type="expression" dxfId="1158" priority="1200" stopIfTrue="1">
      <formula>AND(OR($A417="COMPOSICAO",$A417="INSUMO",$A417&lt;&gt;""),$A417&lt;&gt;"")</formula>
    </cfRule>
  </conditionalFormatting>
  <conditionalFormatting sqref="F417">
    <cfRule type="expression" dxfId="1157" priority="1197" stopIfTrue="1">
      <formula>AND($A417&lt;&gt;"COMPOSICAO",$A417&lt;&gt;"INSUMO",$A417&lt;&gt;"")</formula>
    </cfRule>
    <cfRule type="expression" dxfId="1156" priority="1198" stopIfTrue="1">
      <formula>AND(OR($A417="COMPOSICAO",$A417="INSUMO",$A417&lt;&gt;""),$A417&lt;&gt;"")</formula>
    </cfRule>
  </conditionalFormatting>
  <conditionalFormatting sqref="F417">
    <cfRule type="expression" dxfId="1155" priority="1195" stopIfTrue="1">
      <formula>AND($A417&lt;&gt;"COMPOSICAO",$A417&lt;&gt;"INSUMO",$A417&lt;&gt;"")</formula>
    </cfRule>
    <cfRule type="expression" dxfId="1154" priority="1196" stopIfTrue="1">
      <formula>AND(OR($A417="COMPOSICAO",$A417="INSUMO",$A417&lt;&gt;""),$A417&lt;&gt;"")</formula>
    </cfRule>
  </conditionalFormatting>
  <conditionalFormatting sqref="F417">
    <cfRule type="expression" dxfId="1153" priority="1193" stopIfTrue="1">
      <formula>AND($A417&lt;&gt;"COMPOSICAO",$A417&lt;&gt;"INSUMO",$A417&lt;&gt;"")</formula>
    </cfRule>
    <cfRule type="expression" dxfId="1152" priority="1194" stopIfTrue="1">
      <formula>AND(OR($A417="COMPOSICAO",$A417="INSUMO",$A417&lt;&gt;""),$A417&lt;&gt;"")</formula>
    </cfRule>
  </conditionalFormatting>
  <conditionalFormatting sqref="F417">
    <cfRule type="expression" dxfId="1151" priority="1191" stopIfTrue="1">
      <formula>AND($A417&lt;&gt;"COMPOSICAO",$A417&lt;&gt;"INSUMO",$A417&lt;&gt;"")</formula>
    </cfRule>
    <cfRule type="expression" dxfId="1150" priority="1192" stopIfTrue="1">
      <formula>AND(OR($A417="COMPOSICAO",$A417="INSUMO",$A417&lt;&gt;""),$A417&lt;&gt;"")</formula>
    </cfRule>
  </conditionalFormatting>
  <conditionalFormatting sqref="F417">
    <cfRule type="expression" dxfId="1149" priority="1189" stopIfTrue="1">
      <formula>AND($A417&lt;&gt;"COMPOSICAO",$A417&lt;&gt;"INSUMO",$A417&lt;&gt;"")</formula>
    </cfRule>
    <cfRule type="expression" dxfId="1148" priority="1190" stopIfTrue="1">
      <formula>AND(OR($A417="COMPOSICAO",$A417="INSUMO",$A417&lt;&gt;""),$A417&lt;&gt;"")</formula>
    </cfRule>
  </conditionalFormatting>
  <conditionalFormatting sqref="F417">
    <cfRule type="expression" dxfId="1147" priority="1187" stopIfTrue="1">
      <formula>AND($A417&lt;&gt;"COMPOSICAO",$A417&lt;&gt;"INSUMO",$A417&lt;&gt;"")</formula>
    </cfRule>
    <cfRule type="expression" dxfId="1146" priority="1188" stopIfTrue="1">
      <formula>AND(OR($A417="COMPOSICAO",$A417="INSUMO",$A417&lt;&gt;""),$A417&lt;&gt;"")</formula>
    </cfRule>
  </conditionalFormatting>
  <conditionalFormatting sqref="F417">
    <cfRule type="expression" dxfId="1145" priority="1185" stopIfTrue="1">
      <formula>AND($A417&lt;&gt;"COMPOSICAO",$A417&lt;&gt;"INSUMO",$A417&lt;&gt;"")</formula>
    </cfRule>
    <cfRule type="expression" dxfId="1144" priority="1186" stopIfTrue="1">
      <formula>AND(OR($A417="COMPOSICAO",$A417="INSUMO",$A417&lt;&gt;""),$A417&lt;&gt;"")</formula>
    </cfRule>
  </conditionalFormatting>
  <conditionalFormatting sqref="F417">
    <cfRule type="expression" dxfId="1143" priority="1183" stopIfTrue="1">
      <formula>AND($A417&lt;&gt;"COMPOSICAO",$A417&lt;&gt;"INSUMO",$A417&lt;&gt;"")</formula>
    </cfRule>
    <cfRule type="expression" dxfId="1142" priority="1184" stopIfTrue="1">
      <formula>AND(OR($A417="COMPOSICAO",$A417="INSUMO",$A417&lt;&gt;""),$A417&lt;&gt;"")</formula>
    </cfRule>
  </conditionalFormatting>
  <conditionalFormatting sqref="F417">
    <cfRule type="expression" dxfId="1141" priority="1181" stopIfTrue="1">
      <formula>AND($A417&lt;&gt;"COMPOSICAO",$A417&lt;&gt;"INSUMO",$A417&lt;&gt;"")</formula>
    </cfRule>
    <cfRule type="expression" dxfId="1140" priority="1182" stopIfTrue="1">
      <formula>AND(OR($A417="COMPOSICAO",$A417="INSUMO",$A417&lt;&gt;""),$A417&lt;&gt;"")</formula>
    </cfRule>
  </conditionalFormatting>
  <conditionalFormatting sqref="F417">
    <cfRule type="expression" dxfId="1139" priority="1179" stopIfTrue="1">
      <formula>AND($A417&lt;&gt;"COMPOSICAO",$A417&lt;&gt;"INSUMO",$A417&lt;&gt;"")</formula>
    </cfRule>
    <cfRule type="expression" dxfId="1138" priority="1180" stopIfTrue="1">
      <formula>AND(OR($A417="COMPOSICAO",$A417="INSUMO",$A417&lt;&gt;""),$A417&lt;&gt;"")</formula>
    </cfRule>
  </conditionalFormatting>
  <conditionalFormatting sqref="F417">
    <cfRule type="expression" dxfId="1137" priority="1177" stopIfTrue="1">
      <formula>AND($A417&lt;&gt;"COMPOSICAO",$A417&lt;&gt;"INSUMO",$A417&lt;&gt;"")</formula>
    </cfRule>
    <cfRule type="expression" dxfId="1136" priority="1178" stopIfTrue="1">
      <formula>AND(OR($A417="COMPOSICAO",$A417="INSUMO",$A417&lt;&gt;""),$A417&lt;&gt;"")</formula>
    </cfRule>
  </conditionalFormatting>
  <conditionalFormatting sqref="F417">
    <cfRule type="expression" dxfId="1135" priority="1175" stopIfTrue="1">
      <formula>AND($A417&lt;&gt;"COMPOSICAO",$A417&lt;&gt;"INSUMO",$A417&lt;&gt;"")</formula>
    </cfRule>
    <cfRule type="expression" dxfId="1134" priority="1176" stopIfTrue="1">
      <formula>AND(OR($A417="COMPOSICAO",$A417="INSUMO",$A417&lt;&gt;""),$A417&lt;&gt;"")</formula>
    </cfRule>
  </conditionalFormatting>
  <conditionalFormatting sqref="F417">
    <cfRule type="expression" dxfId="1133" priority="1173" stopIfTrue="1">
      <formula>AND($A417&lt;&gt;"COMPOSICAO",$A417&lt;&gt;"INSUMO",$A417&lt;&gt;"")</formula>
    </cfRule>
    <cfRule type="expression" dxfId="1132" priority="1174" stopIfTrue="1">
      <formula>AND(OR($A417="COMPOSICAO",$A417="INSUMO",$A417&lt;&gt;""),$A417&lt;&gt;"")</formula>
    </cfRule>
  </conditionalFormatting>
  <conditionalFormatting sqref="F417">
    <cfRule type="expression" dxfId="1131" priority="1171" stopIfTrue="1">
      <formula>AND($A417&lt;&gt;"COMPOSICAO",$A417&lt;&gt;"INSUMO",$A417&lt;&gt;"")</formula>
    </cfRule>
    <cfRule type="expression" dxfId="1130" priority="1172" stopIfTrue="1">
      <formula>AND(OR($A417="COMPOSICAO",$A417="INSUMO",$A417&lt;&gt;""),$A417&lt;&gt;"")</formula>
    </cfRule>
  </conditionalFormatting>
  <conditionalFormatting sqref="F417">
    <cfRule type="expression" dxfId="1129" priority="1169" stopIfTrue="1">
      <formula>AND($A417&lt;&gt;"COMPOSICAO",$A417&lt;&gt;"INSUMO",$A417&lt;&gt;"")</formula>
    </cfRule>
    <cfRule type="expression" dxfId="1128" priority="1170" stopIfTrue="1">
      <formula>AND(OR($A417="COMPOSICAO",$A417="INSUMO",$A417&lt;&gt;""),$A417&lt;&gt;"")</formula>
    </cfRule>
  </conditionalFormatting>
  <conditionalFormatting sqref="F418">
    <cfRule type="expression" dxfId="1127" priority="1167" stopIfTrue="1">
      <formula>AND($A418&lt;&gt;"COMPOSICAO",$A418&lt;&gt;"INSUMO",$A418&lt;&gt;"")</formula>
    </cfRule>
    <cfRule type="expression" dxfId="1126" priority="1168" stopIfTrue="1">
      <formula>AND(OR($A418="COMPOSICAO",$A418="INSUMO",$A418&lt;&gt;""),$A418&lt;&gt;"")</formula>
    </cfRule>
  </conditionalFormatting>
  <conditionalFormatting sqref="F418">
    <cfRule type="expression" dxfId="1125" priority="1165" stopIfTrue="1">
      <formula>AND($A418&lt;&gt;"COMPOSICAO",$A418&lt;&gt;"INSUMO",$A418&lt;&gt;"")</formula>
    </cfRule>
    <cfRule type="expression" dxfId="1124" priority="1166" stopIfTrue="1">
      <formula>AND(OR($A418="COMPOSICAO",$A418="INSUMO",$A418&lt;&gt;""),$A418&lt;&gt;"")</formula>
    </cfRule>
  </conditionalFormatting>
  <conditionalFormatting sqref="F418">
    <cfRule type="expression" dxfId="1123" priority="1163" stopIfTrue="1">
      <formula>AND($A418&lt;&gt;"COMPOSICAO",$A418&lt;&gt;"INSUMO",$A418&lt;&gt;"")</formula>
    </cfRule>
    <cfRule type="expression" dxfId="1122" priority="1164" stopIfTrue="1">
      <formula>AND(OR($A418="COMPOSICAO",$A418="INSUMO",$A418&lt;&gt;""),$A418&lt;&gt;"")</formula>
    </cfRule>
  </conditionalFormatting>
  <conditionalFormatting sqref="F418">
    <cfRule type="expression" dxfId="1121" priority="1161" stopIfTrue="1">
      <formula>AND($A418&lt;&gt;"COMPOSICAO",$A418&lt;&gt;"INSUMO",$A418&lt;&gt;"")</formula>
    </cfRule>
    <cfRule type="expression" dxfId="1120" priority="1162" stopIfTrue="1">
      <formula>AND(OR($A418="COMPOSICAO",$A418="INSUMO",$A418&lt;&gt;""),$A418&lt;&gt;"")</formula>
    </cfRule>
  </conditionalFormatting>
  <conditionalFormatting sqref="F418">
    <cfRule type="expression" dxfId="1119" priority="1159" stopIfTrue="1">
      <formula>AND($A418&lt;&gt;"COMPOSICAO",$A418&lt;&gt;"INSUMO",$A418&lt;&gt;"")</formula>
    </cfRule>
    <cfRule type="expression" dxfId="1118" priority="1160" stopIfTrue="1">
      <formula>AND(OR($A418="COMPOSICAO",$A418="INSUMO",$A418&lt;&gt;""),$A418&lt;&gt;"")</formula>
    </cfRule>
  </conditionalFormatting>
  <conditionalFormatting sqref="F418">
    <cfRule type="expression" dxfId="1117" priority="1157" stopIfTrue="1">
      <formula>AND($A418&lt;&gt;"COMPOSICAO",$A418&lt;&gt;"INSUMO",$A418&lt;&gt;"")</formula>
    </cfRule>
    <cfRule type="expression" dxfId="1116" priority="1158" stopIfTrue="1">
      <formula>AND(OR($A418="COMPOSICAO",$A418="INSUMO",$A418&lt;&gt;""),$A418&lt;&gt;"")</formula>
    </cfRule>
  </conditionalFormatting>
  <conditionalFormatting sqref="F418">
    <cfRule type="expression" dxfId="1115" priority="1155" stopIfTrue="1">
      <formula>AND($A418&lt;&gt;"COMPOSICAO",$A418&lt;&gt;"INSUMO",$A418&lt;&gt;"")</formula>
    </cfRule>
    <cfRule type="expression" dxfId="1114" priority="1156" stopIfTrue="1">
      <formula>AND(OR($A418="COMPOSICAO",$A418="INSUMO",$A418&lt;&gt;""),$A418&lt;&gt;"")</formula>
    </cfRule>
  </conditionalFormatting>
  <conditionalFormatting sqref="F418">
    <cfRule type="expression" dxfId="1113" priority="1153" stopIfTrue="1">
      <formula>AND($A418&lt;&gt;"COMPOSICAO",$A418&lt;&gt;"INSUMO",$A418&lt;&gt;"")</formula>
    </cfRule>
    <cfRule type="expression" dxfId="1112" priority="1154" stopIfTrue="1">
      <formula>AND(OR($A418="COMPOSICAO",$A418="INSUMO",$A418&lt;&gt;""),$A418&lt;&gt;"")</formula>
    </cfRule>
  </conditionalFormatting>
  <conditionalFormatting sqref="F418">
    <cfRule type="expression" dxfId="1111" priority="1151" stopIfTrue="1">
      <formula>AND($A418&lt;&gt;"COMPOSICAO",$A418&lt;&gt;"INSUMO",$A418&lt;&gt;"")</formula>
    </cfRule>
    <cfRule type="expression" dxfId="1110" priority="1152" stopIfTrue="1">
      <formula>AND(OR($A418="COMPOSICAO",$A418="INSUMO",$A418&lt;&gt;""),$A418&lt;&gt;"")</formula>
    </cfRule>
  </conditionalFormatting>
  <conditionalFormatting sqref="F418">
    <cfRule type="expression" dxfId="1109" priority="1149" stopIfTrue="1">
      <formula>AND($A418&lt;&gt;"COMPOSICAO",$A418&lt;&gt;"INSUMO",$A418&lt;&gt;"")</formula>
    </cfRule>
    <cfRule type="expression" dxfId="1108" priority="1150" stopIfTrue="1">
      <formula>AND(OR($A418="COMPOSICAO",$A418="INSUMO",$A418&lt;&gt;""),$A418&lt;&gt;"")</formula>
    </cfRule>
  </conditionalFormatting>
  <conditionalFormatting sqref="F418">
    <cfRule type="expression" dxfId="1107" priority="1147" stopIfTrue="1">
      <formula>AND($A418&lt;&gt;"COMPOSICAO",$A418&lt;&gt;"INSUMO",$A418&lt;&gt;"")</formula>
    </cfRule>
    <cfRule type="expression" dxfId="1106" priority="1148" stopIfTrue="1">
      <formula>AND(OR($A418="COMPOSICAO",$A418="INSUMO",$A418&lt;&gt;""),$A418&lt;&gt;"")</formula>
    </cfRule>
  </conditionalFormatting>
  <conditionalFormatting sqref="F418">
    <cfRule type="expression" dxfId="1105" priority="1145" stopIfTrue="1">
      <formula>AND($A418&lt;&gt;"COMPOSICAO",$A418&lt;&gt;"INSUMO",$A418&lt;&gt;"")</formula>
    </cfRule>
    <cfRule type="expression" dxfId="1104" priority="1146" stopIfTrue="1">
      <formula>AND(OR($A418="COMPOSICAO",$A418="INSUMO",$A418&lt;&gt;""),$A418&lt;&gt;"")</formula>
    </cfRule>
  </conditionalFormatting>
  <conditionalFormatting sqref="F418">
    <cfRule type="expression" dxfId="1103" priority="1143" stopIfTrue="1">
      <formula>AND($A418&lt;&gt;"COMPOSICAO",$A418&lt;&gt;"INSUMO",$A418&lt;&gt;"")</formula>
    </cfRule>
    <cfRule type="expression" dxfId="1102" priority="1144" stopIfTrue="1">
      <formula>AND(OR($A418="COMPOSICAO",$A418="INSUMO",$A418&lt;&gt;""),$A418&lt;&gt;"")</formula>
    </cfRule>
  </conditionalFormatting>
  <conditionalFormatting sqref="F418">
    <cfRule type="expression" dxfId="1101" priority="1141" stopIfTrue="1">
      <formula>AND($A418&lt;&gt;"COMPOSICAO",$A418&lt;&gt;"INSUMO",$A418&lt;&gt;"")</formula>
    </cfRule>
    <cfRule type="expression" dxfId="1100" priority="1142" stopIfTrue="1">
      <formula>AND(OR($A418="COMPOSICAO",$A418="INSUMO",$A418&lt;&gt;""),$A418&lt;&gt;"")</formula>
    </cfRule>
  </conditionalFormatting>
  <conditionalFormatting sqref="F418">
    <cfRule type="expression" dxfId="1099" priority="1139" stopIfTrue="1">
      <formula>AND($A418&lt;&gt;"COMPOSICAO",$A418&lt;&gt;"INSUMO",$A418&lt;&gt;"")</formula>
    </cfRule>
    <cfRule type="expression" dxfId="1098" priority="1140" stopIfTrue="1">
      <formula>AND(OR($A418="COMPOSICAO",$A418="INSUMO",$A418&lt;&gt;""),$A418&lt;&gt;"")</formula>
    </cfRule>
  </conditionalFormatting>
  <conditionalFormatting sqref="F418">
    <cfRule type="expression" dxfId="1097" priority="1137" stopIfTrue="1">
      <formula>AND($A418&lt;&gt;"COMPOSICAO",$A418&lt;&gt;"INSUMO",$A418&lt;&gt;"")</formula>
    </cfRule>
    <cfRule type="expression" dxfId="1096" priority="1138" stopIfTrue="1">
      <formula>AND(OR($A418="COMPOSICAO",$A418="INSUMO",$A418&lt;&gt;""),$A418&lt;&gt;"")</formula>
    </cfRule>
  </conditionalFormatting>
  <conditionalFormatting sqref="F418">
    <cfRule type="expression" dxfId="1095" priority="1135" stopIfTrue="1">
      <formula>AND($A418&lt;&gt;"COMPOSICAO",$A418&lt;&gt;"INSUMO",$A418&lt;&gt;"")</formula>
    </cfRule>
    <cfRule type="expression" dxfId="1094" priority="1136" stopIfTrue="1">
      <formula>AND(OR($A418="COMPOSICAO",$A418="INSUMO",$A418&lt;&gt;""),$A418&lt;&gt;"")</formula>
    </cfRule>
  </conditionalFormatting>
  <conditionalFormatting sqref="F418">
    <cfRule type="expression" dxfId="1093" priority="1133" stopIfTrue="1">
      <formula>AND($A418&lt;&gt;"COMPOSICAO",$A418&lt;&gt;"INSUMO",$A418&lt;&gt;"")</formula>
    </cfRule>
    <cfRule type="expression" dxfId="1092" priority="1134" stopIfTrue="1">
      <formula>AND(OR($A418="COMPOSICAO",$A418="INSUMO",$A418&lt;&gt;""),$A418&lt;&gt;"")</formula>
    </cfRule>
  </conditionalFormatting>
  <conditionalFormatting sqref="F418">
    <cfRule type="expression" dxfId="1091" priority="1131" stopIfTrue="1">
      <formula>AND($A418&lt;&gt;"COMPOSICAO",$A418&lt;&gt;"INSUMO",$A418&lt;&gt;"")</formula>
    </cfRule>
    <cfRule type="expression" dxfId="1090" priority="1132" stopIfTrue="1">
      <formula>AND(OR($A418="COMPOSICAO",$A418="INSUMO",$A418&lt;&gt;""),$A418&lt;&gt;"")</formula>
    </cfRule>
  </conditionalFormatting>
  <conditionalFormatting sqref="F418">
    <cfRule type="expression" dxfId="1089" priority="1129" stopIfTrue="1">
      <formula>AND($A418&lt;&gt;"COMPOSICAO",$A418&lt;&gt;"INSUMO",$A418&lt;&gt;"")</formula>
    </cfRule>
    <cfRule type="expression" dxfId="1088" priority="1130" stopIfTrue="1">
      <formula>AND(OR($A418="COMPOSICAO",$A418="INSUMO",$A418&lt;&gt;""),$A418&lt;&gt;"")</formula>
    </cfRule>
  </conditionalFormatting>
  <conditionalFormatting sqref="F419">
    <cfRule type="expression" dxfId="1087" priority="1127" stopIfTrue="1">
      <formula>AND($A419&lt;&gt;"COMPOSICAO",$A419&lt;&gt;"INSUMO",$A419&lt;&gt;"")</formula>
    </cfRule>
    <cfRule type="expression" dxfId="1086" priority="1128" stopIfTrue="1">
      <formula>AND(OR($A419="COMPOSICAO",$A419="INSUMO",$A419&lt;&gt;""),$A419&lt;&gt;"")</formula>
    </cfRule>
  </conditionalFormatting>
  <conditionalFormatting sqref="F419">
    <cfRule type="expression" dxfId="1085" priority="1125" stopIfTrue="1">
      <formula>AND($A419&lt;&gt;"COMPOSICAO",$A419&lt;&gt;"INSUMO",$A419&lt;&gt;"")</formula>
    </cfRule>
    <cfRule type="expression" dxfId="1084" priority="1126" stopIfTrue="1">
      <formula>AND(OR($A419="COMPOSICAO",$A419="INSUMO",$A419&lt;&gt;""),$A419&lt;&gt;"")</formula>
    </cfRule>
  </conditionalFormatting>
  <conditionalFormatting sqref="F419">
    <cfRule type="expression" dxfId="1083" priority="1123" stopIfTrue="1">
      <formula>AND($A419&lt;&gt;"COMPOSICAO",$A419&lt;&gt;"INSUMO",$A419&lt;&gt;"")</formula>
    </cfRule>
    <cfRule type="expression" dxfId="1082" priority="1124" stopIfTrue="1">
      <formula>AND(OR($A419="COMPOSICAO",$A419="INSUMO",$A419&lt;&gt;""),$A419&lt;&gt;"")</formula>
    </cfRule>
  </conditionalFormatting>
  <conditionalFormatting sqref="F419">
    <cfRule type="expression" dxfId="1081" priority="1121" stopIfTrue="1">
      <formula>AND($A419&lt;&gt;"COMPOSICAO",$A419&lt;&gt;"INSUMO",$A419&lt;&gt;"")</formula>
    </cfRule>
    <cfRule type="expression" dxfId="1080" priority="1122" stopIfTrue="1">
      <formula>AND(OR($A419="COMPOSICAO",$A419="INSUMO",$A419&lt;&gt;""),$A419&lt;&gt;"")</formula>
    </cfRule>
  </conditionalFormatting>
  <conditionalFormatting sqref="F419">
    <cfRule type="expression" dxfId="1079" priority="1119" stopIfTrue="1">
      <formula>AND($A419&lt;&gt;"COMPOSICAO",$A419&lt;&gt;"INSUMO",$A419&lt;&gt;"")</formula>
    </cfRule>
    <cfRule type="expression" dxfId="1078" priority="1120" stopIfTrue="1">
      <formula>AND(OR($A419="COMPOSICAO",$A419="INSUMO",$A419&lt;&gt;""),$A419&lt;&gt;"")</formula>
    </cfRule>
  </conditionalFormatting>
  <conditionalFormatting sqref="F419">
    <cfRule type="expression" dxfId="1077" priority="1117" stopIfTrue="1">
      <formula>AND($A419&lt;&gt;"COMPOSICAO",$A419&lt;&gt;"INSUMO",$A419&lt;&gt;"")</formula>
    </cfRule>
    <cfRule type="expression" dxfId="1076" priority="1118" stopIfTrue="1">
      <formula>AND(OR($A419="COMPOSICAO",$A419="INSUMO",$A419&lt;&gt;""),$A419&lt;&gt;"")</formula>
    </cfRule>
  </conditionalFormatting>
  <conditionalFormatting sqref="F419">
    <cfRule type="expression" dxfId="1075" priority="1115" stopIfTrue="1">
      <formula>AND($A419&lt;&gt;"COMPOSICAO",$A419&lt;&gt;"INSUMO",$A419&lt;&gt;"")</formula>
    </cfRule>
    <cfRule type="expression" dxfId="1074" priority="1116" stopIfTrue="1">
      <formula>AND(OR($A419="COMPOSICAO",$A419="INSUMO",$A419&lt;&gt;""),$A419&lt;&gt;"")</formula>
    </cfRule>
  </conditionalFormatting>
  <conditionalFormatting sqref="F419">
    <cfRule type="expression" dxfId="1073" priority="1113" stopIfTrue="1">
      <formula>AND($A419&lt;&gt;"COMPOSICAO",$A419&lt;&gt;"INSUMO",$A419&lt;&gt;"")</formula>
    </cfRule>
    <cfRule type="expression" dxfId="1072" priority="1114" stopIfTrue="1">
      <formula>AND(OR($A419="COMPOSICAO",$A419="INSUMO",$A419&lt;&gt;""),$A419&lt;&gt;"")</formula>
    </cfRule>
  </conditionalFormatting>
  <conditionalFormatting sqref="F419">
    <cfRule type="expression" dxfId="1071" priority="1111" stopIfTrue="1">
      <formula>AND($A419&lt;&gt;"COMPOSICAO",$A419&lt;&gt;"INSUMO",$A419&lt;&gt;"")</formula>
    </cfRule>
    <cfRule type="expression" dxfId="1070" priority="1112" stopIfTrue="1">
      <formula>AND(OR($A419="COMPOSICAO",$A419="INSUMO",$A419&lt;&gt;""),$A419&lt;&gt;"")</formula>
    </cfRule>
  </conditionalFormatting>
  <conditionalFormatting sqref="F419">
    <cfRule type="expression" dxfId="1069" priority="1109" stopIfTrue="1">
      <formula>AND($A419&lt;&gt;"COMPOSICAO",$A419&lt;&gt;"INSUMO",$A419&lt;&gt;"")</formula>
    </cfRule>
    <cfRule type="expression" dxfId="1068" priority="1110" stopIfTrue="1">
      <formula>AND(OR($A419="COMPOSICAO",$A419="INSUMO",$A419&lt;&gt;""),$A419&lt;&gt;"")</formula>
    </cfRule>
  </conditionalFormatting>
  <conditionalFormatting sqref="F419">
    <cfRule type="expression" dxfId="1067" priority="1107" stopIfTrue="1">
      <formula>AND($A419&lt;&gt;"COMPOSICAO",$A419&lt;&gt;"INSUMO",$A419&lt;&gt;"")</formula>
    </cfRule>
    <cfRule type="expression" dxfId="1066" priority="1108" stopIfTrue="1">
      <formula>AND(OR($A419="COMPOSICAO",$A419="INSUMO",$A419&lt;&gt;""),$A419&lt;&gt;"")</formula>
    </cfRule>
  </conditionalFormatting>
  <conditionalFormatting sqref="F419">
    <cfRule type="expression" dxfId="1065" priority="1105" stopIfTrue="1">
      <formula>AND($A419&lt;&gt;"COMPOSICAO",$A419&lt;&gt;"INSUMO",$A419&lt;&gt;"")</formula>
    </cfRule>
    <cfRule type="expression" dxfId="1064" priority="1106" stopIfTrue="1">
      <formula>AND(OR($A419="COMPOSICAO",$A419="INSUMO",$A419&lt;&gt;""),$A419&lt;&gt;"")</formula>
    </cfRule>
  </conditionalFormatting>
  <conditionalFormatting sqref="F419">
    <cfRule type="expression" dxfId="1063" priority="1103" stopIfTrue="1">
      <formula>AND($A419&lt;&gt;"COMPOSICAO",$A419&lt;&gt;"INSUMO",$A419&lt;&gt;"")</formula>
    </cfRule>
    <cfRule type="expression" dxfId="1062" priority="1104" stopIfTrue="1">
      <formula>AND(OR($A419="COMPOSICAO",$A419="INSUMO",$A419&lt;&gt;""),$A419&lt;&gt;"")</formula>
    </cfRule>
  </conditionalFormatting>
  <conditionalFormatting sqref="F419">
    <cfRule type="expression" dxfId="1061" priority="1101" stopIfTrue="1">
      <formula>AND($A419&lt;&gt;"COMPOSICAO",$A419&lt;&gt;"INSUMO",$A419&lt;&gt;"")</formula>
    </cfRule>
    <cfRule type="expression" dxfId="1060" priority="1102" stopIfTrue="1">
      <formula>AND(OR($A419="COMPOSICAO",$A419="INSUMO",$A419&lt;&gt;""),$A419&lt;&gt;"")</formula>
    </cfRule>
  </conditionalFormatting>
  <conditionalFormatting sqref="F419">
    <cfRule type="expression" dxfId="1059" priority="1099" stopIfTrue="1">
      <formula>AND($A419&lt;&gt;"COMPOSICAO",$A419&lt;&gt;"INSUMO",$A419&lt;&gt;"")</formula>
    </cfRule>
    <cfRule type="expression" dxfId="1058" priority="1100" stopIfTrue="1">
      <formula>AND(OR($A419="COMPOSICAO",$A419="INSUMO",$A419&lt;&gt;""),$A419&lt;&gt;"")</formula>
    </cfRule>
  </conditionalFormatting>
  <conditionalFormatting sqref="F419">
    <cfRule type="expression" dxfId="1057" priority="1097" stopIfTrue="1">
      <formula>AND($A419&lt;&gt;"COMPOSICAO",$A419&lt;&gt;"INSUMO",$A419&lt;&gt;"")</formula>
    </cfRule>
    <cfRule type="expression" dxfId="1056" priority="1098" stopIfTrue="1">
      <formula>AND(OR($A419="COMPOSICAO",$A419="INSUMO",$A419&lt;&gt;""),$A419&lt;&gt;"")</formula>
    </cfRule>
  </conditionalFormatting>
  <conditionalFormatting sqref="F419">
    <cfRule type="expression" dxfId="1055" priority="1095" stopIfTrue="1">
      <formula>AND($A419&lt;&gt;"COMPOSICAO",$A419&lt;&gt;"INSUMO",$A419&lt;&gt;"")</formula>
    </cfRule>
    <cfRule type="expression" dxfId="1054" priority="1096" stopIfTrue="1">
      <formula>AND(OR($A419="COMPOSICAO",$A419="INSUMO",$A419&lt;&gt;""),$A419&lt;&gt;"")</formula>
    </cfRule>
  </conditionalFormatting>
  <conditionalFormatting sqref="F419">
    <cfRule type="expression" dxfId="1053" priority="1093" stopIfTrue="1">
      <formula>AND($A419&lt;&gt;"COMPOSICAO",$A419&lt;&gt;"INSUMO",$A419&lt;&gt;"")</formula>
    </cfRule>
    <cfRule type="expression" dxfId="1052" priority="1094" stopIfTrue="1">
      <formula>AND(OR($A419="COMPOSICAO",$A419="INSUMO",$A419&lt;&gt;""),$A419&lt;&gt;"")</formula>
    </cfRule>
  </conditionalFormatting>
  <conditionalFormatting sqref="F419">
    <cfRule type="expression" dxfId="1051" priority="1091" stopIfTrue="1">
      <formula>AND($A419&lt;&gt;"COMPOSICAO",$A419&lt;&gt;"INSUMO",$A419&lt;&gt;"")</formula>
    </cfRule>
    <cfRule type="expression" dxfId="1050" priority="1092" stopIfTrue="1">
      <formula>AND(OR($A419="COMPOSICAO",$A419="INSUMO",$A419&lt;&gt;""),$A419&lt;&gt;"")</formula>
    </cfRule>
  </conditionalFormatting>
  <conditionalFormatting sqref="F419">
    <cfRule type="expression" dxfId="1049" priority="1089" stopIfTrue="1">
      <formula>AND($A419&lt;&gt;"COMPOSICAO",$A419&lt;&gt;"INSUMO",$A419&lt;&gt;"")</formula>
    </cfRule>
    <cfRule type="expression" dxfId="1048" priority="1090" stopIfTrue="1">
      <formula>AND(OR($A419="COMPOSICAO",$A419="INSUMO",$A419&lt;&gt;""),$A419&lt;&gt;"")</formula>
    </cfRule>
  </conditionalFormatting>
  <conditionalFormatting sqref="F420">
    <cfRule type="expression" dxfId="1047" priority="1087" stopIfTrue="1">
      <formula>AND($A420&lt;&gt;"COMPOSICAO",$A420&lt;&gt;"INSUMO",$A420&lt;&gt;"")</formula>
    </cfRule>
    <cfRule type="expression" dxfId="1046" priority="1088" stopIfTrue="1">
      <formula>AND(OR($A420="COMPOSICAO",$A420="INSUMO",$A420&lt;&gt;""),$A420&lt;&gt;"")</formula>
    </cfRule>
  </conditionalFormatting>
  <conditionalFormatting sqref="F420">
    <cfRule type="expression" dxfId="1045" priority="1085" stopIfTrue="1">
      <formula>AND($A420&lt;&gt;"COMPOSICAO",$A420&lt;&gt;"INSUMO",$A420&lt;&gt;"")</formula>
    </cfRule>
    <cfRule type="expression" dxfId="1044" priority="1086" stopIfTrue="1">
      <formula>AND(OR($A420="COMPOSICAO",$A420="INSUMO",$A420&lt;&gt;""),$A420&lt;&gt;"")</formula>
    </cfRule>
  </conditionalFormatting>
  <conditionalFormatting sqref="F420">
    <cfRule type="expression" dxfId="1043" priority="1083" stopIfTrue="1">
      <formula>AND($A420&lt;&gt;"COMPOSICAO",$A420&lt;&gt;"INSUMO",$A420&lt;&gt;"")</formula>
    </cfRule>
    <cfRule type="expression" dxfId="1042" priority="1084" stopIfTrue="1">
      <formula>AND(OR($A420="COMPOSICAO",$A420="INSUMO",$A420&lt;&gt;""),$A420&lt;&gt;"")</formula>
    </cfRule>
  </conditionalFormatting>
  <conditionalFormatting sqref="F420">
    <cfRule type="expression" dxfId="1041" priority="1081" stopIfTrue="1">
      <formula>AND($A420&lt;&gt;"COMPOSICAO",$A420&lt;&gt;"INSUMO",$A420&lt;&gt;"")</formula>
    </cfRule>
    <cfRule type="expression" dxfId="1040" priority="1082" stopIfTrue="1">
      <formula>AND(OR($A420="COMPOSICAO",$A420="INSUMO",$A420&lt;&gt;""),$A420&lt;&gt;"")</formula>
    </cfRule>
  </conditionalFormatting>
  <conditionalFormatting sqref="F420">
    <cfRule type="expression" dxfId="1039" priority="1079" stopIfTrue="1">
      <formula>AND($A420&lt;&gt;"COMPOSICAO",$A420&lt;&gt;"INSUMO",$A420&lt;&gt;"")</formula>
    </cfRule>
    <cfRule type="expression" dxfId="1038" priority="1080" stopIfTrue="1">
      <formula>AND(OR($A420="COMPOSICAO",$A420="INSUMO",$A420&lt;&gt;""),$A420&lt;&gt;"")</formula>
    </cfRule>
  </conditionalFormatting>
  <conditionalFormatting sqref="F420">
    <cfRule type="expression" dxfId="1037" priority="1077" stopIfTrue="1">
      <formula>AND($A420&lt;&gt;"COMPOSICAO",$A420&lt;&gt;"INSUMO",$A420&lt;&gt;"")</formula>
    </cfRule>
    <cfRule type="expression" dxfId="1036" priority="1078" stopIfTrue="1">
      <formula>AND(OR($A420="COMPOSICAO",$A420="INSUMO",$A420&lt;&gt;""),$A420&lt;&gt;"")</formula>
    </cfRule>
  </conditionalFormatting>
  <conditionalFormatting sqref="F420">
    <cfRule type="expression" dxfId="1035" priority="1075" stopIfTrue="1">
      <formula>AND($A420&lt;&gt;"COMPOSICAO",$A420&lt;&gt;"INSUMO",$A420&lt;&gt;"")</formula>
    </cfRule>
    <cfRule type="expression" dxfId="1034" priority="1076" stopIfTrue="1">
      <formula>AND(OR($A420="COMPOSICAO",$A420="INSUMO",$A420&lt;&gt;""),$A420&lt;&gt;"")</formula>
    </cfRule>
  </conditionalFormatting>
  <conditionalFormatting sqref="F420">
    <cfRule type="expression" dxfId="1033" priority="1073" stopIfTrue="1">
      <formula>AND($A420&lt;&gt;"COMPOSICAO",$A420&lt;&gt;"INSUMO",$A420&lt;&gt;"")</formula>
    </cfRule>
    <cfRule type="expression" dxfId="1032" priority="1074" stopIfTrue="1">
      <formula>AND(OR($A420="COMPOSICAO",$A420="INSUMO",$A420&lt;&gt;""),$A420&lt;&gt;"")</formula>
    </cfRule>
  </conditionalFormatting>
  <conditionalFormatting sqref="F420">
    <cfRule type="expression" dxfId="1031" priority="1071" stopIfTrue="1">
      <formula>AND($A420&lt;&gt;"COMPOSICAO",$A420&lt;&gt;"INSUMO",$A420&lt;&gt;"")</formula>
    </cfRule>
    <cfRule type="expression" dxfId="1030" priority="1072" stopIfTrue="1">
      <formula>AND(OR($A420="COMPOSICAO",$A420="INSUMO",$A420&lt;&gt;""),$A420&lt;&gt;"")</formula>
    </cfRule>
  </conditionalFormatting>
  <conditionalFormatting sqref="F420">
    <cfRule type="expression" dxfId="1029" priority="1069" stopIfTrue="1">
      <formula>AND($A420&lt;&gt;"COMPOSICAO",$A420&lt;&gt;"INSUMO",$A420&lt;&gt;"")</formula>
    </cfRule>
    <cfRule type="expression" dxfId="1028" priority="1070" stopIfTrue="1">
      <formula>AND(OR($A420="COMPOSICAO",$A420="INSUMO",$A420&lt;&gt;""),$A420&lt;&gt;"")</formula>
    </cfRule>
  </conditionalFormatting>
  <conditionalFormatting sqref="F420">
    <cfRule type="expression" dxfId="1027" priority="1067" stopIfTrue="1">
      <formula>AND($A420&lt;&gt;"COMPOSICAO",$A420&lt;&gt;"INSUMO",$A420&lt;&gt;"")</formula>
    </cfRule>
    <cfRule type="expression" dxfId="1026" priority="1068" stopIfTrue="1">
      <formula>AND(OR($A420="COMPOSICAO",$A420="INSUMO",$A420&lt;&gt;""),$A420&lt;&gt;"")</formula>
    </cfRule>
  </conditionalFormatting>
  <conditionalFormatting sqref="F420">
    <cfRule type="expression" dxfId="1025" priority="1065" stopIfTrue="1">
      <formula>AND($A420&lt;&gt;"COMPOSICAO",$A420&lt;&gt;"INSUMO",$A420&lt;&gt;"")</formula>
    </cfRule>
    <cfRule type="expression" dxfId="1024" priority="1066" stopIfTrue="1">
      <formula>AND(OR($A420="COMPOSICAO",$A420="INSUMO",$A420&lt;&gt;""),$A420&lt;&gt;"")</formula>
    </cfRule>
  </conditionalFormatting>
  <conditionalFormatting sqref="F420">
    <cfRule type="expression" dxfId="1023" priority="1063" stopIfTrue="1">
      <formula>AND($A420&lt;&gt;"COMPOSICAO",$A420&lt;&gt;"INSUMO",$A420&lt;&gt;"")</formula>
    </cfRule>
    <cfRule type="expression" dxfId="1022" priority="1064" stopIfTrue="1">
      <formula>AND(OR($A420="COMPOSICAO",$A420="INSUMO",$A420&lt;&gt;""),$A420&lt;&gt;"")</formula>
    </cfRule>
  </conditionalFormatting>
  <conditionalFormatting sqref="F420">
    <cfRule type="expression" dxfId="1021" priority="1061" stopIfTrue="1">
      <formula>AND($A420&lt;&gt;"COMPOSICAO",$A420&lt;&gt;"INSUMO",$A420&lt;&gt;"")</formula>
    </cfRule>
    <cfRule type="expression" dxfId="1020" priority="1062" stopIfTrue="1">
      <formula>AND(OR($A420="COMPOSICAO",$A420="INSUMO",$A420&lt;&gt;""),$A420&lt;&gt;"")</formula>
    </cfRule>
  </conditionalFormatting>
  <conditionalFormatting sqref="F420">
    <cfRule type="expression" dxfId="1019" priority="1059" stopIfTrue="1">
      <formula>AND($A420&lt;&gt;"COMPOSICAO",$A420&lt;&gt;"INSUMO",$A420&lt;&gt;"")</formula>
    </cfRule>
    <cfRule type="expression" dxfId="1018" priority="1060" stopIfTrue="1">
      <formula>AND(OR($A420="COMPOSICAO",$A420="INSUMO",$A420&lt;&gt;""),$A420&lt;&gt;"")</formula>
    </cfRule>
  </conditionalFormatting>
  <conditionalFormatting sqref="F420">
    <cfRule type="expression" dxfId="1017" priority="1057" stopIfTrue="1">
      <formula>AND($A420&lt;&gt;"COMPOSICAO",$A420&lt;&gt;"INSUMO",$A420&lt;&gt;"")</formula>
    </cfRule>
    <cfRule type="expression" dxfId="1016" priority="1058" stopIfTrue="1">
      <formula>AND(OR($A420="COMPOSICAO",$A420="INSUMO",$A420&lt;&gt;""),$A420&lt;&gt;"")</formula>
    </cfRule>
  </conditionalFormatting>
  <conditionalFormatting sqref="F420">
    <cfRule type="expression" dxfId="1015" priority="1055" stopIfTrue="1">
      <formula>AND($A420&lt;&gt;"COMPOSICAO",$A420&lt;&gt;"INSUMO",$A420&lt;&gt;"")</formula>
    </cfRule>
    <cfRule type="expression" dxfId="1014" priority="1056" stopIfTrue="1">
      <formula>AND(OR($A420="COMPOSICAO",$A420="INSUMO",$A420&lt;&gt;""),$A420&lt;&gt;"")</formula>
    </cfRule>
  </conditionalFormatting>
  <conditionalFormatting sqref="F420">
    <cfRule type="expression" dxfId="1013" priority="1053" stopIfTrue="1">
      <formula>AND($A420&lt;&gt;"COMPOSICAO",$A420&lt;&gt;"INSUMO",$A420&lt;&gt;"")</formula>
    </cfRule>
    <cfRule type="expression" dxfId="1012" priority="1054" stopIfTrue="1">
      <formula>AND(OR($A420="COMPOSICAO",$A420="INSUMO",$A420&lt;&gt;""),$A420&lt;&gt;"")</formula>
    </cfRule>
  </conditionalFormatting>
  <conditionalFormatting sqref="F420">
    <cfRule type="expression" dxfId="1011" priority="1051" stopIfTrue="1">
      <formula>AND($A420&lt;&gt;"COMPOSICAO",$A420&lt;&gt;"INSUMO",$A420&lt;&gt;"")</formula>
    </cfRule>
    <cfRule type="expression" dxfId="1010" priority="1052" stopIfTrue="1">
      <formula>AND(OR($A420="COMPOSICAO",$A420="INSUMO",$A420&lt;&gt;""),$A420&lt;&gt;"")</formula>
    </cfRule>
  </conditionalFormatting>
  <conditionalFormatting sqref="F420">
    <cfRule type="expression" dxfId="1009" priority="1049" stopIfTrue="1">
      <formula>AND($A420&lt;&gt;"COMPOSICAO",$A420&lt;&gt;"INSUMO",$A420&lt;&gt;"")</formula>
    </cfRule>
    <cfRule type="expression" dxfId="1008" priority="1050" stopIfTrue="1">
      <formula>AND(OR($A420="COMPOSICAO",$A420="INSUMO",$A420&lt;&gt;""),$A420&lt;&gt;"")</formula>
    </cfRule>
  </conditionalFormatting>
  <conditionalFormatting sqref="F421">
    <cfRule type="expression" dxfId="1007" priority="1047" stopIfTrue="1">
      <formula>AND($A421&lt;&gt;"COMPOSICAO",$A421&lt;&gt;"INSUMO",$A421&lt;&gt;"")</formula>
    </cfRule>
    <cfRule type="expression" dxfId="1006" priority="1048" stopIfTrue="1">
      <formula>AND(OR($A421="COMPOSICAO",$A421="INSUMO",$A421&lt;&gt;""),$A421&lt;&gt;"")</formula>
    </cfRule>
  </conditionalFormatting>
  <conditionalFormatting sqref="F421">
    <cfRule type="expression" dxfId="1005" priority="1045" stopIfTrue="1">
      <formula>AND($A421&lt;&gt;"COMPOSICAO",$A421&lt;&gt;"INSUMO",$A421&lt;&gt;"")</formula>
    </cfRule>
    <cfRule type="expression" dxfId="1004" priority="1046" stopIfTrue="1">
      <formula>AND(OR($A421="COMPOSICAO",$A421="INSUMO",$A421&lt;&gt;""),$A421&lt;&gt;"")</formula>
    </cfRule>
  </conditionalFormatting>
  <conditionalFormatting sqref="F421">
    <cfRule type="expression" dxfId="1003" priority="1043" stopIfTrue="1">
      <formula>AND($A421&lt;&gt;"COMPOSICAO",$A421&lt;&gt;"INSUMO",$A421&lt;&gt;"")</formula>
    </cfRule>
    <cfRule type="expression" dxfId="1002" priority="1044" stopIfTrue="1">
      <formula>AND(OR($A421="COMPOSICAO",$A421="INSUMO",$A421&lt;&gt;""),$A421&lt;&gt;"")</formula>
    </cfRule>
  </conditionalFormatting>
  <conditionalFormatting sqref="F421">
    <cfRule type="expression" dxfId="1001" priority="1041" stopIfTrue="1">
      <formula>AND($A421&lt;&gt;"COMPOSICAO",$A421&lt;&gt;"INSUMO",$A421&lt;&gt;"")</formula>
    </cfRule>
    <cfRule type="expression" dxfId="1000" priority="1042" stopIfTrue="1">
      <formula>AND(OR($A421="COMPOSICAO",$A421="INSUMO",$A421&lt;&gt;""),$A421&lt;&gt;"")</formula>
    </cfRule>
  </conditionalFormatting>
  <conditionalFormatting sqref="F421">
    <cfRule type="expression" dxfId="999" priority="1039" stopIfTrue="1">
      <formula>AND($A421&lt;&gt;"COMPOSICAO",$A421&lt;&gt;"INSUMO",$A421&lt;&gt;"")</formula>
    </cfRule>
    <cfRule type="expression" dxfId="998" priority="1040" stopIfTrue="1">
      <formula>AND(OR($A421="COMPOSICAO",$A421="INSUMO",$A421&lt;&gt;""),$A421&lt;&gt;"")</formula>
    </cfRule>
  </conditionalFormatting>
  <conditionalFormatting sqref="F421">
    <cfRule type="expression" dxfId="997" priority="1037" stopIfTrue="1">
      <formula>AND($A421&lt;&gt;"COMPOSICAO",$A421&lt;&gt;"INSUMO",$A421&lt;&gt;"")</formula>
    </cfRule>
    <cfRule type="expression" dxfId="996" priority="1038" stopIfTrue="1">
      <formula>AND(OR($A421="COMPOSICAO",$A421="INSUMO",$A421&lt;&gt;""),$A421&lt;&gt;"")</formula>
    </cfRule>
  </conditionalFormatting>
  <conditionalFormatting sqref="F421">
    <cfRule type="expression" dxfId="995" priority="1035" stopIfTrue="1">
      <formula>AND($A421&lt;&gt;"COMPOSICAO",$A421&lt;&gt;"INSUMO",$A421&lt;&gt;"")</formula>
    </cfRule>
    <cfRule type="expression" dxfId="994" priority="1036" stopIfTrue="1">
      <formula>AND(OR($A421="COMPOSICAO",$A421="INSUMO",$A421&lt;&gt;""),$A421&lt;&gt;"")</formula>
    </cfRule>
  </conditionalFormatting>
  <conditionalFormatting sqref="F421">
    <cfRule type="expression" dxfId="993" priority="1033" stopIfTrue="1">
      <formula>AND($A421&lt;&gt;"COMPOSICAO",$A421&lt;&gt;"INSUMO",$A421&lt;&gt;"")</formula>
    </cfRule>
    <cfRule type="expression" dxfId="992" priority="1034" stopIfTrue="1">
      <formula>AND(OR($A421="COMPOSICAO",$A421="INSUMO",$A421&lt;&gt;""),$A421&lt;&gt;"")</formula>
    </cfRule>
  </conditionalFormatting>
  <conditionalFormatting sqref="F421">
    <cfRule type="expression" dxfId="991" priority="1031" stopIfTrue="1">
      <formula>AND($A421&lt;&gt;"COMPOSICAO",$A421&lt;&gt;"INSUMO",$A421&lt;&gt;"")</formula>
    </cfRule>
    <cfRule type="expression" dxfId="990" priority="1032" stopIfTrue="1">
      <formula>AND(OR($A421="COMPOSICAO",$A421="INSUMO",$A421&lt;&gt;""),$A421&lt;&gt;"")</formula>
    </cfRule>
  </conditionalFormatting>
  <conditionalFormatting sqref="F421">
    <cfRule type="expression" dxfId="989" priority="1029" stopIfTrue="1">
      <formula>AND($A421&lt;&gt;"COMPOSICAO",$A421&lt;&gt;"INSUMO",$A421&lt;&gt;"")</formula>
    </cfRule>
    <cfRule type="expression" dxfId="988" priority="1030" stopIfTrue="1">
      <formula>AND(OR($A421="COMPOSICAO",$A421="INSUMO",$A421&lt;&gt;""),$A421&lt;&gt;"")</formula>
    </cfRule>
  </conditionalFormatting>
  <conditionalFormatting sqref="F421">
    <cfRule type="expression" dxfId="987" priority="1027" stopIfTrue="1">
      <formula>AND($A421&lt;&gt;"COMPOSICAO",$A421&lt;&gt;"INSUMO",$A421&lt;&gt;"")</formula>
    </cfRule>
    <cfRule type="expression" dxfId="986" priority="1028" stopIfTrue="1">
      <formula>AND(OR($A421="COMPOSICAO",$A421="INSUMO",$A421&lt;&gt;""),$A421&lt;&gt;"")</formula>
    </cfRule>
  </conditionalFormatting>
  <conditionalFormatting sqref="F421">
    <cfRule type="expression" dxfId="985" priority="1025" stopIfTrue="1">
      <formula>AND($A421&lt;&gt;"COMPOSICAO",$A421&lt;&gt;"INSUMO",$A421&lt;&gt;"")</formula>
    </cfRule>
    <cfRule type="expression" dxfId="984" priority="1026" stopIfTrue="1">
      <formula>AND(OR($A421="COMPOSICAO",$A421="INSUMO",$A421&lt;&gt;""),$A421&lt;&gt;"")</formula>
    </cfRule>
  </conditionalFormatting>
  <conditionalFormatting sqref="F421">
    <cfRule type="expression" dxfId="983" priority="1023" stopIfTrue="1">
      <formula>AND($A421&lt;&gt;"COMPOSICAO",$A421&lt;&gt;"INSUMO",$A421&lt;&gt;"")</formula>
    </cfRule>
    <cfRule type="expression" dxfId="982" priority="1024" stopIfTrue="1">
      <formula>AND(OR($A421="COMPOSICAO",$A421="INSUMO",$A421&lt;&gt;""),$A421&lt;&gt;"")</formula>
    </cfRule>
  </conditionalFormatting>
  <conditionalFormatting sqref="F421">
    <cfRule type="expression" dxfId="981" priority="1021" stopIfTrue="1">
      <formula>AND($A421&lt;&gt;"COMPOSICAO",$A421&lt;&gt;"INSUMO",$A421&lt;&gt;"")</formula>
    </cfRule>
    <cfRule type="expression" dxfId="980" priority="1022" stopIfTrue="1">
      <formula>AND(OR($A421="COMPOSICAO",$A421="INSUMO",$A421&lt;&gt;""),$A421&lt;&gt;"")</formula>
    </cfRule>
  </conditionalFormatting>
  <conditionalFormatting sqref="F421">
    <cfRule type="expression" dxfId="979" priority="1019" stopIfTrue="1">
      <formula>AND($A421&lt;&gt;"COMPOSICAO",$A421&lt;&gt;"INSUMO",$A421&lt;&gt;"")</formula>
    </cfRule>
    <cfRule type="expression" dxfId="978" priority="1020" stopIfTrue="1">
      <formula>AND(OR($A421="COMPOSICAO",$A421="INSUMO",$A421&lt;&gt;""),$A421&lt;&gt;"")</formula>
    </cfRule>
  </conditionalFormatting>
  <conditionalFormatting sqref="F421">
    <cfRule type="expression" dxfId="977" priority="1017" stopIfTrue="1">
      <formula>AND($A421&lt;&gt;"COMPOSICAO",$A421&lt;&gt;"INSUMO",$A421&lt;&gt;"")</formula>
    </cfRule>
    <cfRule type="expression" dxfId="976" priority="1018" stopIfTrue="1">
      <formula>AND(OR($A421="COMPOSICAO",$A421="INSUMO",$A421&lt;&gt;""),$A421&lt;&gt;"")</formula>
    </cfRule>
  </conditionalFormatting>
  <conditionalFormatting sqref="F421">
    <cfRule type="expression" dxfId="975" priority="1015" stopIfTrue="1">
      <formula>AND($A421&lt;&gt;"COMPOSICAO",$A421&lt;&gt;"INSUMO",$A421&lt;&gt;"")</formula>
    </cfRule>
    <cfRule type="expression" dxfId="974" priority="1016" stopIfTrue="1">
      <formula>AND(OR($A421="COMPOSICAO",$A421="INSUMO",$A421&lt;&gt;""),$A421&lt;&gt;"")</formula>
    </cfRule>
  </conditionalFormatting>
  <conditionalFormatting sqref="F421">
    <cfRule type="expression" dxfId="973" priority="1013" stopIfTrue="1">
      <formula>AND($A421&lt;&gt;"COMPOSICAO",$A421&lt;&gt;"INSUMO",$A421&lt;&gt;"")</formula>
    </cfRule>
    <cfRule type="expression" dxfId="972" priority="1014" stopIfTrue="1">
      <formula>AND(OR($A421="COMPOSICAO",$A421="INSUMO",$A421&lt;&gt;""),$A421&lt;&gt;"")</formula>
    </cfRule>
  </conditionalFormatting>
  <conditionalFormatting sqref="F421">
    <cfRule type="expression" dxfId="971" priority="1011" stopIfTrue="1">
      <formula>AND($A421&lt;&gt;"COMPOSICAO",$A421&lt;&gt;"INSUMO",$A421&lt;&gt;"")</formula>
    </cfRule>
    <cfRule type="expression" dxfId="970" priority="1012" stopIfTrue="1">
      <formula>AND(OR($A421="COMPOSICAO",$A421="INSUMO",$A421&lt;&gt;""),$A421&lt;&gt;"")</formula>
    </cfRule>
  </conditionalFormatting>
  <conditionalFormatting sqref="F421">
    <cfRule type="expression" dxfId="969" priority="1009" stopIfTrue="1">
      <formula>AND($A421&lt;&gt;"COMPOSICAO",$A421&lt;&gt;"INSUMO",$A421&lt;&gt;"")</formula>
    </cfRule>
    <cfRule type="expression" dxfId="968" priority="1010" stopIfTrue="1">
      <formula>AND(OR($A421="COMPOSICAO",$A421="INSUMO",$A421&lt;&gt;""),$A421&lt;&gt;"")</formula>
    </cfRule>
  </conditionalFormatting>
  <conditionalFormatting sqref="F422">
    <cfRule type="expression" dxfId="967" priority="1007" stopIfTrue="1">
      <formula>AND($A422&lt;&gt;"COMPOSICAO",$A422&lt;&gt;"INSUMO",$A422&lt;&gt;"")</formula>
    </cfRule>
    <cfRule type="expression" dxfId="966" priority="1008" stopIfTrue="1">
      <formula>AND(OR($A422="COMPOSICAO",$A422="INSUMO",$A422&lt;&gt;""),$A422&lt;&gt;"")</formula>
    </cfRule>
  </conditionalFormatting>
  <conditionalFormatting sqref="F422">
    <cfRule type="expression" dxfId="965" priority="1005" stopIfTrue="1">
      <formula>AND($A422&lt;&gt;"COMPOSICAO",$A422&lt;&gt;"INSUMO",$A422&lt;&gt;"")</formula>
    </cfRule>
    <cfRule type="expression" dxfId="964" priority="1006" stopIfTrue="1">
      <formula>AND(OR($A422="COMPOSICAO",$A422="INSUMO",$A422&lt;&gt;""),$A422&lt;&gt;"")</formula>
    </cfRule>
  </conditionalFormatting>
  <conditionalFormatting sqref="F422">
    <cfRule type="expression" dxfId="963" priority="1003" stopIfTrue="1">
      <formula>AND($A422&lt;&gt;"COMPOSICAO",$A422&lt;&gt;"INSUMO",$A422&lt;&gt;"")</formula>
    </cfRule>
    <cfRule type="expression" dxfId="962" priority="1004" stopIfTrue="1">
      <formula>AND(OR($A422="COMPOSICAO",$A422="INSUMO",$A422&lt;&gt;""),$A422&lt;&gt;"")</formula>
    </cfRule>
  </conditionalFormatting>
  <conditionalFormatting sqref="F422">
    <cfRule type="expression" dxfId="961" priority="1001" stopIfTrue="1">
      <formula>AND($A422&lt;&gt;"COMPOSICAO",$A422&lt;&gt;"INSUMO",$A422&lt;&gt;"")</formula>
    </cfRule>
    <cfRule type="expression" dxfId="960" priority="1002" stopIfTrue="1">
      <formula>AND(OR($A422="COMPOSICAO",$A422="INSUMO",$A422&lt;&gt;""),$A422&lt;&gt;"")</formula>
    </cfRule>
  </conditionalFormatting>
  <conditionalFormatting sqref="F422">
    <cfRule type="expression" dxfId="959" priority="999" stopIfTrue="1">
      <formula>AND($A422&lt;&gt;"COMPOSICAO",$A422&lt;&gt;"INSUMO",$A422&lt;&gt;"")</formula>
    </cfRule>
    <cfRule type="expression" dxfId="958" priority="1000" stopIfTrue="1">
      <formula>AND(OR($A422="COMPOSICAO",$A422="INSUMO",$A422&lt;&gt;""),$A422&lt;&gt;"")</formula>
    </cfRule>
  </conditionalFormatting>
  <conditionalFormatting sqref="F422">
    <cfRule type="expression" dxfId="957" priority="997" stopIfTrue="1">
      <formula>AND($A422&lt;&gt;"COMPOSICAO",$A422&lt;&gt;"INSUMO",$A422&lt;&gt;"")</formula>
    </cfRule>
    <cfRule type="expression" dxfId="956" priority="998" stopIfTrue="1">
      <formula>AND(OR($A422="COMPOSICAO",$A422="INSUMO",$A422&lt;&gt;""),$A422&lt;&gt;"")</formula>
    </cfRule>
  </conditionalFormatting>
  <conditionalFormatting sqref="F422">
    <cfRule type="expression" dxfId="955" priority="995" stopIfTrue="1">
      <formula>AND($A422&lt;&gt;"COMPOSICAO",$A422&lt;&gt;"INSUMO",$A422&lt;&gt;"")</formula>
    </cfRule>
    <cfRule type="expression" dxfId="954" priority="996" stopIfTrue="1">
      <formula>AND(OR($A422="COMPOSICAO",$A422="INSUMO",$A422&lt;&gt;""),$A422&lt;&gt;"")</formula>
    </cfRule>
  </conditionalFormatting>
  <conditionalFormatting sqref="F422">
    <cfRule type="expression" dxfId="953" priority="993" stopIfTrue="1">
      <formula>AND($A422&lt;&gt;"COMPOSICAO",$A422&lt;&gt;"INSUMO",$A422&lt;&gt;"")</formula>
    </cfRule>
    <cfRule type="expression" dxfId="952" priority="994" stopIfTrue="1">
      <formula>AND(OR($A422="COMPOSICAO",$A422="INSUMO",$A422&lt;&gt;""),$A422&lt;&gt;"")</formula>
    </cfRule>
  </conditionalFormatting>
  <conditionalFormatting sqref="F422">
    <cfRule type="expression" dxfId="951" priority="991" stopIfTrue="1">
      <formula>AND($A422&lt;&gt;"COMPOSICAO",$A422&lt;&gt;"INSUMO",$A422&lt;&gt;"")</formula>
    </cfRule>
    <cfRule type="expression" dxfId="950" priority="992" stopIfTrue="1">
      <formula>AND(OR($A422="COMPOSICAO",$A422="INSUMO",$A422&lt;&gt;""),$A422&lt;&gt;"")</formula>
    </cfRule>
  </conditionalFormatting>
  <conditionalFormatting sqref="F422">
    <cfRule type="expression" dxfId="949" priority="989" stopIfTrue="1">
      <formula>AND($A422&lt;&gt;"COMPOSICAO",$A422&lt;&gt;"INSUMO",$A422&lt;&gt;"")</formula>
    </cfRule>
    <cfRule type="expression" dxfId="948" priority="990" stopIfTrue="1">
      <formula>AND(OR($A422="COMPOSICAO",$A422="INSUMO",$A422&lt;&gt;""),$A422&lt;&gt;"")</formula>
    </cfRule>
  </conditionalFormatting>
  <conditionalFormatting sqref="F422">
    <cfRule type="expression" dxfId="947" priority="987" stopIfTrue="1">
      <formula>AND($A422&lt;&gt;"COMPOSICAO",$A422&lt;&gt;"INSUMO",$A422&lt;&gt;"")</formula>
    </cfRule>
    <cfRule type="expression" dxfId="946" priority="988" stopIfTrue="1">
      <formula>AND(OR($A422="COMPOSICAO",$A422="INSUMO",$A422&lt;&gt;""),$A422&lt;&gt;"")</formula>
    </cfRule>
  </conditionalFormatting>
  <conditionalFormatting sqref="F422">
    <cfRule type="expression" dxfId="945" priority="985" stopIfTrue="1">
      <formula>AND($A422&lt;&gt;"COMPOSICAO",$A422&lt;&gt;"INSUMO",$A422&lt;&gt;"")</formula>
    </cfRule>
    <cfRule type="expression" dxfId="944" priority="986" stopIfTrue="1">
      <formula>AND(OR($A422="COMPOSICAO",$A422="INSUMO",$A422&lt;&gt;""),$A422&lt;&gt;"")</formula>
    </cfRule>
  </conditionalFormatting>
  <conditionalFormatting sqref="F422">
    <cfRule type="expression" dxfId="943" priority="983" stopIfTrue="1">
      <formula>AND($A422&lt;&gt;"COMPOSICAO",$A422&lt;&gt;"INSUMO",$A422&lt;&gt;"")</formula>
    </cfRule>
    <cfRule type="expression" dxfId="942" priority="984" stopIfTrue="1">
      <formula>AND(OR($A422="COMPOSICAO",$A422="INSUMO",$A422&lt;&gt;""),$A422&lt;&gt;"")</formula>
    </cfRule>
  </conditionalFormatting>
  <conditionalFormatting sqref="F422">
    <cfRule type="expression" dxfId="941" priority="981" stopIfTrue="1">
      <formula>AND($A422&lt;&gt;"COMPOSICAO",$A422&lt;&gt;"INSUMO",$A422&lt;&gt;"")</formula>
    </cfRule>
    <cfRule type="expression" dxfId="940" priority="982" stopIfTrue="1">
      <formula>AND(OR($A422="COMPOSICAO",$A422="INSUMO",$A422&lt;&gt;""),$A422&lt;&gt;"")</formula>
    </cfRule>
  </conditionalFormatting>
  <conditionalFormatting sqref="F422">
    <cfRule type="expression" dxfId="939" priority="979" stopIfTrue="1">
      <formula>AND($A422&lt;&gt;"COMPOSICAO",$A422&lt;&gt;"INSUMO",$A422&lt;&gt;"")</formula>
    </cfRule>
    <cfRule type="expression" dxfId="938" priority="980" stopIfTrue="1">
      <formula>AND(OR($A422="COMPOSICAO",$A422="INSUMO",$A422&lt;&gt;""),$A422&lt;&gt;"")</formula>
    </cfRule>
  </conditionalFormatting>
  <conditionalFormatting sqref="F422">
    <cfRule type="expression" dxfId="937" priority="977" stopIfTrue="1">
      <formula>AND($A422&lt;&gt;"COMPOSICAO",$A422&lt;&gt;"INSUMO",$A422&lt;&gt;"")</formula>
    </cfRule>
    <cfRule type="expression" dxfId="936" priority="978" stopIfTrue="1">
      <formula>AND(OR($A422="COMPOSICAO",$A422="INSUMO",$A422&lt;&gt;""),$A422&lt;&gt;"")</formula>
    </cfRule>
  </conditionalFormatting>
  <conditionalFormatting sqref="F422">
    <cfRule type="expression" dxfId="935" priority="975" stopIfTrue="1">
      <formula>AND($A422&lt;&gt;"COMPOSICAO",$A422&lt;&gt;"INSUMO",$A422&lt;&gt;"")</formula>
    </cfRule>
    <cfRule type="expression" dxfId="934" priority="976" stopIfTrue="1">
      <formula>AND(OR($A422="COMPOSICAO",$A422="INSUMO",$A422&lt;&gt;""),$A422&lt;&gt;"")</formula>
    </cfRule>
  </conditionalFormatting>
  <conditionalFormatting sqref="F422">
    <cfRule type="expression" dxfId="933" priority="973" stopIfTrue="1">
      <formula>AND($A422&lt;&gt;"COMPOSICAO",$A422&lt;&gt;"INSUMO",$A422&lt;&gt;"")</formula>
    </cfRule>
    <cfRule type="expression" dxfId="932" priority="974" stopIfTrue="1">
      <formula>AND(OR($A422="COMPOSICAO",$A422="INSUMO",$A422&lt;&gt;""),$A422&lt;&gt;"")</formula>
    </cfRule>
  </conditionalFormatting>
  <conditionalFormatting sqref="F422">
    <cfRule type="expression" dxfId="931" priority="971" stopIfTrue="1">
      <formula>AND($A422&lt;&gt;"COMPOSICAO",$A422&lt;&gt;"INSUMO",$A422&lt;&gt;"")</formula>
    </cfRule>
    <cfRule type="expression" dxfId="930" priority="972" stopIfTrue="1">
      <formula>AND(OR($A422="COMPOSICAO",$A422="INSUMO",$A422&lt;&gt;""),$A422&lt;&gt;"")</formula>
    </cfRule>
  </conditionalFormatting>
  <conditionalFormatting sqref="F422">
    <cfRule type="expression" dxfId="929" priority="969" stopIfTrue="1">
      <formula>AND($A422&lt;&gt;"COMPOSICAO",$A422&lt;&gt;"INSUMO",$A422&lt;&gt;"")</formula>
    </cfRule>
    <cfRule type="expression" dxfId="928" priority="970" stopIfTrue="1">
      <formula>AND(OR($A422="COMPOSICAO",$A422="INSUMO",$A422&lt;&gt;""),$A422&lt;&gt;"")</formula>
    </cfRule>
  </conditionalFormatting>
  <conditionalFormatting sqref="F428">
    <cfRule type="expression" dxfId="927" priority="967" stopIfTrue="1">
      <formula>AND($A428&lt;&gt;"COMPOSICAO",$A428&lt;&gt;"INSUMO",$A428&lt;&gt;"")</formula>
    </cfRule>
    <cfRule type="expression" dxfId="926" priority="968" stopIfTrue="1">
      <formula>AND(OR($A428="COMPOSICAO",$A428="INSUMO",$A428&lt;&gt;""),$A428&lt;&gt;"")</formula>
    </cfRule>
  </conditionalFormatting>
  <conditionalFormatting sqref="F428">
    <cfRule type="expression" dxfId="925" priority="965" stopIfTrue="1">
      <formula>AND($A428&lt;&gt;"COMPOSICAO",$A428&lt;&gt;"INSUMO",$A428&lt;&gt;"")</formula>
    </cfRule>
    <cfRule type="expression" dxfId="924" priority="966" stopIfTrue="1">
      <formula>AND(OR($A428="COMPOSICAO",$A428="INSUMO",$A428&lt;&gt;""),$A428&lt;&gt;"")</formula>
    </cfRule>
  </conditionalFormatting>
  <conditionalFormatting sqref="F428">
    <cfRule type="expression" dxfId="923" priority="963" stopIfTrue="1">
      <formula>AND($A428&lt;&gt;"COMPOSICAO",$A428&lt;&gt;"INSUMO",$A428&lt;&gt;"")</formula>
    </cfRule>
    <cfRule type="expression" dxfId="922" priority="964" stopIfTrue="1">
      <formula>AND(OR($A428="COMPOSICAO",$A428="INSUMO",$A428&lt;&gt;""),$A428&lt;&gt;"")</formula>
    </cfRule>
  </conditionalFormatting>
  <conditionalFormatting sqref="F428">
    <cfRule type="expression" dxfId="921" priority="961" stopIfTrue="1">
      <formula>AND($A428&lt;&gt;"COMPOSICAO",$A428&lt;&gt;"INSUMO",$A428&lt;&gt;"")</formula>
    </cfRule>
    <cfRule type="expression" dxfId="920" priority="962" stopIfTrue="1">
      <formula>AND(OR($A428="COMPOSICAO",$A428="INSUMO",$A428&lt;&gt;""),$A428&lt;&gt;"")</formula>
    </cfRule>
  </conditionalFormatting>
  <conditionalFormatting sqref="F428">
    <cfRule type="expression" dxfId="919" priority="959" stopIfTrue="1">
      <formula>AND($A428&lt;&gt;"COMPOSICAO",$A428&lt;&gt;"INSUMO",$A428&lt;&gt;"")</formula>
    </cfRule>
    <cfRule type="expression" dxfId="918" priority="960" stopIfTrue="1">
      <formula>AND(OR($A428="COMPOSICAO",$A428="INSUMO",$A428&lt;&gt;""),$A428&lt;&gt;"")</formula>
    </cfRule>
  </conditionalFormatting>
  <conditionalFormatting sqref="F428">
    <cfRule type="expression" dxfId="917" priority="957" stopIfTrue="1">
      <formula>AND($A428&lt;&gt;"COMPOSICAO",$A428&lt;&gt;"INSUMO",$A428&lt;&gt;"")</formula>
    </cfRule>
    <cfRule type="expression" dxfId="916" priority="958" stopIfTrue="1">
      <formula>AND(OR($A428="COMPOSICAO",$A428="INSUMO",$A428&lt;&gt;""),$A428&lt;&gt;"")</formula>
    </cfRule>
  </conditionalFormatting>
  <conditionalFormatting sqref="F428">
    <cfRule type="expression" dxfId="915" priority="955" stopIfTrue="1">
      <formula>AND($A428&lt;&gt;"COMPOSICAO",$A428&lt;&gt;"INSUMO",$A428&lt;&gt;"")</formula>
    </cfRule>
    <cfRule type="expression" dxfId="914" priority="956" stopIfTrue="1">
      <formula>AND(OR($A428="COMPOSICAO",$A428="INSUMO",$A428&lt;&gt;""),$A428&lt;&gt;"")</formula>
    </cfRule>
  </conditionalFormatting>
  <conditionalFormatting sqref="F428">
    <cfRule type="expression" dxfId="913" priority="953" stopIfTrue="1">
      <formula>AND($A428&lt;&gt;"COMPOSICAO",$A428&lt;&gt;"INSUMO",$A428&lt;&gt;"")</formula>
    </cfRule>
    <cfRule type="expression" dxfId="912" priority="954" stopIfTrue="1">
      <formula>AND(OR($A428="COMPOSICAO",$A428="INSUMO",$A428&lt;&gt;""),$A428&lt;&gt;"")</formula>
    </cfRule>
  </conditionalFormatting>
  <conditionalFormatting sqref="F428">
    <cfRule type="expression" dxfId="911" priority="951" stopIfTrue="1">
      <formula>AND($A428&lt;&gt;"COMPOSICAO",$A428&lt;&gt;"INSUMO",$A428&lt;&gt;"")</formula>
    </cfRule>
    <cfRule type="expression" dxfId="910" priority="952" stopIfTrue="1">
      <formula>AND(OR($A428="COMPOSICAO",$A428="INSUMO",$A428&lt;&gt;""),$A428&lt;&gt;"")</formula>
    </cfRule>
  </conditionalFormatting>
  <conditionalFormatting sqref="F428">
    <cfRule type="expression" dxfId="909" priority="949" stopIfTrue="1">
      <formula>AND($A428&lt;&gt;"COMPOSICAO",$A428&lt;&gt;"INSUMO",$A428&lt;&gt;"")</formula>
    </cfRule>
    <cfRule type="expression" dxfId="908" priority="950" stopIfTrue="1">
      <formula>AND(OR($A428="COMPOSICAO",$A428="INSUMO",$A428&lt;&gt;""),$A428&lt;&gt;"")</formula>
    </cfRule>
  </conditionalFormatting>
  <conditionalFormatting sqref="F428">
    <cfRule type="expression" dxfId="907" priority="947" stopIfTrue="1">
      <formula>AND($A428&lt;&gt;"COMPOSICAO",$A428&lt;&gt;"INSUMO",$A428&lt;&gt;"")</formula>
    </cfRule>
    <cfRule type="expression" dxfId="906" priority="948" stopIfTrue="1">
      <formula>AND(OR($A428="COMPOSICAO",$A428="INSUMO",$A428&lt;&gt;""),$A428&lt;&gt;"")</formula>
    </cfRule>
  </conditionalFormatting>
  <conditionalFormatting sqref="F428">
    <cfRule type="expression" dxfId="905" priority="945" stopIfTrue="1">
      <formula>AND($A428&lt;&gt;"COMPOSICAO",$A428&lt;&gt;"INSUMO",$A428&lt;&gt;"")</formula>
    </cfRule>
    <cfRule type="expression" dxfId="904" priority="946" stopIfTrue="1">
      <formula>AND(OR($A428="COMPOSICAO",$A428="INSUMO",$A428&lt;&gt;""),$A428&lt;&gt;"")</formula>
    </cfRule>
  </conditionalFormatting>
  <conditionalFormatting sqref="F428">
    <cfRule type="expression" dxfId="903" priority="943" stopIfTrue="1">
      <formula>AND($A428&lt;&gt;"COMPOSICAO",$A428&lt;&gt;"INSUMO",$A428&lt;&gt;"")</formula>
    </cfRule>
    <cfRule type="expression" dxfId="902" priority="944" stopIfTrue="1">
      <formula>AND(OR($A428="COMPOSICAO",$A428="INSUMO",$A428&lt;&gt;""),$A428&lt;&gt;"")</formula>
    </cfRule>
  </conditionalFormatting>
  <conditionalFormatting sqref="F428">
    <cfRule type="expression" dxfId="901" priority="941" stopIfTrue="1">
      <formula>AND($A428&lt;&gt;"COMPOSICAO",$A428&lt;&gt;"INSUMO",$A428&lt;&gt;"")</formula>
    </cfRule>
    <cfRule type="expression" dxfId="900" priority="942" stopIfTrue="1">
      <formula>AND(OR($A428="COMPOSICAO",$A428="INSUMO",$A428&lt;&gt;""),$A428&lt;&gt;"")</formula>
    </cfRule>
  </conditionalFormatting>
  <conditionalFormatting sqref="F428">
    <cfRule type="expression" dxfId="899" priority="939" stopIfTrue="1">
      <formula>AND($A428&lt;&gt;"COMPOSICAO",$A428&lt;&gt;"INSUMO",$A428&lt;&gt;"")</formula>
    </cfRule>
    <cfRule type="expression" dxfId="898" priority="940" stopIfTrue="1">
      <formula>AND(OR($A428="COMPOSICAO",$A428="INSUMO",$A428&lt;&gt;""),$A428&lt;&gt;"")</formula>
    </cfRule>
  </conditionalFormatting>
  <conditionalFormatting sqref="F428">
    <cfRule type="expression" dxfId="897" priority="937" stopIfTrue="1">
      <formula>AND($A428&lt;&gt;"COMPOSICAO",$A428&lt;&gt;"INSUMO",$A428&lt;&gt;"")</formula>
    </cfRule>
    <cfRule type="expression" dxfId="896" priority="938" stopIfTrue="1">
      <formula>AND(OR($A428="COMPOSICAO",$A428="INSUMO",$A428&lt;&gt;""),$A428&lt;&gt;"")</formula>
    </cfRule>
  </conditionalFormatting>
  <conditionalFormatting sqref="F428">
    <cfRule type="expression" dxfId="895" priority="935" stopIfTrue="1">
      <formula>AND($A428&lt;&gt;"COMPOSICAO",$A428&lt;&gt;"INSUMO",$A428&lt;&gt;"")</formula>
    </cfRule>
    <cfRule type="expression" dxfId="894" priority="936" stopIfTrue="1">
      <formula>AND(OR($A428="COMPOSICAO",$A428="INSUMO",$A428&lt;&gt;""),$A428&lt;&gt;"")</formula>
    </cfRule>
  </conditionalFormatting>
  <conditionalFormatting sqref="F428">
    <cfRule type="expression" dxfId="893" priority="933" stopIfTrue="1">
      <formula>AND($A428&lt;&gt;"COMPOSICAO",$A428&lt;&gt;"INSUMO",$A428&lt;&gt;"")</formula>
    </cfRule>
    <cfRule type="expression" dxfId="892" priority="934" stopIfTrue="1">
      <formula>AND(OR($A428="COMPOSICAO",$A428="INSUMO",$A428&lt;&gt;""),$A428&lt;&gt;"")</formula>
    </cfRule>
  </conditionalFormatting>
  <conditionalFormatting sqref="F428">
    <cfRule type="expression" dxfId="891" priority="931" stopIfTrue="1">
      <formula>AND($A428&lt;&gt;"COMPOSICAO",$A428&lt;&gt;"INSUMO",$A428&lt;&gt;"")</formula>
    </cfRule>
    <cfRule type="expression" dxfId="890" priority="932" stopIfTrue="1">
      <formula>AND(OR($A428="COMPOSICAO",$A428="INSUMO",$A428&lt;&gt;""),$A428&lt;&gt;"")</formula>
    </cfRule>
  </conditionalFormatting>
  <conditionalFormatting sqref="F428">
    <cfRule type="expression" dxfId="889" priority="929" stopIfTrue="1">
      <formula>AND($A428&lt;&gt;"COMPOSICAO",$A428&lt;&gt;"INSUMO",$A428&lt;&gt;"")</formula>
    </cfRule>
    <cfRule type="expression" dxfId="888" priority="930" stopIfTrue="1">
      <formula>AND(OR($A428="COMPOSICAO",$A428="INSUMO",$A428&lt;&gt;""),$A428&lt;&gt;"")</formula>
    </cfRule>
  </conditionalFormatting>
  <conditionalFormatting sqref="F429">
    <cfRule type="expression" dxfId="887" priority="927" stopIfTrue="1">
      <formula>AND($A429&lt;&gt;"COMPOSICAO",$A429&lt;&gt;"INSUMO",$A429&lt;&gt;"")</formula>
    </cfRule>
    <cfRule type="expression" dxfId="886" priority="928" stopIfTrue="1">
      <formula>AND(OR($A429="COMPOSICAO",$A429="INSUMO",$A429&lt;&gt;""),$A429&lt;&gt;"")</formula>
    </cfRule>
  </conditionalFormatting>
  <conditionalFormatting sqref="F429">
    <cfRule type="expression" dxfId="885" priority="925" stopIfTrue="1">
      <formula>AND($A429&lt;&gt;"COMPOSICAO",$A429&lt;&gt;"INSUMO",$A429&lt;&gt;"")</formula>
    </cfRule>
    <cfRule type="expression" dxfId="884" priority="926" stopIfTrue="1">
      <formula>AND(OR($A429="COMPOSICAO",$A429="INSUMO",$A429&lt;&gt;""),$A429&lt;&gt;"")</formula>
    </cfRule>
  </conditionalFormatting>
  <conditionalFormatting sqref="F429">
    <cfRule type="expression" dxfId="883" priority="923" stopIfTrue="1">
      <formula>AND($A429&lt;&gt;"COMPOSICAO",$A429&lt;&gt;"INSUMO",$A429&lt;&gt;"")</formula>
    </cfRule>
    <cfRule type="expression" dxfId="882" priority="924" stopIfTrue="1">
      <formula>AND(OR($A429="COMPOSICAO",$A429="INSUMO",$A429&lt;&gt;""),$A429&lt;&gt;"")</formula>
    </cfRule>
  </conditionalFormatting>
  <conditionalFormatting sqref="F429">
    <cfRule type="expression" dxfId="881" priority="921" stopIfTrue="1">
      <formula>AND($A429&lt;&gt;"COMPOSICAO",$A429&lt;&gt;"INSUMO",$A429&lt;&gt;"")</formula>
    </cfRule>
    <cfRule type="expression" dxfId="880" priority="922" stopIfTrue="1">
      <formula>AND(OR($A429="COMPOSICAO",$A429="INSUMO",$A429&lt;&gt;""),$A429&lt;&gt;"")</formula>
    </cfRule>
  </conditionalFormatting>
  <conditionalFormatting sqref="F429">
    <cfRule type="expression" dxfId="879" priority="919" stopIfTrue="1">
      <formula>AND($A429&lt;&gt;"COMPOSICAO",$A429&lt;&gt;"INSUMO",$A429&lt;&gt;"")</formula>
    </cfRule>
    <cfRule type="expression" dxfId="878" priority="920" stopIfTrue="1">
      <formula>AND(OR($A429="COMPOSICAO",$A429="INSUMO",$A429&lt;&gt;""),$A429&lt;&gt;"")</formula>
    </cfRule>
  </conditionalFormatting>
  <conditionalFormatting sqref="F429">
    <cfRule type="expression" dxfId="877" priority="917" stopIfTrue="1">
      <formula>AND($A429&lt;&gt;"COMPOSICAO",$A429&lt;&gt;"INSUMO",$A429&lt;&gt;"")</formula>
    </cfRule>
    <cfRule type="expression" dxfId="876" priority="918" stopIfTrue="1">
      <formula>AND(OR($A429="COMPOSICAO",$A429="INSUMO",$A429&lt;&gt;""),$A429&lt;&gt;"")</formula>
    </cfRule>
  </conditionalFormatting>
  <conditionalFormatting sqref="F429">
    <cfRule type="expression" dxfId="875" priority="915" stopIfTrue="1">
      <formula>AND($A429&lt;&gt;"COMPOSICAO",$A429&lt;&gt;"INSUMO",$A429&lt;&gt;"")</formula>
    </cfRule>
    <cfRule type="expression" dxfId="874" priority="916" stopIfTrue="1">
      <formula>AND(OR($A429="COMPOSICAO",$A429="INSUMO",$A429&lt;&gt;""),$A429&lt;&gt;"")</formula>
    </cfRule>
  </conditionalFormatting>
  <conditionalFormatting sqref="F429">
    <cfRule type="expression" dxfId="873" priority="913" stopIfTrue="1">
      <formula>AND($A429&lt;&gt;"COMPOSICAO",$A429&lt;&gt;"INSUMO",$A429&lt;&gt;"")</formula>
    </cfRule>
    <cfRule type="expression" dxfId="872" priority="914" stopIfTrue="1">
      <formula>AND(OR($A429="COMPOSICAO",$A429="INSUMO",$A429&lt;&gt;""),$A429&lt;&gt;"")</formula>
    </cfRule>
  </conditionalFormatting>
  <conditionalFormatting sqref="F429">
    <cfRule type="expression" dxfId="871" priority="911" stopIfTrue="1">
      <formula>AND($A429&lt;&gt;"COMPOSICAO",$A429&lt;&gt;"INSUMO",$A429&lt;&gt;"")</formula>
    </cfRule>
    <cfRule type="expression" dxfId="870" priority="912" stopIfTrue="1">
      <formula>AND(OR($A429="COMPOSICAO",$A429="INSUMO",$A429&lt;&gt;""),$A429&lt;&gt;"")</formula>
    </cfRule>
  </conditionalFormatting>
  <conditionalFormatting sqref="F429">
    <cfRule type="expression" dxfId="869" priority="909" stopIfTrue="1">
      <formula>AND($A429&lt;&gt;"COMPOSICAO",$A429&lt;&gt;"INSUMO",$A429&lt;&gt;"")</formula>
    </cfRule>
    <cfRule type="expression" dxfId="868" priority="910" stopIfTrue="1">
      <formula>AND(OR($A429="COMPOSICAO",$A429="INSUMO",$A429&lt;&gt;""),$A429&lt;&gt;"")</formula>
    </cfRule>
  </conditionalFormatting>
  <conditionalFormatting sqref="F429">
    <cfRule type="expression" dxfId="867" priority="907" stopIfTrue="1">
      <formula>AND($A429&lt;&gt;"COMPOSICAO",$A429&lt;&gt;"INSUMO",$A429&lt;&gt;"")</formula>
    </cfRule>
    <cfRule type="expression" dxfId="866" priority="908" stopIfTrue="1">
      <formula>AND(OR($A429="COMPOSICAO",$A429="INSUMO",$A429&lt;&gt;""),$A429&lt;&gt;"")</formula>
    </cfRule>
  </conditionalFormatting>
  <conditionalFormatting sqref="F429">
    <cfRule type="expression" dxfId="865" priority="905" stopIfTrue="1">
      <formula>AND($A429&lt;&gt;"COMPOSICAO",$A429&lt;&gt;"INSUMO",$A429&lt;&gt;"")</formula>
    </cfRule>
    <cfRule type="expression" dxfId="864" priority="906" stopIfTrue="1">
      <formula>AND(OR($A429="COMPOSICAO",$A429="INSUMO",$A429&lt;&gt;""),$A429&lt;&gt;"")</formula>
    </cfRule>
  </conditionalFormatting>
  <conditionalFormatting sqref="F429">
    <cfRule type="expression" dxfId="863" priority="903" stopIfTrue="1">
      <formula>AND($A429&lt;&gt;"COMPOSICAO",$A429&lt;&gt;"INSUMO",$A429&lt;&gt;"")</formula>
    </cfRule>
    <cfRule type="expression" dxfId="862" priority="904" stopIfTrue="1">
      <formula>AND(OR($A429="COMPOSICAO",$A429="INSUMO",$A429&lt;&gt;""),$A429&lt;&gt;"")</formula>
    </cfRule>
  </conditionalFormatting>
  <conditionalFormatting sqref="F429">
    <cfRule type="expression" dxfId="861" priority="901" stopIfTrue="1">
      <formula>AND($A429&lt;&gt;"COMPOSICAO",$A429&lt;&gt;"INSUMO",$A429&lt;&gt;"")</formula>
    </cfRule>
    <cfRule type="expression" dxfId="860" priority="902" stopIfTrue="1">
      <formula>AND(OR($A429="COMPOSICAO",$A429="INSUMO",$A429&lt;&gt;""),$A429&lt;&gt;"")</formula>
    </cfRule>
  </conditionalFormatting>
  <conditionalFormatting sqref="F429">
    <cfRule type="expression" dxfId="859" priority="899" stopIfTrue="1">
      <formula>AND($A429&lt;&gt;"COMPOSICAO",$A429&lt;&gt;"INSUMO",$A429&lt;&gt;"")</formula>
    </cfRule>
    <cfRule type="expression" dxfId="858" priority="900" stopIfTrue="1">
      <formula>AND(OR($A429="COMPOSICAO",$A429="INSUMO",$A429&lt;&gt;""),$A429&lt;&gt;"")</formula>
    </cfRule>
  </conditionalFormatting>
  <conditionalFormatting sqref="F429">
    <cfRule type="expression" dxfId="857" priority="897" stopIfTrue="1">
      <formula>AND($A429&lt;&gt;"COMPOSICAO",$A429&lt;&gt;"INSUMO",$A429&lt;&gt;"")</formula>
    </cfRule>
    <cfRule type="expression" dxfId="856" priority="898" stopIfTrue="1">
      <formula>AND(OR($A429="COMPOSICAO",$A429="INSUMO",$A429&lt;&gt;""),$A429&lt;&gt;"")</formula>
    </cfRule>
  </conditionalFormatting>
  <conditionalFormatting sqref="F429">
    <cfRule type="expression" dxfId="855" priority="895" stopIfTrue="1">
      <formula>AND($A429&lt;&gt;"COMPOSICAO",$A429&lt;&gt;"INSUMO",$A429&lt;&gt;"")</formula>
    </cfRule>
    <cfRule type="expression" dxfId="854" priority="896" stopIfTrue="1">
      <formula>AND(OR($A429="COMPOSICAO",$A429="INSUMO",$A429&lt;&gt;""),$A429&lt;&gt;"")</formula>
    </cfRule>
  </conditionalFormatting>
  <conditionalFormatting sqref="F429">
    <cfRule type="expression" dxfId="853" priority="893" stopIfTrue="1">
      <formula>AND($A429&lt;&gt;"COMPOSICAO",$A429&lt;&gt;"INSUMO",$A429&lt;&gt;"")</formula>
    </cfRule>
    <cfRule type="expression" dxfId="852" priority="894" stopIfTrue="1">
      <formula>AND(OR($A429="COMPOSICAO",$A429="INSUMO",$A429&lt;&gt;""),$A429&lt;&gt;"")</formula>
    </cfRule>
  </conditionalFormatting>
  <conditionalFormatting sqref="F429">
    <cfRule type="expression" dxfId="851" priority="891" stopIfTrue="1">
      <formula>AND($A429&lt;&gt;"COMPOSICAO",$A429&lt;&gt;"INSUMO",$A429&lt;&gt;"")</formula>
    </cfRule>
    <cfRule type="expression" dxfId="850" priority="892" stopIfTrue="1">
      <formula>AND(OR($A429="COMPOSICAO",$A429="INSUMO",$A429&lt;&gt;""),$A429&lt;&gt;"")</formula>
    </cfRule>
  </conditionalFormatting>
  <conditionalFormatting sqref="F429">
    <cfRule type="expression" dxfId="849" priority="889" stopIfTrue="1">
      <formula>AND($A429&lt;&gt;"COMPOSICAO",$A429&lt;&gt;"INSUMO",$A429&lt;&gt;"")</formula>
    </cfRule>
    <cfRule type="expression" dxfId="848" priority="890" stopIfTrue="1">
      <formula>AND(OR($A429="COMPOSICAO",$A429="INSUMO",$A429&lt;&gt;""),$A429&lt;&gt;"")</formula>
    </cfRule>
  </conditionalFormatting>
  <conditionalFormatting sqref="F430">
    <cfRule type="expression" dxfId="847" priority="887" stopIfTrue="1">
      <formula>AND($A430&lt;&gt;"COMPOSICAO",$A430&lt;&gt;"INSUMO",$A430&lt;&gt;"")</formula>
    </cfRule>
    <cfRule type="expression" dxfId="846" priority="888" stopIfTrue="1">
      <formula>AND(OR($A430="COMPOSICAO",$A430="INSUMO",$A430&lt;&gt;""),$A430&lt;&gt;"")</formula>
    </cfRule>
  </conditionalFormatting>
  <conditionalFormatting sqref="F430">
    <cfRule type="expression" dxfId="845" priority="885" stopIfTrue="1">
      <formula>AND($A430&lt;&gt;"COMPOSICAO",$A430&lt;&gt;"INSUMO",$A430&lt;&gt;"")</formula>
    </cfRule>
    <cfRule type="expression" dxfId="844" priority="886" stopIfTrue="1">
      <formula>AND(OR($A430="COMPOSICAO",$A430="INSUMO",$A430&lt;&gt;""),$A430&lt;&gt;"")</formula>
    </cfRule>
  </conditionalFormatting>
  <conditionalFormatting sqref="F430">
    <cfRule type="expression" dxfId="843" priority="883" stopIfTrue="1">
      <formula>AND($A430&lt;&gt;"COMPOSICAO",$A430&lt;&gt;"INSUMO",$A430&lt;&gt;"")</formula>
    </cfRule>
    <cfRule type="expression" dxfId="842" priority="884" stopIfTrue="1">
      <formula>AND(OR($A430="COMPOSICAO",$A430="INSUMO",$A430&lt;&gt;""),$A430&lt;&gt;"")</formula>
    </cfRule>
  </conditionalFormatting>
  <conditionalFormatting sqref="F430">
    <cfRule type="expression" dxfId="841" priority="881" stopIfTrue="1">
      <formula>AND($A430&lt;&gt;"COMPOSICAO",$A430&lt;&gt;"INSUMO",$A430&lt;&gt;"")</formula>
    </cfRule>
    <cfRule type="expression" dxfId="840" priority="882" stopIfTrue="1">
      <formula>AND(OR($A430="COMPOSICAO",$A430="INSUMO",$A430&lt;&gt;""),$A430&lt;&gt;"")</formula>
    </cfRule>
  </conditionalFormatting>
  <conditionalFormatting sqref="F430">
    <cfRule type="expression" dxfId="839" priority="879" stopIfTrue="1">
      <formula>AND($A430&lt;&gt;"COMPOSICAO",$A430&lt;&gt;"INSUMO",$A430&lt;&gt;"")</formula>
    </cfRule>
    <cfRule type="expression" dxfId="838" priority="880" stopIfTrue="1">
      <formula>AND(OR($A430="COMPOSICAO",$A430="INSUMO",$A430&lt;&gt;""),$A430&lt;&gt;"")</formula>
    </cfRule>
  </conditionalFormatting>
  <conditionalFormatting sqref="F430">
    <cfRule type="expression" dxfId="837" priority="877" stopIfTrue="1">
      <formula>AND($A430&lt;&gt;"COMPOSICAO",$A430&lt;&gt;"INSUMO",$A430&lt;&gt;"")</formula>
    </cfRule>
    <cfRule type="expression" dxfId="836" priority="878" stopIfTrue="1">
      <formula>AND(OR($A430="COMPOSICAO",$A430="INSUMO",$A430&lt;&gt;""),$A430&lt;&gt;"")</formula>
    </cfRule>
  </conditionalFormatting>
  <conditionalFormatting sqref="F430">
    <cfRule type="expression" dxfId="835" priority="875" stopIfTrue="1">
      <formula>AND($A430&lt;&gt;"COMPOSICAO",$A430&lt;&gt;"INSUMO",$A430&lt;&gt;"")</formula>
    </cfRule>
    <cfRule type="expression" dxfId="834" priority="876" stopIfTrue="1">
      <formula>AND(OR($A430="COMPOSICAO",$A430="INSUMO",$A430&lt;&gt;""),$A430&lt;&gt;"")</formula>
    </cfRule>
  </conditionalFormatting>
  <conditionalFormatting sqref="F430">
    <cfRule type="expression" dxfId="833" priority="873" stopIfTrue="1">
      <formula>AND($A430&lt;&gt;"COMPOSICAO",$A430&lt;&gt;"INSUMO",$A430&lt;&gt;"")</formula>
    </cfRule>
    <cfRule type="expression" dxfId="832" priority="874" stopIfTrue="1">
      <formula>AND(OR($A430="COMPOSICAO",$A430="INSUMO",$A430&lt;&gt;""),$A430&lt;&gt;"")</formula>
    </cfRule>
  </conditionalFormatting>
  <conditionalFormatting sqref="F430">
    <cfRule type="expression" dxfId="831" priority="871" stopIfTrue="1">
      <formula>AND($A430&lt;&gt;"COMPOSICAO",$A430&lt;&gt;"INSUMO",$A430&lt;&gt;"")</formula>
    </cfRule>
    <cfRule type="expression" dxfId="830" priority="872" stopIfTrue="1">
      <formula>AND(OR($A430="COMPOSICAO",$A430="INSUMO",$A430&lt;&gt;""),$A430&lt;&gt;"")</formula>
    </cfRule>
  </conditionalFormatting>
  <conditionalFormatting sqref="F430">
    <cfRule type="expression" dxfId="829" priority="869" stopIfTrue="1">
      <formula>AND($A430&lt;&gt;"COMPOSICAO",$A430&lt;&gt;"INSUMO",$A430&lt;&gt;"")</formula>
    </cfRule>
    <cfRule type="expression" dxfId="828" priority="870" stopIfTrue="1">
      <formula>AND(OR($A430="COMPOSICAO",$A430="INSUMO",$A430&lt;&gt;""),$A430&lt;&gt;"")</formula>
    </cfRule>
  </conditionalFormatting>
  <conditionalFormatting sqref="F430">
    <cfRule type="expression" dxfId="827" priority="867" stopIfTrue="1">
      <formula>AND($A430&lt;&gt;"COMPOSICAO",$A430&lt;&gt;"INSUMO",$A430&lt;&gt;"")</formula>
    </cfRule>
    <cfRule type="expression" dxfId="826" priority="868" stopIfTrue="1">
      <formula>AND(OR($A430="COMPOSICAO",$A430="INSUMO",$A430&lt;&gt;""),$A430&lt;&gt;"")</formula>
    </cfRule>
  </conditionalFormatting>
  <conditionalFormatting sqref="F430">
    <cfRule type="expression" dxfId="825" priority="865" stopIfTrue="1">
      <formula>AND($A430&lt;&gt;"COMPOSICAO",$A430&lt;&gt;"INSUMO",$A430&lt;&gt;"")</formula>
    </cfRule>
    <cfRule type="expression" dxfId="824" priority="866" stopIfTrue="1">
      <formula>AND(OR($A430="COMPOSICAO",$A430="INSUMO",$A430&lt;&gt;""),$A430&lt;&gt;"")</formula>
    </cfRule>
  </conditionalFormatting>
  <conditionalFormatting sqref="F430">
    <cfRule type="expression" dxfId="823" priority="863" stopIfTrue="1">
      <formula>AND($A430&lt;&gt;"COMPOSICAO",$A430&lt;&gt;"INSUMO",$A430&lt;&gt;"")</formula>
    </cfRule>
    <cfRule type="expression" dxfId="822" priority="864" stopIfTrue="1">
      <formula>AND(OR($A430="COMPOSICAO",$A430="INSUMO",$A430&lt;&gt;""),$A430&lt;&gt;"")</formula>
    </cfRule>
  </conditionalFormatting>
  <conditionalFormatting sqref="F430">
    <cfRule type="expression" dxfId="821" priority="861" stopIfTrue="1">
      <formula>AND($A430&lt;&gt;"COMPOSICAO",$A430&lt;&gt;"INSUMO",$A430&lt;&gt;"")</formula>
    </cfRule>
    <cfRule type="expression" dxfId="820" priority="862" stopIfTrue="1">
      <formula>AND(OR($A430="COMPOSICAO",$A430="INSUMO",$A430&lt;&gt;""),$A430&lt;&gt;"")</formula>
    </cfRule>
  </conditionalFormatting>
  <conditionalFormatting sqref="F430">
    <cfRule type="expression" dxfId="819" priority="859" stopIfTrue="1">
      <formula>AND($A430&lt;&gt;"COMPOSICAO",$A430&lt;&gt;"INSUMO",$A430&lt;&gt;"")</formula>
    </cfRule>
    <cfRule type="expression" dxfId="818" priority="860" stopIfTrue="1">
      <formula>AND(OR($A430="COMPOSICAO",$A430="INSUMO",$A430&lt;&gt;""),$A430&lt;&gt;"")</formula>
    </cfRule>
  </conditionalFormatting>
  <conditionalFormatting sqref="F430">
    <cfRule type="expression" dxfId="817" priority="857" stopIfTrue="1">
      <formula>AND($A430&lt;&gt;"COMPOSICAO",$A430&lt;&gt;"INSUMO",$A430&lt;&gt;"")</formula>
    </cfRule>
    <cfRule type="expression" dxfId="816" priority="858" stopIfTrue="1">
      <formula>AND(OR($A430="COMPOSICAO",$A430="INSUMO",$A430&lt;&gt;""),$A430&lt;&gt;"")</formula>
    </cfRule>
  </conditionalFormatting>
  <conditionalFormatting sqref="F430">
    <cfRule type="expression" dxfId="815" priority="855" stopIfTrue="1">
      <formula>AND($A430&lt;&gt;"COMPOSICAO",$A430&lt;&gt;"INSUMO",$A430&lt;&gt;"")</formula>
    </cfRule>
    <cfRule type="expression" dxfId="814" priority="856" stopIfTrue="1">
      <formula>AND(OR($A430="COMPOSICAO",$A430="INSUMO",$A430&lt;&gt;""),$A430&lt;&gt;"")</formula>
    </cfRule>
  </conditionalFormatting>
  <conditionalFormatting sqref="F430">
    <cfRule type="expression" dxfId="813" priority="853" stopIfTrue="1">
      <formula>AND($A430&lt;&gt;"COMPOSICAO",$A430&lt;&gt;"INSUMO",$A430&lt;&gt;"")</formula>
    </cfRule>
    <cfRule type="expression" dxfId="812" priority="854" stopIfTrue="1">
      <formula>AND(OR($A430="COMPOSICAO",$A430="INSUMO",$A430&lt;&gt;""),$A430&lt;&gt;"")</formula>
    </cfRule>
  </conditionalFormatting>
  <conditionalFormatting sqref="F430">
    <cfRule type="expression" dxfId="811" priority="851" stopIfTrue="1">
      <formula>AND($A430&lt;&gt;"COMPOSICAO",$A430&lt;&gt;"INSUMO",$A430&lt;&gt;"")</formula>
    </cfRule>
    <cfRule type="expression" dxfId="810" priority="852" stopIfTrue="1">
      <formula>AND(OR($A430="COMPOSICAO",$A430="INSUMO",$A430&lt;&gt;""),$A430&lt;&gt;"")</formula>
    </cfRule>
  </conditionalFormatting>
  <conditionalFormatting sqref="F430">
    <cfRule type="expression" dxfId="809" priority="849" stopIfTrue="1">
      <formula>AND($A430&lt;&gt;"COMPOSICAO",$A430&lt;&gt;"INSUMO",$A430&lt;&gt;"")</formula>
    </cfRule>
    <cfRule type="expression" dxfId="808" priority="850" stopIfTrue="1">
      <formula>AND(OR($A430="COMPOSICAO",$A430="INSUMO",$A430&lt;&gt;""),$A430&lt;&gt;"")</formula>
    </cfRule>
  </conditionalFormatting>
  <conditionalFormatting sqref="F431">
    <cfRule type="expression" dxfId="807" priority="847" stopIfTrue="1">
      <formula>AND($A431&lt;&gt;"COMPOSICAO",$A431&lt;&gt;"INSUMO",$A431&lt;&gt;"")</formula>
    </cfRule>
    <cfRule type="expression" dxfId="806" priority="848" stopIfTrue="1">
      <formula>AND(OR($A431="COMPOSICAO",$A431="INSUMO",$A431&lt;&gt;""),$A431&lt;&gt;"")</formula>
    </cfRule>
  </conditionalFormatting>
  <conditionalFormatting sqref="F431">
    <cfRule type="expression" dxfId="805" priority="845" stopIfTrue="1">
      <formula>AND($A431&lt;&gt;"COMPOSICAO",$A431&lt;&gt;"INSUMO",$A431&lt;&gt;"")</formula>
    </cfRule>
    <cfRule type="expression" dxfId="804" priority="846" stopIfTrue="1">
      <formula>AND(OR($A431="COMPOSICAO",$A431="INSUMO",$A431&lt;&gt;""),$A431&lt;&gt;"")</formula>
    </cfRule>
  </conditionalFormatting>
  <conditionalFormatting sqref="F431">
    <cfRule type="expression" dxfId="803" priority="843" stopIfTrue="1">
      <formula>AND($A431&lt;&gt;"COMPOSICAO",$A431&lt;&gt;"INSUMO",$A431&lt;&gt;"")</formula>
    </cfRule>
    <cfRule type="expression" dxfId="802" priority="844" stopIfTrue="1">
      <formula>AND(OR($A431="COMPOSICAO",$A431="INSUMO",$A431&lt;&gt;""),$A431&lt;&gt;"")</formula>
    </cfRule>
  </conditionalFormatting>
  <conditionalFormatting sqref="F431">
    <cfRule type="expression" dxfId="801" priority="841" stopIfTrue="1">
      <formula>AND($A431&lt;&gt;"COMPOSICAO",$A431&lt;&gt;"INSUMO",$A431&lt;&gt;"")</formula>
    </cfRule>
    <cfRule type="expression" dxfId="800" priority="842" stopIfTrue="1">
      <formula>AND(OR($A431="COMPOSICAO",$A431="INSUMO",$A431&lt;&gt;""),$A431&lt;&gt;"")</formula>
    </cfRule>
  </conditionalFormatting>
  <conditionalFormatting sqref="F431">
    <cfRule type="expression" dxfId="799" priority="839" stopIfTrue="1">
      <formula>AND($A431&lt;&gt;"COMPOSICAO",$A431&lt;&gt;"INSUMO",$A431&lt;&gt;"")</formula>
    </cfRule>
    <cfRule type="expression" dxfId="798" priority="840" stopIfTrue="1">
      <formula>AND(OR($A431="COMPOSICAO",$A431="INSUMO",$A431&lt;&gt;""),$A431&lt;&gt;"")</formula>
    </cfRule>
  </conditionalFormatting>
  <conditionalFormatting sqref="F431">
    <cfRule type="expression" dxfId="797" priority="837" stopIfTrue="1">
      <formula>AND($A431&lt;&gt;"COMPOSICAO",$A431&lt;&gt;"INSUMO",$A431&lt;&gt;"")</formula>
    </cfRule>
    <cfRule type="expression" dxfId="796" priority="838" stopIfTrue="1">
      <formula>AND(OR($A431="COMPOSICAO",$A431="INSUMO",$A431&lt;&gt;""),$A431&lt;&gt;"")</formula>
    </cfRule>
  </conditionalFormatting>
  <conditionalFormatting sqref="F431">
    <cfRule type="expression" dxfId="795" priority="835" stopIfTrue="1">
      <formula>AND($A431&lt;&gt;"COMPOSICAO",$A431&lt;&gt;"INSUMO",$A431&lt;&gt;"")</formula>
    </cfRule>
    <cfRule type="expression" dxfId="794" priority="836" stopIfTrue="1">
      <formula>AND(OR($A431="COMPOSICAO",$A431="INSUMO",$A431&lt;&gt;""),$A431&lt;&gt;"")</formula>
    </cfRule>
  </conditionalFormatting>
  <conditionalFormatting sqref="F431">
    <cfRule type="expression" dxfId="793" priority="833" stopIfTrue="1">
      <formula>AND($A431&lt;&gt;"COMPOSICAO",$A431&lt;&gt;"INSUMO",$A431&lt;&gt;"")</formula>
    </cfRule>
    <cfRule type="expression" dxfId="792" priority="834" stopIfTrue="1">
      <formula>AND(OR($A431="COMPOSICAO",$A431="INSUMO",$A431&lt;&gt;""),$A431&lt;&gt;"")</formula>
    </cfRule>
  </conditionalFormatting>
  <conditionalFormatting sqref="F431">
    <cfRule type="expression" dxfId="791" priority="831" stopIfTrue="1">
      <formula>AND($A431&lt;&gt;"COMPOSICAO",$A431&lt;&gt;"INSUMO",$A431&lt;&gt;"")</formula>
    </cfRule>
    <cfRule type="expression" dxfId="790" priority="832" stopIfTrue="1">
      <formula>AND(OR($A431="COMPOSICAO",$A431="INSUMO",$A431&lt;&gt;""),$A431&lt;&gt;"")</formula>
    </cfRule>
  </conditionalFormatting>
  <conditionalFormatting sqref="F431">
    <cfRule type="expression" dxfId="789" priority="829" stopIfTrue="1">
      <formula>AND($A431&lt;&gt;"COMPOSICAO",$A431&lt;&gt;"INSUMO",$A431&lt;&gt;"")</formula>
    </cfRule>
    <cfRule type="expression" dxfId="788" priority="830" stopIfTrue="1">
      <formula>AND(OR($A431="COMPOSICAO",$A431="INSUMO",$A431&lt;&gt;""),$A431&lt;&gt;"")</formula>
    </cfRule>
  </conditionalFormatting>
  <conditionalFormatting sqref="F431">
    <cfRule type="expression" dxfId="787" priority="827" stopIfTrue="1">
      <formula>AND($A431&lt;&gt;"COMPOSICAO",$A431&lt;&gt;"INSUMO",$A431&lt;&gt;"")</formula>
    </cfRule>
    <cfRule type="expression" dxfId="786" priority="828" stopIfTrue="1">
      <formula>AND(OR($A431="COMPOSICAO",$A431="INSUMO",$A431&lt;&gt;""),$A431&lt;&gt;"")</formula>
    </cfRule>
  </conditionalFormatting>
  <conditionalFormatting sqref="F431">
    <cfRule type="expression" dxfId="785" priority="825" stopIfTrue="1">
      <formula>AND($A431&lt;&gt;"COMPOSICAO",$A431&lt;&gt;"INSUMO",$A431&lt;&gt;"")</formula>
    </cfRule>
    <cfRule type="expression" dxfId="784" priority="826" stopIfTrue="1">
      <formula>AND(OR($A431="COMPOSICAO",$A431="INSUMO",$A431&lt;&gt;""),$A431&lt;&gt;"")</formula>
    </cfRule>
  </conditionalFormatting>
  <conditionalFormatting sqref="F431">
    <cfRule type="expression" dxfId="783" priority="823" stopIfTrue="1">
      <formula>AND($A431&lt;&gt;"COMPOSICAO",$A431&lt;&gt;"INSUMO",$A431&lt;&gt;"")</formula>
    </cfRule>
    <cfRule type="expression" dxfId="782" priority="824" stopIfTrue="1">
      <formula>AND(OR($A431="COMPOSICAO",$A431="INSUMO",$A431&lt;&gt;""),$A431&lt;&gt;"")</formula>
    </cfRule>
  </conditionalFormatting>
  <conditionalFormatting sqref="F431">
    <cfRule type="expression" dxfId="781" priority="821" stopIfTrue="1">
      <formula>AND($A431&lt;&gt;"COMPOSICAO",$A431&lt;&gt;"INSUMO",$A431&lt;&gt;"")</formula>
    </cfRule>
    <cfRule type="expression" dxfId="780" priority="822" stopIfTrue="1">
      <formula>AND(OR($A431="COMPOSICAO",$A431="INSUMO",$A431&lt;&gt;""),$A431&lt;&gt;"")</formula>
    </cfRule>
  </conditionalFormatting>
  <conditionalFormatting sqref="F431">
    <cfRule type="expression" dxfId="779" priority="819" stopIfTrue="1">
      <formula>AND($A431&lt;&gt;"COMPOSICAO",$A431&lt;&gt;"INSUMO",$A431&lt;&gt;"")</formula>
    </cfRule>
    <cfRule type="expression" dxfId="778" priority="820" stopIfTrue="1">
      <formula>AND(OR($A431="COMPOSICAO",$A431="INSUMO",$A431&lt;&gt;""),$A431&lt;&gt;"")</formula>
    </cfRule>
  </conditionalFormatting>
  <conditionalFormatting sqref="F431">
    <cfRule type="expression" dxfId="777" priority="817" stopIfTrue="1">
      <formula>AND($A431&lt;&gt;"COMPOSICAO",$A431&lt;&gt;"INSUMO",$A431&lt;&gt;"")</formula>
    </cfRule>
    <cfRule type="expression" dxfId="776" priority="818" stopIfTrue="1">
      <formula>AND(OR($A431="COMPOSICAO",$A431="INSUMO",$A431&lt;&gt;""),$A431&lt;&gt;"")</formula>
    </cfRule>
  </conditionalFormatting>
  <conditionalFormatting sqref="F431">
    <cfRule type="expression" dxfId="775" priority="815" stopIfTrue="1">
      <formula>AND($A431&lt;&gt;"COMPOSICAO",$A431&lt;&gt;"INSUMO",$A431&lt;&gt;"")</formula>
    </cfRule>
    <cfRule type="expression" dxfId="774" priority="816" stopIfTrue="1">
      <formula>AND(OR($A431="COMPOSICAO",$A431="INSUMO",$A431&lt;&gt;""),$A431&lt;&gt;"")</formula>
    </cfRule>
  </conditionalFormatting>
  <conditionalFormatting sqref="F431">
    <cfRule type="expression" dxfId="773" priority="813" stopIfTrue="1">
      <formula>AND($A431&lt;&gt;"COMPOSICAO",$A431&lt;&gt;"INSUMO",$A431&lt;&gt;"")</formula>
    </cfRule>
    <cfRule type="expression" dxfId="772" priority="814" stopIfTrue="1">
      <formula>AND(OR($A431="COMPOSICAO",$A431="INSUMO",$A431&lt;&gt;""),$A431&lt;&gt;"")</formula>
    </cfRule>
  </conditionalFormatting>
  <conditionalFormatting sqref="F431">
    <cfRule type="expression" dxfId="771" priority="811" stopIfTrue="1">
      <formula>AND($A431&lt;&gt;"COMPOSICAO",$A431&lt;&gt;"INSUMO",$A431&lt;&gt;"")</formula>
    </cfRule>
    <cfRule type="expression" dxfId="770" priority="812" stopIfTrue="1">
      <formula>AND(OR($A431="COMPOSICAO",$A431="INSUMO",$A431&lt;&gt;""),$A431&lt;&gt;"")</formula>
    </cfRule>
  </conditionalFormatting>
  <conditionalFormatting sqref="F431">
    <cfRule type="expression" dxfId="769" priority="809" stopIfTrue="1">
      <formula>AND($A431&lt;&gt;"COMPOSICAO",$A431&lt;&gt;"INSUMO",$A431&lt;&gt;"")</formula>
    </cfRule>
    <cfRule type="expression" dxfId="768" priority="810" stopIfTrue="1">
      <formula>AND(OR($A431="COMPOSICAO",$A431="INSUMO",$A431&lt;&gt;""),$A431&lt;&gt;"")</formula>
    </cfRule>
  </conditionalFormatting>
  <conditionalFormatting sqref="F432">
    <cfRule type="expression" dxfId="767" priority="807" stopIfTrue="1">
      <formula>AND($A432&lt;&gt;"COMPOSICAO",$A432&lt;&gt;"INSUMO",$A432&lt;&gt;"")</formula>
    </cfRule>
    <cfRule type="expression" dxfId="766" priority="808" stopIfTrue="1">
      <formula>AND(OR($A432="COMPOSICAO",$A432="INSUMO",$A432&lt;&gt;""),$A432&lt;&gt;"")</formula>
    </cfRule>
  </conditionalFormatting>
  <conditionalFormatting sqref="F432">
    <cfRule type="expression" dxfId="765" priority="805" stopIfTrue="1">
      <formula>AND($A432&lt;&gt;"COMPOSICAO",$A432&lt;&gt;"INSUMO",$A432&lt;&gt;"")</formula>
    </cfRule>
    <cfRule type="expression" dxfId="764" priority="806" stopIfTrue="1">
      <formula>AND(OR($A432="COMPOSICAO",$A432="INSUMO",$A432&lt;&gt;""),$A432&lt;&gt;"")</formula>
    </cfRule>
  </conditionalFormatting>
  <conditionalFormatting sqref="F432">
    <cfRule type="expression" dxfId="763" priority="803" stopIfTrue="1">
      <formula>AND($A432&lt;&gt;"COMPOSICAO",$A432&lt;&gt;"INSUMO",$A432&lt;&gt;"")</formula>
    </cfRule>
    <cfRule type="expression" dxfId="762" priority="804" stopIfTrue="1">
      <formula>AND(OR($A432="COMPOSICAO",$A432="INSUMO",$A432&lt;&gt;""),$A432&lt;&gt;"")</formula>
    </cfRule>
  </conditionalFormatting>
  <conditionalFormatting sqref="F432">
    <cfRule type="expression" dxfId="761" priority="801" stopIfTrue="1">
      <formula>AND($A432&lt;&gt;"COMPOSICAO",$A432&lt;&gt;"INSUMO",$A432&lt;&gt;"")</formula>
    </cfRule>
    <cfRule type="expression" dxfId="760" priority="802" stopIfTrue="1">
      <formula>AND(OR($A432="COMPOSICAO",$A432="INSUMO",$A432&lt;&gt;""),$A432&lt;&gt;"")</formula>
    </cfRule>
  </conditionalFormatting>
  <conditionalFormatting sqref="F432">
    <cfRule type="expression" dxfId="759" priority="799" stopIfTrue="1">
      <formula>AND($A432&lt;&gt;"COMPOSICAO",$A432&lt;&gt;"INSUMO",$A432&lt;&gt;"")</formula>
    </cfRule>
    <cfRule type="expression" dxfId="758" priority="800" stopIfTrue="1">
      <formula>AND(OR($A432="COMPOSICAO",$A432="INSUMO",$A432&lt;&gt;""),$A432&lt;&gt;"")</formula>
    </cfRule>
  </conditionalFormatting>
  <conditionalFormatting sqref="F432">
    <cfRule type="expression" dxfId="757" priority="797" stopIfTrue="1">
      <formula>AND($A432&lt;&gt;"COMPOSICAO",$A432&lt;&gt;"INSUMO",$A432&lt;&gt;"")</formula>
    </cfRule>
    <cfRule type="expression" dxfId="756" priority="798" stopIfTrue="1">
      <formula>AND(OR($A432="COMPOSICAO",$A432="INSUMO",$A432&lt;&gt;""),$A432&lt;&gt;"")</formula>
    </cfRule>
  </conditionalFormatting>
  <conditionalFormatting sqref="F432">
    <cfRule type="expression" dxfId="755" priority="795" stopIfTrue="1">
      <formula>AND($A432&lt;&gt;"COMPOSICAO",$A432&lt;&gt;"INSUMO",$A432&lt;&gt;"")</formula>
    </cfRule>
    <cfRule type="expression" dxfId="754" priority="796" stopIfTrue="1">
      <formula>AND(OR($A432="COMPOSICAO",$A432="INSUMO",$A432&lt;&gt;""),$A432&lt;&gt;"")</formula>
    </cfRule>
  </conditionalFormatting>
  <conditionalFormatting sqref="F432">
    <cfRule type="expression" dxfId="753" priority="793" stopIfTrue="1">
      <formula>AND($A432&lt;&gt;"COMPOSICAO",$A432&lt;&gt;"INSUMO",$A432&lt;&gt;"")</formula>
    </cfRule>
    <cfRule type="expression" dxfId="752" priority="794" stopIfTrue="1">
      <formula>AND(OR($A432="COMPOSICAO",$A432="INSUMO",$A432&lt;&gt;""),$A432&lt;&gt;"")</formula>
    </cfRule>
  </conditionalFormatting>
  <conditionalFormatting sqref="F432">
    <cfRule type="expression" dxfId="751" priority="791" stopIfTrue="1">
      <formula>AND($A432&lt;&gt;"COMPOSICAO",$A432&lt;&gt;"INSUMO",$A432&lt;&gt;"")</formula>
    </cfRule>
    <cfRule type="expression" dxfId="750" priority="792" stopIfTrue="1">
      <formula>AND(OR($A432="COMPOSICAO",$A432="INSUMO",$A432&lt;&gt;""),$A432&lt;&gt;"")</formula>
    </cfRule>
  </conditionalFormatting>
  <conditionalFormatting sqref="F432">
    <cfRule type="expression" dxfId="749" priority="789" stopIfTrue="1">
      <formula>AND($A432&lt;&gt;"COMPOSICAO",$A432&lt;&gt;"INSUMO",$A432&lt;&gt;"")</formula>
    </cfRule>
    <cfRule type="expression" dxfId="748" priority="790" stopIfTrue="1">
      <formula>AND(OR($A432="COMPOSICAO",$A432="INSUMO",$A432&lt;&gt;""),$A432&lt;&gt;"")</formula>
    </cfRule>
  </conditionalFormatting>
  <conditionalFormatting sqref="F432">
    <cfRule type="expression" dxfId="747" priority="787" stopIfTrue="1">
      <formula>AND($A432&lt;&gt;"COMPOSICAO",$A432&lt;&gt;"INSUMO",$A432&lt;&gt;"")</formula>
    </cfRule>
    <cfRule type="expression" dxfId="746" priority="788" stopIfTrue="1">
      <formula>AND(OR($A432="COMPOSICAO",$A432="INSUMO",$A432&lt;&gt;""),$A432&lt;&gt;"")</formula>
    </cfRule>
  </conditionalFormatting>
  <conditionalFormatting sqref="F432">
    <cfRule type="expression" dxfId="745" priority="785" stopIfTrue="1">
      <formula>AND($A432&lt;&gt;"COMPOSICAO",$A432&lt;&gt;"INSUMO",$A432&lt;&gt;"")</formula>
    </cfRule>
    <cfRule type="expression" dxfId="744" priority="786" stopIfTrue="1">
      <formula>AND(OR($A432="COMPOSICAO",$A432="INSUMO",$A432&lt;&gt;""),$A432&lt;&gt;"")</formula>
    </cfRule>
  </conditionalFormatting>
  <conditionalFormatting sqref="F432">
    <cfRule type="expression" dxfId="743" priority="783" stopIfTrue="1">
      <formula>AND($A432&lt;&gt;"COMPOSICAO",$A432&lt;&gt;"INSUMO",$A432&lt;&gt;"")</formula>
    </cfRule>
    <cfRule type="expression" dxfId="742" priority="784" stopIfTrue="1">
      <formula>AND(OR($A432="COMPOSICAO",$A432="INSUMO",$A432&lt;&gt;""),$A432&lt;&gt;"")</formula>
    </cfRule>
  </conditionalFormatting>
  <conditionalFormatting sqref="F432">
    <cfRule type="expression" dxfId="741" priority="781" stopIfTrue="1">
      <formula>AND($A432&lt;&gt;"COMPOSICAO",$A432&lt;&gt;"INSUMO",$A432&lt;&gt;"")</formula>
    </cfRule>
    <cfRule type="expression" dxfId="740" priority="782" stopIfTrue="1">
      <formula>AND(OR($A432="COMPOSICAO",$A432="INSUMO",$A432&lt;&gt;""),$A432&lt;&gt;"")</formula>
    </cfRule>
  </conditionalFormatting>
  <conditionalFormatting sqref="F432">
    <cfRule type="expression" dxfId="739" priority="779" stopIfTrue="1">
      <formula>AND($A432&lt;&gt;"COMPOSICAO",$A432&lt;&gt;"INSUMO",$A432&lt;&gt;"")</formula>
    </cfRule>
    <cfRule type="expression" dxfId="738" priority="780" stopIfTrue="1">
      <formula>AND(OR($A432="COMPOSICAO",$A432="INSUMO",$A432&lt;&gt;""),$A432&lt;&gt;"")</formula>
    </cfRule>
  </conditionalFormatting>
  <conditionalFormatting sqref="F432">
    <cfRule type="expression" dxfId="737" priority="777" stopIfTrue="1">
      <formula>AND($A432&lt;&gt;"COMPOSICAO",$A432&lt;&gt;"INSUMO",$A432&lt;&gt;"")</formula>
    </cfRule>
    <cfRule type="expression" dxfId="736" priority="778" stopIfTrue="1">
      <formula>AND(OR($A432="COMPOSICAO",$A432="INSUMO",$A432&lt;&gt;""),$A432&lt;&gt;"")</formula>
    </cfRule>
  </conditionalFormatting>
  <conditionalFormatting sqref="F432">
    <cfRule type="expression" dxfId="735" priority="775" stopIfTrue="1">
      <formula>AND($A432&lt;&gt;"COMPOSICAO",$A432&lt;&gt;"INSUMO",$A432&lt;&gt;"")</formula>
    </cfRule>
    <cfRule type="expression" dxfId="734" priority="776" stopIfTrue="1">
      <formula>AND(OR($A432="COMPOSICAO",$A432="INSUMO",$A432&lt;&gt;""),$A432&lt;&gt;"")</formula>
    </cfRule>
  </conditionalFormatting>
  <conditionalFormatting sqref="F432">
    <cfRule type="expression" dxfId="733" priority="773" stopIfTrue="1">
      <formula>AND($A432&lt;&gt;"COMPOSICAO",$A432&lt;&gt;"INSUMO",$A432&lt;&gt;"")</formula>
    </cfRule>
    <cfRule type="expression" dxfId="732" priority="774" stopIfTrue="1">
      <formula>AND(OR($A432="COMPOSICAO",$A432="INSUMO",$A432&lt;&gt;""),$A432&lt;&gt;"")</formula>
    </cfRule>
  </conditionalFormatting>
  <conditionalFormatting sqref="F432">
    <cfRule type="expression" dxfId="731" priority="771" stopIfTrue="1">
      <formula>AND($A432&lt;&gt;"COMPOSICAO",$A432&lt;&gt;"INSUMO",$A432&lt;&gt;"")</formula>
    </cfRule>
    <cfRule type="expression" dxfId="730" priority="772" stopIfTrue="1">
      <formula>AND(OR($A432="COMPOSICAO",$A432="INSUMO",$A432&lt;&gt;""),$A432&lt;&gt;"")</formula>
    </cfRule>
  </conditionalFormatting>
  <conditionalFormatting sqref="F432">
    <cfRule type="expression" dxfId="729" priority="769" stopIfTrue="1">
      <formula>AND($A432&lt;&gt;"COMPOSICAO",$A432&lt;&gt;"INSUMO",$A432&lt;&gt;"")</formula>
    </cfRule>
    <cfRule type="expression" dxfId="728" priority="770" stopIfTrue="1">
      <formula>AND(OR($A432="COMPOSICAO",$A432="INSUMO",$A432&lt;&gt;""),$A432&lt;&gt;"")</formula>
    </cfRule>
  </conditionalFormatting>
  <conditionalFormatting sqref="F433">
    <cfRule type="expression" dxfId="727" priority="767" stopIfTrue="1">
      <formula>AND($A433&lt;&gt;"COMPOSICAO",$A433&lt;&gt;"INSUMO",$A433&lt;&gt;"")</formula>
    </cfRule>
    <cfRule type="expression" dxfId="726" priority="768" stopIfTrue="1">
      <formula>AND(OR($A433="COMPOSICAO",$A433="INSUMO",$A433&lt;&gt;""),$A433&lt;&gt;"")</formula>
    </cfRule>
  </conditionalFormatting>
  <conditionalFormatting sqref="F433">
    <cfRule type="expression" dxfId="725" priority="765" stopIfTrue="1">
      <formula>AND($A433&lt;&gt;"COMPOSICAO",$A433&lt;&gt;"INSUMO",$A433&lt;&gt;"")</formula>
    </cfRule>
    <cfRule type="expression" dxfId="724" priority="766" stopIfTrue="1">
      <formula>AND(OR($A433="COMPOSICAO",$A433="INSUMO",$A433&lt;&gt;""),$A433&lt;&gt;"")</formula>
    </cfRule>
  </conditionalFormatting>
  <conditionalFormatting sqref="F433">
    <cfRule type="expression" dxfId="723" priority="763" stopIfTrue="1">
      <formula>AND($A433&lt;&gt;"COMPOSICAO",$A433&lt;&gt;"INSUMO",$A433&lt;&gt;"")</formula>
    </cfRule>
    <cfRule type="expression" dxfId="722" priority="764" stopIfTrue="1">
      <formula>AND(OR($A433="COMPOSICAO",$A433="INSUMO",$A433&lt;&gt;""),$A433&lt;&gt;"")</formula>
    </cfRule>
  </conditionalFormatting>
  <conditionalFormatting sqref="F433">
    <cfRule type="expression" dxfId="721" priority="761" stopIfTrue="1">
      <formula>AND($A433&lt;&gt;"COMPOSICAO",$A433&lt;&gt;"INSUMO",$A433&lt;&gt;"")</formula>
    </cfRule>
    <cfRule type="expression" dxfId="720" priority="762" stopIfTrue="1">
      <formula>AND(OR($A433="COMPOSICAO",$A433="INSUMO",$A433&lt;&gt;""),$A433&lt;&gt;"")</formula>
    </cfRule>
  </conditionalFormatting>
  <conditionalFormatting sqref="F433">
    <cfRule type="expression" dxfId="719" priority="759" stopIfTrue="1">
      <formula>AND($A433&lt;&gt;"COMPOSICAO",$A433&lt;&gt;"INSUMO",$A433&lt;&gt;"")</formula>
    </cfRule>
    <cfRule type="expression" dxfId="718" priority="760" stopIfTrue="1">
      <formula>AND(OR($A433="COMPOSICAO",$A433="INSUMO",$A433&lt;&gt;""),$A433&lt;&gt;"")</formula>
    </cfRule>
  </conditionalFormatting>
  <conditionalFormatting sqref="F433">
    <cfRule type="expression" dxfId="717" priority="757" stopIfTrue="1">
      <formula>AND($A433&lt;&gt;"COMPOSICAO",$A433&lt;&gt;"INSUMO",$A433&lt;&gt;"")</formula>
    </cfRule>
    <cfRule type="expression" dxfId="716" priority="758" stopIfTrue="1">
      <formula>AND(OR($A433="COMPOSICAO",$A433="INSUMO",$A433&lt;&gt;""),$A433&lt;&gt;"")</formula>
    </cfRule>
  </conditionalFormatting>
  <conditionalFormatting sqref="F433">
    <cfRule type="expression" dxfId="715" priority="755" stopIfTrue="1">
      <formula>AND($A433&lt;&gt;"COMPOSICAO",$A433&lt;&gt;"INSUMO",$A433&lt;&gt;"")</formula>
    </cfRule>
    <cfRule type="expression" dxfId="714" priority="756" stopIfTrue="1">
      <formula>AND(OR($A433="COMPOSICAO",$A433="INSUMO",$A433&lt;&gt;""),$A433&lt;&gt;"")</formula>
    </cfRule>
  </conditionalFormatting>
  <conditionalFormatting sqref="F433">
    <cfRule type="expression" dxfId="713" priority="753" stopIfTrue="1">
      <formula>AND($A433&lt;&gt;"COMPOSICAO",$A433&lt;&gt;"INSUMO",$A433&lt;&gt;"")</formula>
    </cfRule>
    <cfRule type="expression" dxfId="712" priority="754" stopIfTrue="1">
      <formula>AND(OR($A433="COMPOSICAO",$A433="INSUMO",$A433&lt;&gt;""),$A433&lt;&gt;"")</formula>
    </cfRule>
  </conditionalFormatting>
  <conditionalFormatting sqref="F433">
    <cfRule type="expression" dxfId="711" priority="751" stopIfTrue="1">
      <formula>AND($A433&lt;&gt;"COMPOSICAO",$A433&lt;&gt;"INSUMO",$A433&lt;&gt;"")</formula>
    </cfRule>
    <cfRule type="expression" dxfId="710" priority="752" stopIfTrue="1">
      <formula>AND(OR($A433="COMPOSICAO",$A433="INSUMO",$A433&lt;&gt;""),$A433&lt;&gt;"")</formula>
    </cfRule>
  </conditionalFormatting>
  <conditionalFormatting sqref="F433">
    <cfRule type="expression" dxfId="709" priority="749" stopIfTrue="1">
      <formula>AND($A433&lt;&gt;"COMPOSICAO",$A433&lt;&gt;"INSUMO",$A433&lt;&gt;"")</formula>
    </cfRule>
    <cfRule type="expression" dxfId="708" priority="750" stopIfTrue="1">
      <formula>AND(OR($A433="COMPOSICAO",$A433="INSUMO",$A433&lt;&gt;""),$A433&lt;&gt;"")</formula>
    </cfRule>
  </conditionalFormatting>
  <conditionalFormatting sqref="F433">
    <cfRule type="expression" dxfId="707" priority="747" stopIfTrue="1">
      <formula>AND($A433&lt;&gt;"COMPOSICAO",$A433&lt;&gt;"INSUMO",$A433&lt;&gt;"")</formula>
    </cfRule>
    <cfRule type="expression" dxfId="706" priority="748" stopIfTrue="1">
      <formula>AND(OR($A433="COMPOSICAO",$A433="INSUMO",$A433&lt;&gt;""),$A433&lt;&gt;"")</formula>
    </cfRule>
  </conditionalFormatting>
  <conditionalFormatting sqref="F433">
    <cfRule type="expression" dxfId="705" priority="745" stopIfTrue="1">
      <formula>AND($A433&lt;&gt;"COMPOSICAO",$A433&lt;&gt;"INSUMO",$A433&lt;&gt;"")</formula>
    </cfRule>
    <cfRule type="expression" dxfId="704" priority="746" stopIfTrue="1">
      <formula>AND(OR($A433="COMPOSICAO",$A433="INSUMO",$A433&lt;&gt;""),$A433&lt;&gt;"")</formula>
    </cfRule>
  </conditionalFormatting>
  <conditionalFormatting sqref="F433">
    <cfRule type="expression" dxfId="703" priority="743" stopIfTrue="1">
      <formula>AND($A433&lt;&gt;"COMPOSICAO",$A433&lt;&gt;"INSUMO",$A433&lt;&gt;"")</formula>
    </cfRule>
    <cfRule type="expression" dxfId="702" priority="744" stopIfTrue="1">
      <formula>AND(OR($A433="COMPOSICAO",$A433="INSUMO",$A433&lt;&gt;""),$A433&lt;&gt;"")</formula>
    </cfRule>
  </conditionalFormatting>
  <conditionalFormatting sqref="F433">
    <cfRule type="expression" dxfId="701" priority="741" stopIfTrue="1">
      <formula>AND($A433&lt;&gt;"COMPOSICAO",$A433&lt;&gt;"INSUMO",$A433&lt;&gt;"")</formula>
    </cfRule>
    <cfRule type="expression" dxfId="700" priority="742" stopIfTrue="1">
      <formula>AND(OR($A433="COMPOSICAO",$A433="INSUMO",$A433&lt;&gt;""),$A433&lt;&gt;"")</formula>
    </cfRule>
  </conditionalFormatting>
  <conditionalFormatting sqref="F433">
    <cfRule type="expression" dxfId="699" priority="739" stopIfTrue="1">
      <formula>AND($A433&lt;&gt;"COMPOSICAO",$A433&lt;&gt;"INSUMO",$A433&lt;&gt;"")</formula>
    </cfRule>
    <cfRule type="expression" dxfId="698" priority="740" stopIfTrue="1">
      <formula>AND(OR($A433="COMPOSICAO",$A433="INSUMO",$A433&lt;&gt;""),$A433&lt;&gt;"")</formula>
    </cfRule>
  </conditionalFormatting>
  <conditionalFormatting sqref="F433">
    <cfRule type="expression" dxfId="697" priority="737" stopIfTrue="1">
      <formula>AND($A433&lt;&gt;"COMPOSICAO",$A433&lt;&gt;"INSUMO",$A433&lt;&gt;"")</formula>
    </cfRule>
    <cfRule type="expression" dxfId="696" priority="738" stopIfTrue="1">
      <formula>AND(OR($A433="COMPOSICAO",$A433="INSUMO",$A433&lt;&gt;""),$A433&lt;&gt;"")</formula>
    </cfRule>
  </conditionalFormatting>
  <conditionalFormatting sqref="F433">
    <cfRule type="expression" dxfId="695" priority="735" stopIfTrue="1">
      <formula>AND($A433&lt;&gt;"COMPOSICAO",$A433&lt;&gt;"INSUMO",$A433&lt;&gt;"")</formula>
    </cfRule>
    <cfRule type="expression" dxfId="694" priority="736" stopIfTrue="1">
      <formula>AND(OR($A433="COMPOSICAO",$A433="INSUMO",$A433&lt;&gt;""),$A433&lt;&gt;"")</formula>
    </cfRule>
  </conditionalFormatting>
  <conditionalFormatting sqref="F433">
    <cfRule type="expression" dxfId="693" priority="733" stopIfTrue="1">
      <formula>AND($A433&lt;&gt;"COMPOSICAO",$A433&lt;&gt;"INSUMO",$A433&lt;&gt;"")</formula>
    </cfRule>
    <cfRule type="expression" dxfId="692" priority="734" stopIfTrue="1">
      <formula>AND(OR($A433="COMPOSICAO",$A433="INSUMO",$A433&lt;&gt;""),$A433&lt;&gt;"")</formula>
    </cfRule>
  </conditionalFormatting>
  <conditionalFormatting sqref="F433">
    <cfRule type="expression" dxfId="691" priority="731" stopIfTrue="1">
      <formula>AND($A433&lt;&gt;"COMPOSICAO",$A433&lt;&gt;"INSUMO",$A433&lt;&gt;"")</formula>
    </cfRule>
    <cfRule type="expression" dxfId="690" priority="732" stopIfTrue="1">
      <formula>AND(OR($A433="COMPOSICAO",$A433="INSUMO",$A433&lt;&gt;""),$A433&lt;&gt;"")</formula>
    </cfRule>
  </conditionalFormatting>
  <conditionalFormatting sqref="F433">
    <cfRule type="expression" dxfId="689" priority="729" stopIfTrue="1">
      <formula>AND($A433&lt;&gt;"COMPOSICAO",$A433&lt;&gt;"INSUMO",$A433&lt;&gt;"")</formula>
    </cfRule>
    <cfRule type="expression" dxfId="688" priority="730" stopIfTrue="1">
      <formula>AND(OR($A433="COMPOSICAO",$A433="INSUMO",$A433&lt;&gt;""),$A433&lt;&gt;"")</formula>
    </cfRule>
  </conditionalFormatting>
  <conditionalFormatting sqref="F428">
    <cfRule type="expression" dxfId="687" priority="727" stopIfTrue="1">
      <formula>AND($A428&lt;&gt;"COMPOSICAO",$A428&lt;&gt;"INSUMO",$A428&lt;&gt;"")</formula>
    </cfRule>
    <cfRule type="expression" dxfId="686" priority="728" stopIfTrue="1">
      <formula>AND(OR($A428="COMPOSICAO",$A428="INSUMO",$A428&lt;&gt;""),$A428&lt;&gt;"")</formula>
    </cfRule>
  </conditionalFormatting>
  <conditionalFormatting sqref="F428">
    <cfRule type="expression" dxfId="685" priority="725" stopIfTrue="1">
      <formula>AND($A428&lt;&gt;"COMPOSICAO",$A428&lt;&gt;"INSUMO",$A428&lt;&gt;"")</formula>
    </cfRule>
    <cfRule type="expression" dxfId="684" priority="726" stopIfTrue="1">
      <formula>AND(OR($A428="COMPOSICAO",$A428="INSUMO",$A428&lt;&gt;""),$A428&lt;&gt;"")</formula>
    </cfRule>
  </conditionalFormatting>
  <conditionalFormatting sqref="F428">
    <cfRule type="expression" dxfId="683" priority="723" stopIfTrue="1">
      <formula>AND($A428&lt;&gt;"COMPOSICAO",$A428&lt;&gt;"INSUMO",$A428&lt;&gt;"")</formula>
    </cfRule>
    <cfRule type="expression" dxfId="682" priority="724" stopIfTrue="1">
      <formula>AND(OR($A428="COMPOSICAO",$A428="INSUMO",$A428&lt;&gt;""),$A428&lt;&gt;"")</formula>
    </cfRule>
  </conditionalFormatting>
  <conditionalFormatting sqref="F428">
    <cfRule type="expression" dxfId="681" priority="721" stopIfTrue="1">
      <formula>AND($A428&lt;&gt;"COMPOSICAO",$A428&lt;&gt;"INSUMO",$A428&lt;&gt;"")</formula>
    </cfRule>
    <cfRule type="expression" dxfId="680" priority="722" stopIfTrue="1">
      <formula>AND(OR($A428="COMPOSICAO",$A428="INSUMO",$A428&lt;&gt;""),$A428&lt;&gt;"")</formula>
    </cfRule>
  </conditionalFormatting>
  <conditionalFormatting sqref="F428">
    <cfRule type="expression" dxfId="679" priority="719" stopIfTrue="1">
      <formula>AND($A428&lt;&gt;"COMPOSICAO",$A428&lt;&gt;"INSUMO",$A428&lt;&gt;"")</formula>
    </cfRule>
    <cfRule type="expression" dxfId="678" priority="720" stopIfTrue="1">
      <formula>AND(OR($A428="COMPOSICAO",$A428="INSUMO",$A428&lt;&gt;""),$A428&lt;&gt;"")</formula>
    </cfRule>
  </conditionalFormatting>
  <conditionalFormatting sqref="F428">
    <cfRule type="expression" dxfId="677" priority="717" stopIfTrue="1">
      <formula>AND($A428&lt;&gt;"COMPOSICAO",$A428&lt;&gt;"INSUMO",$A428&lt;&gt;"")</formula>
    </cfRule>
    <cfRule type="expression" dxfId="676" priority="718" stopIfTrue="1">
      <formula>AND(OR($A428="COMPOSICAO",$A428="INSUMO",$A428&lt;&gt;""),$A428&lt;&gt;"")</formula>
    </cfRule>
  </conditionalFormatting>
  <conditionalFormatting sqref="F428">
    <cfRule type="expression" dxfId="675" priority="715" stopIfTrue="1">
      <formula>AND($A428&lt;&gt;"COMPOSICAO",$A428&lt;&gt;"INSUMO",$A428&lt;&gt;"")</formula>
    </cfRule>
    <cfRule type="expression" dxfId="674" priority="716" stopIfTrue="1">
      <formula>AND(OR($A428="COMPOSICAO",$A428="INSUMO",$A428&lt;&gt;""),$A428&lt;&gt;"")</formula>
    </cfRule>
  </conditionalFormatting>
  <conditionalFormatting sqref="F428">
    <cfRule type="expression" dxfId="673" priority="713" stopIfTrue="1">
      <formula>AND($A428&lt;&gt;"COMPOSICAO",$A428&lt;&gt;"INSUMO",$A428&lt;&gt;"")</formula>
    </cfRule>
    <cfRule type="expression" dxfId="672" priority="714" stopIfTrue="1">
      <formula>AND(OR($A428="COMPOSICAO",$A428="INSUMO",$A428&lt;&gt;""),$A428&lt;&gt;"")</formula>
    </cfRule>
  </conditionalFormatting>
  <conditionalFormatting sqref="F428">
    <cfRule type="expression" dxfId="671" priority="711" stopIfTrue="1">
      <formula>AND($A428&lt;&gt;"COMPOSICAO",$A428&lt;&gt;"INSUMO",$A428&lt;&gt;"")</formula>
    </cfRule>
    <cfRule type="expression" dxfId="670" priority="712" stopIfTrue="1">
      <formula>AND(OR($A428="COMPOSICAO",$A428="INSUMO",$A428&lt;&gt;""),$A428&lt;&gt;"")</formula>
    </cfRule>
  </conditionalFormatting>
  <conditionalFormatting sqref="F428">
    <cfRule type="expression" dxfId="669" priority="709" stopIfTrue="1">
      <formula>AND($A428&lt;&gt;"COMPOSICAO",$A428&lt;&gt;"INSUMO",$A428&lt;&gt;"")</formula>
    </cfRule>
    <cfRule type="expression" dxfId="668" priority="710" stopIfTrue="1">
      <formula>AND(OR($A428="COMPOSICAO",$A428="INSUMO",$A428&lt;&gt;""),$A428&lt;&gt;"")</formula>
    </cfRule>
  </conditionalFormatting>
  <conditionalFormatting sqref="F428">
    <cfRule type="expression" dxfId="667" priority="707" stopIfTrue="1">
      <formula>AND($A428&lt;&gt;"COMPOSICAO",$A428&lt;&gt;"INSUMO",$A428&lt;&gt;"")</formula>
    </cfRule>
    <cfRule type="expression" dxfId="666" priority="708" stopIfTrue="1">
      <formula>AND(OR($A428="COMPOSICAO",$A428="INSUMO",$A428&lt;&gt;""),$A428&lt;&gt;"")</formula>
    </cfRule>
  </conditionalFormatting>
  <conditionalFormatting sqref="F428">
    <cfRule type="expression" dxfId="665" priority="705" stopIfTrue="1">
      <formula>AND($A428&lt;&gt;"COMPOSICAO",$A428&lt;&gt;"INSUMO",$A428&lt;&gt;"")</formula>
    </cfRule>
    <cfRule type="expression" dxfId="664" priority="706" stopIfTrue="1">
      <formula>AND(OR($A428="COMPOSICAO",$A428="INSUMO",$A428&lt;&gt;""),$A428&lt;&gt;"")</formula>
    </cfRule>
  </conditionalFormatting>
  <conditionalFormatting sqref="F428">
    <cfRule type="expression" dxfId="663" priority="703" stopIfTrue="1">
      <formula>AND($A428&lt;&gt;"COMPOSICAO",$A428&lt;&gt;"INSUMO",$A428&lt;&gt;"")</formula>
    </cfRule>
    <cfRule type="expression" dxfId="662" priority="704" stopIfTrue="1">
      <formula>AND(OR($A428="COMPOSICAO",$A428="INSUMO",$A428&lt;&gt;""),$A428&lt;&gt;"")</formula>
    </cfRule>
  </conditionalFormatting>
  <conditionalFormatting sqref="F428">
    <cfRule type="expression" dxfId="661" priority="701" stopIfTrue="1">
      <formula>AND($A428&lt;&gt;"COMPOSICAO",$A428&lt;&gt;"INSUMO",$A428&lt;&gt;"")</formula>
    </cfRule>
    <cfRule type="expression" dxfId="660" priority="702" stopIfTrue="1">
      <formula>AND(OR($A428="COMPOSICAO",$A428="INSUMO",$A428&lt;&gt;""),$A428&lt;&gt;"")</formula>
    </cfRule>
  </conditionalFormatting>
  <conditionalFormatting sqref="F428">
    <cfRule type="expression" dxfId="659" priority="699" stopIfTrue="1">
      <formula>AND($A428&lt;&gt;"COMPOSICAO",$A428&lt;&gt;"INSUMO",$A428&lt;&gt;"")</formula>
    </cfRule>
    <cfRule type="expression" dxfId="658" priority="700" stopIfTrue="1">
      <formula>AND(OR($A428="COMPOSICAO",$A428="INSUMO",$A428&lt;&gt;""),$A428&lt;&gt;"")</formula>
    </cfRule>
  </conditionalFormatting>
  <conditionalFormatting sqref="F428">
    <cfRule type="expression" dxfId="657" priority="697" stopIfTrue="1">
      <formula>AND($A428&lt;&gt;"COMPOSICAO",$A428&lt;&gt;"INSUMO",$A428&lt;&gt;"")</formula>
    </cfRule>
    <cfRule type="expression" dxfId="656" priority="698" stopIfTrue="1">
      <formula>AND(OR($A428="COMPOSICAO",$A428="INSUMO",$A428&lt;&gt;""),$A428&lt;&gt;"")</formula>
    </cfRule>
  </conditionalFormatting>
  <conditionalFormatting sqref="F428">
    <cfRule type="expression" dxfId="655" priority="695" stopIfTrue="1">
      <formula>AND($A428&lt;&gt;"COMPOSICAO",$A428&lt;&gt;"INSUMO",$A428&lt;&gt;"")</formula>
    </cfRule>
    <cfRule type="expression" dxfId="654" priority="696" stopIfTrue="1">
      <formula>AND(OR($A428="COMPOSICAO",$A428="INSUMO",$A428&lt;&gt;""),$A428&lt;&gt;"")</formula>
    </cfRule>
  </conditionalFormatting>
  <conditionalFormatting sqref="F428">
    <cfRule type="expression" dxfId="653" priority="693" stopIfTrue="1">
      <formula>AND($A428&lt;&gt;"COMPOSICAO",$A428&lt;&gt;"INSUMO",$A428&lt;&gt;"")</formula>
    </cfRule>
    <cfRule type="expression" dxfId="652" priority="694" stopIfTrue="1">
      <formula>AND(OR($A428="COMPOSICAO",$A428="INSUMO",$A428&lt;&gt;""),$A428&lt;&gt;"")</formula>
    </cfRule>
  </conditionalFormatting>
  <conditionalFormatting sqref="F428">
    <cfRule type="expression" dxfId="651" priority="691" stopIfTrue="1">
      <formula>AND($A428&lt;&gt;"COMPOSICAO",$A428&lt;&gt;"INSUMO",$A428&lt;&gt;"")</formula>
    </cfRule>
    <cfRule type="expression" dxfId="650" priority="692" stopIfTrue="1">
      <formula>AND(OR($A428="COMPOSICAO",$A428="INSUMO",$A428&lt;&gt;""),$A428&lt;&gt;"")</formula>
    </cfRule>
  </conditionalFormatting>
  <conditionalFormatting sqref="F428">
    <cfRule type="expression" dxfId="649" priority="689" stopIfTrue="1">
      <formula>AND($A428&lt;&gt;"COMPOSICAO",$A428&lt;&gt;"INSUMO",$A428&lt;&gt;"")</formula>
    </cfRule>
    <cfRule type="expression" dxfId="648" priority="690" stopIfTrue="1">
      <formula>AND(OR($A428="COMPOSICAO",$A428="INSUMO",$A428&lt;&gt;""),$A428&lt;&gt;"")</formula>
    </cfRule>
  </conditionalFormatting>
  <conditionalFormatting sqref="F429">
    <cfRule type="expression" dxfId="647" priority="687" stopIfTrue="1">
      <formula>AND($A429&lt;&gt;"COMPOSICAO",$A429&lt;&gt;"INSUMO",$A429&lt;&gt;"")</formula>
    </cfRule>
    <cfRule type="expression" dxfId="646" priority="688" stopIfTrue="1">
      <formula>AND(OR($A429="COMPOSICAO",$A429="INSUMO",$A429&lt;&gt;""),$A429&lt;&gt;"")</formula>
    </cfRule>
  </conditionalFormatting>
  <conditionalFormatting sqref="F429">
    <cfRule type="expression" dxfId="645" priority="685" stopIfTrue="1">
      <formula>AND($A429&lt;&gt;"COMPOSICAO",$A429&lt;&gt;"INSUMO",$A429&lt;&gt;"")</formula>
    </cfRule>
    <cfRule type="expression" dxfId="644" priority="686" stopIfTrue="1">
      <formula>AND(OR($A429="COMPOSICAO",$A429="INSUMO",$A429&lt;&gt;""),$A429&lt;&gt;"")</formula>
    </cfRule>
  </conditionalFormatting>
  <conditionalFormatting sqref="F429">
    <cfRule type="expression" dxfId="643" priority="683" stopIfTrue="1">
      <formula>AND($A429&lt;&gt;"COMPOSICAO",$A429&lt;&gt;"INSUMO",$A429&lt;&gt;"")</formula>
    </cfRule>
    <cfRule type="expression" dxfId="642" priority="684" stopIfTrue="1">
      <formula>AND(OR($A429="COMPOSICAO",$A429="INSUMO",$A429&lt;&gt;""),$A429&lt;&gt;"")</formula>
    </cfRule>
  </conditionalFormatting>
  <conditionalFormatting sqref="F429">
    <cfRule type="expression" dxfId="641" priority="681" stopIfTrue="1">
      <formula>AND($A429&lt;&gt;"COMPOSICAO",$A429&lt;&gt;"INSUMO",$A429&lt;&gt;"")</formula>
    </cfRule>
    <cfRule type="expression" dxfId="640" priority="682" stopIfTrue="1">
      <formula>AND(OR($A429="COMPOSICAO",$A429="INSUMO",$A429&lt;&gt;""),$A429&lt;&gt;"")</formula>
    </cfRule>
  </conditionalFormatting>
  <conditionalFormatting sqref="F429">
    <cfRule type="expression" dxfId="639" priority="679" stopIfTrue="1">
      <formula>AND($A429&lt;&gt;"COMPOSICAO",$A429&lt;&gt;"INSUMO",$A429&lt;&gt;"")</formula>
    </cfRule>
    <cfRule type="expression" dxfId="638" priority="680" stopIfTrue="1">
      <formula>AND(OR($A429="COMPOSICAO",$A429="INSUMO",$A429&lt;&gt;""),$A429&lt;&gt;"")</formula>
    </cfRule>
  </conditionalFormatting>
  <conditionalFormatting sqref="F429">
    <cfRule type="expression" dxfId="637" priority="677" stopIfTrue="1">
      <formula>AND($A429&lt;&gt;"COMPOSICAO",$A429&lt;&gt;"INSUMO",$A429&lt;&gt;"")</formula>
    </cfRule>
    <cfRule type="expression" dxfId="636" priority="678" stopIfTrue="1">
      <formula>AND(OR($A429="COMPOSICAO",$A429="INSUMO",$A429&lt;&gt;""),$A429&lt;&gt;"")</formula>
    </cfRule>
  </conditionalFormatting>
  <conditionalFormatting sqref="F429">
    <cfRule type="expression" dxfId="635" priority="675" stopIfTrue="1">
      <formula>AND($A429&lt;&gt;"COMPOSICAO",$A429&lt;&gt;"INSUMO",$A429&lt;&gt;"")</formula>
    </cfRule>
    <cfRule type="expression" dxfId="634" priority="676" stopIfTrue="1">
      <formula>AND(OR($A429="COMPOSICAO",$A429="INSUMO",$A429&lt;&gt;""),$A429&lt;&gt;"")</formula>
    </cfRule>
  </conditionalFormatting>
  <conditionalFormatting sqref="F429">
    <cfRule type="expression" dxfId="633" priority="673" stopIfTrue="1">
      <formula>AND($A429&lt;&gt;"COMPOSICAO",$A429&lt;&gt;"INSUMO",$A429&lt;&gt;"")</formula>
    </cfRule>
    <cfRule type="expression" dxfId="632" priority="674" stopIfTrue="1">
      <formula>AND(OR($A429="COMPOSICAO",$A429="INSUMO",$A429&lt;&gt;""),$A429&lt;&gt;"")</formula>
    </cfRule>
  </conditionalFormatting>
  <conditionalFormatting sqref="F429">
    <cfRule type="expression" dxfId="631" priority="671" stopIfTrue="1">
      <formula>AND($A429&lt;&gt;"COMPOSICAO",$A429&lt;&gt;"INSUMO",$A429&lt;&gt;"")</formula>
    </cfRule>
    <cfRule type="expression" dxfId="630" priority="672" stopIfTrue="1">
      <formula>AND(OR($A429="COMPOSICAO",$A429="INSUMO",$A429&lt;&gt;""),$A429&lt;&gt;"")</formula>
    </cfRule>
  </conditionalFormatting>
  <conditionalFormatting sqref="F429">
    <cfRule type="expression" dxfId="629" priority="669" stopIfTrue="1">
      <formula>AND($A429&lt;&gt;"COMPOSICAO",$A429&lt;&gt;"INSUMO",$A429&lt;&gt;"")</formula>
    </cfRule>
    <cfRule type="expression" dxfId="628" priority="670" stopIfTrue="1">
      <formula>AND(OR($A429="COMPOSICAO",$A429="INSUMO",$A429&lt;&gt;""),$A429&lt;&gt;"")</formula>
    </cfRule>
  </conditionalFormatting>
  <conditionalFormatting sqref="F429">
    <cfRule type="expression" dxfId="627" priority="667" stopIfTrue="1">
      <formula>AND($A429&lt;&gt;"COMPOSICAO",$A429&lt;&gt;"INSUMO",$A429&lt;&gt;"")</formula>
    </cfRule>
    <cfRule type="expression" dxfId="626" priority="668" stopIfTrue="1">
      <formula>AND(OR($A429="COMPOSICAO",$A429="INSUMO",$A429&lt;&gt;""),$A429&lt;&gt;"")</formula>
    </cfRule>
  </conditionalFormatting>
  <conditionalFormatting sqref="F429">
    <cfRule type="expression" dxfId="625" priority="665" stopIfTrue="1">
      <formula>AND($A429&lt;&gt;"COMPOSICAO",$A429&lt;&gt;"INSUMO",$A429&lt;&gt;"")</formula>
    </cfRule>
    <cfRule type="expression" dxfId="624" priority="666" stopIfTrue="1">
      <formula>AND(OR($A429="COMPOSICAO",$A429="INSUMO",$A429&lt;&gt;""),$A429&lt;&gt;"")</formula>
    </cfRule>
  </conditionalFormatting>
  <conditionalFormatting sqref="F429">
    <cfRule type="expression" dxfId="623" priority="663" stopIfTrue="1">
      <formula>AND($A429&lt;&gt;"COMPOSICAO",$A429&lt;&gt;"INSUMO",$A429&lt;&gt;"")</formula>
    </cfRule>
    <cfRule type="expression" dxfId="622" priority="664" stopIfTrue="1">
      <formula>AND(OR($A429="COMPOSICAO",$A429="INSUMO",$A429&lt;&gt;""),$A429&lt;&gt;"")</formula>
    </cfRule>
  </conditionalFormatting>
  <conditionalFormatting sqref="F429">
    <cfRule type="expression" dxfId="621" priority="661" stopIfTrue="1">
      <formula>AND($A429&lt;&gt;"COMPOSICAO",$A429&lt;&gt;"INSUMO",$A429&lt;&gt;"")</formula>
    </cfRule>
    <cfRule type="expression" dxfId="620" priority="662" stopIfTrue="1">
      <formula>AND(OR($A429="COMPOSICAO",$A429="INSUMO",$A429&lt;&gt;""),$A429&lt;&gt;"")</formula>
    </cfRule>
  </conditionalFormatting>
  <conditionalFormatting sqref="F429">
    <cfRule type="expression" dxfId="619" priority="659" stopIfTrue="1">
      <formula>AND($A429&lt;&gt;"COMPOSICAO",$A429&lt;&gt;"INSUMO",$A429&lt;&gt;"")</formula>
    </cfRule>
    <cfRule type="expression" dxfId="618" priority="660" stopIfTrue="1">
      <formula>AND(OR($A429="COMPOSICAO",$A429="INSUMO",$A429&lt;&gt;""),$A429&lt;&gt;"")</formula>
    </cfRule>
  </conditionalFormatting>
  <conditionalFormatting sqref="F429">
    <cfRule type="expression" dxfId="617" priority="657" stopIfTrue="1">
      <formula>AND($A429&lt;&gt;"COMPOSICAO",$A429&lt;&gt;"INSUMO",$A429&lt;&gt;"")</formula>
    </cfRule>
    <cfRule type="expression" dxfId="616" priority="658" stopIfTrue="1">
      <formula>AND(OR($A429="COMPOSICAO",$A429="INSUMO",$A429&lt;&gt;""),$A429&lt;&gt;"")</formula>
    </cfRule>
  </conditionalFormatting>
  <conditionalFormatting sqref="F429">
    <cfRule type="expression" dxfId="615" priority="655" stopIfTrue="1">
      <formula>AND($A429&lt;&gt;"COMPOSICAO",$A429&lt;&gt;"INSUMO",$A429&lt;&gt;"")</formula>
    </cfRule>
    <cfRule type="expression" dxfId="614" priority="656" stopIfTrue="1">
      <formula>AND(OR($A429="COMPOSICAO",$A429="INSUMO",$A429&lt;&gt;""),$A429&lt;&gt;"")</formula>
    </cfRule>
  </conditionalFormatting>
  <conditionalFormatting sqref="F429">
    <cfRule type="expression" dxfId="613" priority="653" stopIfTrue="1">
      <formula>AND($A429&lt;&gt;"COMPOSICAO",$A429&lt;&gt;"INSUMO",$A429&lt;&gt;"")</formula>
    </cfRule>
    <cfRule type="expression" dxfId="612" priority="654" stopIfTrue="1">
      <formula>AND(OR($A429="COMPOSICAO",$A429="INSUMO",$A429&lt;&gt;""),$A429&lt;&gt;"")</formula>
    </cfRule>
  </conditionalFormatting>
  <conditionalFormatting sqref="F429">
    <cfRule type="expression" dxfId="611" priority="651" stopIfTrue="1">
      <formula>AND($A429&lt;&gt;"COMPOSICAO",$A429&lt;&gt;"INSUMO",$A429&lt;&gt;"")</formula>
    </cfRule>
    <cfRule type="expression" dxfId="610" priority="652" stopIfTrue="1">
      <formula>AND(OR($A429="COMPOSICAO",$A429="INSUMO",$A429&lt;&gt;""),$A429&lt;&gt;"")</formula>
    </cfRule>
  </conditionalFormatting>
  <conditionalFormatting sqref="F429">
    <cfRule type="expression" dxfId="609" priority="649" stopIfTrue="1">
      <formula>AND($A429&lt;&gt;"COMPOSICAO",$A429&lt;&gt;"INSUMO",$A429&lt;&gt;"")</formula>
    </cfRule>
    <cfRule type="expression" dxfId="608" priority="650" stopIfTrue="1">
      <formula>AND(OR($A429="COMPOSICAO",$A429="INSUMO",$A429&lt;&gt;""),$A429&lt;&gt;"")</formula>
    </cfRule>
  </conditionalFormatting>
  <conditionalFormatting sqref="F430">
    <cfRule type="expression" dxfId="607" priority="647" stopIfTrue="1">
      <formula>AND($A430&lt;&gt;"COMPOSICAO",$A430&lt;&gt;"INSUMO",$A430&lt;&gt;"")</formula>
    </cfRule>
    <cfRule type="expression" dxfId="606" priority="648" stopIfTrue="1">
      <formula>AND(OR($A430="COMPOSICAO",$A430="INSUMO",$A430&lt;&gt;""),$A430&lt;&gt;"")</formula>
    </cfRule>
  </conditionalFormatting>
  <conditionalFormatting sqref="F430">
    <cfRule type="expression" dxfId="605" priority="645" stopIfTrue="1">
      <formula>AND($A430&lt;&gt;"COMPOSICAO",$A430&lt;&gt;"INSUMO",$A430&lt;&gt;"")</formula>
    </cfRule>
    <cfRule type="expression" dxfId="604" priority="646" stopIfTrue="1">
      <formula>AND(OR($A430="COMPOSICAO",$A430="INSUMO",$A430&lt;&gt;""),$A430&lt;&gt;"")</formula>
    </cfRule>
  </conditionalFormatting>
  <conditionalFormatting sqref="F430">
    <cfRule type="expression" dxfId="603" priority="643" stopIfTrue="1">
      <formula>AND($A430&lt;&gt;"COMPOSICAO",$A430&lt;&gt;"INSUMO",$A430&lt;&gt;"")</formula>
    </cfRule>
    <cfRule type="expression" dxfId="602" priority="644" stopIfTrue="1">
      <formula>AND(OR($A430="COMPOSICAO",$A430="INSUMO",$A430&lt;&gt;""),$A430&lt;&gt;"")</formula>
    </cfRule>
  </conditionalFormatting>
  <conditionalFormatting sqref="F430">
    <cfRule type="expression" dxfId="601" priority="641" stopIfTrue="1">
      <formula>AND($A430&lt;&gt;"COMPOSICAO",$A430&lt;&gt;"INSUMO",$A430&lt;&gt;"")</formula>
    </cfRule>
    <cfRule type="expression" dxfId="600" priority="642" stopIfTrue="1">
      <formula>AND(OR($A430="COMPOSICAO",$A430="INSUMO",$A430&lt;&gt;""),$A430&lt;&gt;"")</formula>
    </cfRule>
  </conditionalFormatting>
  <conditionalFormatting sqref="F430">
    <cfRule type="expression" dxfId="599" priority="639" stopIfTrue="1">
      <formula>AND($A430&lt;&gt;"COMPOSICAO",$A430&lt;&gt;"INSUMO",$A430&lt;&gt;"")</formula>
    </cfRule>
    <cfRule type="expression" dxfId="598" priority="640" stopIfTrue="1">
      <formula>AND(OR($A430="COMPOSICAO",$A430="INSUMO",$A430&lt;&gt;""),$A430&lt;&gt;"")</formula>
    </cfRule>
  </conditionalFormatting>
  <conditionalFormatting sqref="F430">
    <cfRule type="expression" dxfId="597" priority="637" stopIfTrue="1">
      <formula>AND($A430&lt;&gt;"COMPOSICAO",$A430&lt;&gt;"INSUMO",$A430&lt;&gt;"")</formula>
    </cfRule>
    <cfRule type="expression" dxfId="596" priority="638" stopIfTrue="1">
      <formula>AND(OR($A430="COMPOSICAO",$A430="INSUMO",$A430&lt;&gt;""),$A430&lt;&gt;"")</formula>
    </cfRule>
  </conditionalFormatting>
  <conditionalFormatting sqref="F430">
    <cfRule type="expression" dxfId="595" priority="635" stopIfTrue="1">
      <formula>AND($A430&lt;&gt;"COMPOSICAO",$A430&lt;&gt;"INSUMO",$A430&lt;&gt;"")</formula>
    </cfRule>
    <cfRule type="expression" dxfId="594" priority="636" stopIfTrue="1">
      <formula>AND(OR($A430="COMPOSICAO",$A430="INSUMO",$A430&lt;&gt;""),$A430&lt;&gt;"")</formula>
    </cfRule>
  </conditionalFormatting>
  <conditionalFormatting sqref="F430">
    <cfRule type="expression" dxfId="593" priority="633" stopIfTrue="1">
      <formula>AND($A430&lt;&gt;"COMPOSICAO",$A430&lt;&gt;"INSUMO",$A430&lt;&gt;"")</formula>
    </cfRule>
    <cfRule type="expression" dxfId="592" priority="634" stopIfTrue="1">
      <formula>AND(OR($A430="COMPOSICAO",$A430="INSUMO",$A430&lt;&gt;""),$A430&lt;&gt;"")</formula>
    </cfRule>
  </conditionalFormatting>
  <conditionalFormatting sqref="F430">
    <cfRule type="expression" dxfId="591" priority="631" stopIfTrue="1">
      <formula>AND($A430&lt;&gt;"COMPOSICAO",$A430&lt;&gt;"INSUMO",$A430&lt;&gt;"")</formula>
    </cfRule>
    <cfRule type="expression" dxfId="590" priority="632" stopIfTrue="1">
      <formula>AND(OR($A430="COMPOSICAO",$A430="INSUMO",$A430&lt;&gt;""),$A430&lt;&gt;"")</formula>
    </cfRule>
  </conditionalFormatting>
  <conditionalFormatting sqref="F430">
    <cfRule type="expression" dxfId="589" priority="629" stopIfTrue="1">
      <formula>AND($A430&lt;&gt;"COMPOSICAO",$A430&lt;&gt;"INSUMO",$A430&lt;&gt;"")</formula>
    </cfRule>
    <cfRule type="expression" dxfId="588" priority="630" stopIfTrue="1">
      <formula>AND(OR($A430="COMPOSICAO",$A430="INSUMO",$A430&lt;&gt;""),$A430&lt;&gt;"")</formula>
    </cfRule>
  </conditionalFormatting>
  <conditionalFormatting sqref="F430">
    <cfRule type="expression" dxfId="587" priority="627" stopIfTrue="1">
      <formula>AND($A430&lt;&gt;"COMPOSICAO",$A430&lt;&gt;"INSUMO",$A430&lt;&gt;"")</formula>
    </cfRule>
    <cfRule type="expression" dxfId="586" priority="628" stopIfTrue="1">
      <formula>AND(OR($A430="COMPOSICAO",$A430="INSUMO",$A430&lt;&gt;""),$A430&lt;&gt;"")</formula>
    </cfRule>
  </conditionalFormatting>
  <conditionalFormatting sqref="F430">
    <cfRule type="expression" dxfId="585" priority="625" stopIfTrue="1">
      <formula>AND($A430&lt;&gt;"COMPOSICAO",$A430&lt;&gt;"INSUMO",$A430&lt;&gt;"")</formula>
    </cfRule>
    <cfRule type="expression" dxfId="584" priority="626" stopIfTrue="1">
      <formula>AND(OR($A430="COMPOSICAO",$A430="INSUMO",$A430&lt;&gt;""),$A430&lt;&gt;"")</formula>
    </cfRule>
  </conditionalFormatting>
  <conditionalFormatting sqref="F430">
    <cfRule type="expression" dxfId="583" priority="623" stopIfTrue="1">
      <formula>AND($A430&lt;&gt;"COMPOSICAO",$A430&lt;&gt;"INSUMO",$A430&lt;&gt;"")</formula>
    </cfRule>
    <cfRule type="expression" dxfId="582" priority="624" stopIfTrue="1">
      <formula>AND(OR($A430="COMPOSICAO",$A430="INSUMO",$A430&lt;&gt;""),$A430&lt;&gt;"")</formula>
    </cfRule>
  </conditionalFormatting>
  <conditionalFormatting sqref="F430">
    <cfRule type="expression" dxfId="581" priority="621" stopIfTrue="1">
      <formula>AND($A430&lt;&gt;"COMPOSICAO",$A430&lt;&gt;"INSUMO",$A430&lt;&gt;"")</formula>
    </cfRule>
    <cfRule type="expression" dxfId="580" priority="622" stopIfTrue="1">
      <formula>AND(OR($A430="COMPOSICAO",$A430="INSUMO",$A430&lt;&gt;""),$A430&lt;&gt;"")</formula>
    </cfRule>
  </conditionalFormatting>
  <conditionalFormatting sqref="F430">
    <cfRule type="expression" dxfId="579" priority="619" stopIfTrue="1">
      <formula>AND($A430&lt;&gt;"COMPOSICAO",$A430&lt;&gt;"INSUMO",$A430&lt;&gt;"")</formula>
    </cfRule>
    <cfRule type="expression" dxfId="578" priority="620" stopIfTrue="1">
      <formula>AND(OR($A430="COMPOSICAO",$A430="INSUMO",$A430&lt;&gt;""),$A430&lt;&gt;"")</formula>
    </cfRule>
  </conditionalFormatting>
  <conditionalFormatting sqref="F430">
    <cfRule type="expression" dxfId="577" priority="617" stopIfTrue="1">
      <formula>AND($A430&lt;&gt;"COMPOSICAO",$A430&lt;&gt;"INSUMO",$A430&lt;&gt;"")</formula>
    </cfRule>
    <cfRule type="expression" dxfId="576" priority="618" stopIfTrue="1">
      <formula>AND(OR($A430="COMPOSICAO",$A430="INSUMO",$A430&lt;&gt;""),$A430&lt;&gt;"")</formula>
    </cfRule>
  </conditionalFormatting>
  <conditionalFormatting sqref="F430">
    <cfRule type="expression" dxfId="575" priority="615" stopIfTrue="1">
      <formula>AND($A430&lt;&gt;"COMPOSICAO",$A430&lt;&gt;"INSUMO",$A430&lt;&gt;"")</formula>
    </cfRule>
    <cfRule type="expression" dxfId="574" priority="616" stopIfTrue="1">
      <formula>AND(OR($A430="COMPOSICAO",$A430="INSUMO",$A430&lt;&gt;""),$A430&lt;&gt;"")</formula>
    </cfRule>
  </conditionalFormatting>
  <conditionalFormatting sqref="F430">
    <cfRule type="expression" dxfId="573" priority="613" stopIfTrue="1">
      <formula>AND($A430&lt;&gt;"COMPOSICAO",$A430&lt;&gt;"INSUMO",$A430&lt;&gt;"")</formula>
    </cfRule>
    <cfRule type="expression" dxfId="572" priority="614" stopIfTrue="1">
      <formula>AND(OR($A430="COMPOSICAO",$A430="INSUMO",$A430&lt;&gt;""),$A430&lt;&gt;"")</formula>
    </cfRule>
  </conditionalFormatting>
  <conditionalFormatting sqref="F430">
    <cfRule type="expression" dxfId="571" priority="611" stopIfTrue="1">
      <formula>AND($A430&lt;&gt;"COMPOSICAO",$A430&lt;&gt;"INSUMO",$A430&lt;&gt;"")</formula>
    </cfRule>
    <cfRule type="expression" dxfId="570" priority="612" stopIfTrue="1">
      <formula>AND(OR($A430="COMPOSICAO",$A430="INSUMO",$A430&lt;&gt;""),$A430&lt;&gt;"")</formula>
    </cfRule>
  </conditionalFormatting>
  <conditionalFormatting sqref="F430">
    <cfRule type="expression" dxfId="569" priority="609" stopIfTrue="1">
      <formula>AND($A430&lt;&gt;"COMPOSICAO",$A430&lt;&gt;"INSUMO",$A430&lt;&gt;"")</formula>
    </cfRule>
    <cfRule type="expression" dxfId="568" priority="610" stopIfTrue="1">
      <formula>AND(OR($A430="COMPOSICAO",$A430="INSUMO",$A430&lt;&gt;""),$A430&lt;&gt;"")</formula>
    </cfRule>
  </conditionalFormatting>
  <conditionalFormatting sqref="F431">
    <cfRule type="expression" dxfId="567" priority="607" stopIfTrue="1">
      <formula>AND($A431&lt;&gt;"COMPOSICAO",$A431&lt;&gt;"INSUMO",$A431&lt;&gt;"")</formula>
    </cfRule>
    <cfRule type="expression" dxfId="566" priority="608" stopIfTrue="1">
      <formula>AND(OR($A431="COMPOSICAO",$A431="INSUMO",$A431&lt;&gt;""),$A431&lt;&gt;"")</formula>
    </cfRule>
  </conditionalFormatting>
  <conditionalFormatting sqref="F431">
    <cfRule type="expression" dxfId="565" priority="605" stopIfTrue="1">
      <formula>AND($A431&lt;&gt;"COMPOSICAO",$A431&lt;&gt;"INSUMO",$A431&lt;&gt;"")</formula>
    </cfRule>
    <cfRule type="expression" dxfId="564" priority="606" stopIfTrue="1">
      <formula>AND(OR($A431="COMPOSICAO",$A431="INSUMO",$A431&lt;&gt;""),$A431&lt;&gt;"")</formula>
    </cfRule>
  </conditionalFormatting>
  <conditionalFormatting sqref="F431">
    <cfRule type="expression" dxfId="563" priority="603" stopIfTrue="1">
      <formula>AND($A431&lt;&gt;"COMPOSICAO",$A431&lt;&gt;"INSUMO",$A431&lt;&gt;"")</formula>
    </cfRule>
    <cfRule type="expression" dxfId="562" priority="604" stopIfTrue="1">
      <formula>AND(OR($A431="COMPOSICAO",$A431="INSUMO",$A431&lt;&gt;""),$A431&lt;&gt;"")</formula>
    </cfRule>
  </conditionalFormatting>
  <conditionalFormatting sqref="F431">
    <cfRule type="expression" dxfId="561" priority="601" stopIfTrue="1">
      <formula>AND($A431&lt;&gt;"COMPOSICAO",$A431&lt;&gt;"INSUMO",$A431&lt;&gt;"")</formula>
    </cfRule>
    <cfRule type="expression" dxfId="560" priority="602" stopIfTrue="1">
      <formula>AND(OR($A431="COMPOSICAO",$A431="INSUMO",$A431&lt;&gt;""),$A431&lt;&gt;"")</formula>
    </cfRule>
  </conditionalFormatting>
  <conditionalFormatting sqref="F431">
    <cfRule type="expression" dxfId="559" priority="599" stopIfTrue="1">
      <formula>AND($A431&lt;&gt;"COMPOSICAO",$A431&lt;&gt;"INSUMO",$A431&lt;&gt;"")</formula>
    </cfRule>
    <cfRule type="expression" dxfId="558" priority="600" stopIfTrue="1">
      <formula>AND(OR($A431="COMPOSICAO",$A431="INSUMO",$A431&lt;&gt;""),$A431&lt;&gt;"")</formula>
    </cfRule>
  </conditionalFormatting>
  <conditionalFormatting sqref="F431">
    <cfRule type="expression" dxfId="557" priority="597" stopIfTrue="1">
      <formula>AND($A431&lt;&gt;"COMPOSICAO",$A431&lt;&gt;"INSUMO",$A431&lt;&gt;"")</formula>
    </cfRule>
    <cfRule type="expression" dxfId="556" priority="598" stopIfTrue="1">
      <formula>AND(OR($A431="COMPOSICAO",$A431="INSUMO",$A431&lt;&gt;""),$A431&lt;&gt;"")</formula>
    </cfRule>
  </conditionalFormatting>
  <conditionalFormatting sqref="F431">
    <cfRule type="expression" dxfId="555" priority="595" stopIfTrue="1">
      <formula>AND($A431&lt;&gt;"COMPOSICAO",$A431&lt;&gt;"INSUMO",$A431&lt;&gt;"")</formula>
    </cfRule>
    <cfRule type="expression" dxfId="554" priority="596" stopIfTrue="1">
      <formula>AND(OR($A431="COMPOSICAO",$A431="INSUMO",$A431&lt;&gt;""),$A431&lt;&gt;"")</formula>
    </cfRule>
  </conditionalFormatting>
  <conditionalFormatting sqref="F431">
    <cfRule type="expression" dxfId="553" priority="593" stopIfTrue="1">
      <formula>AND($A431&lt;&gt;"COMPOSICAO",$A431&lt;&gt;"INSUMO",$A431&lt;&gt;"")</formula>
    </cfRule>
    <cfRule type="expression" dxfId="552" priority="594" stopIfTrue="1">
      <formula>AND(OR($A431="COMPOSICAO",$A431="INSUMO",$A431&lt;&gt;""),$A431&lt;&gt;"")</formula>
    </cfRule>
  </conditionalFormatting>
  <conditionalFormatting sqref="F431">
    <cfRule type="expression" dxfId="551" priority="591" stopIfTrue="1">
      <formula>AND($A431&lt;&gt;"COMPOSICAO",$A431&lt;&gt;"INSUMO",$A431&lt;&gt;"")</formula>
    </cfRule>
    <cfRule type="expression" dxfId="550" priority="592" stopIfTrue="1">
      <formula>AND(OR($A431="COMPOSICAO",$A431="INSUMO",$A431&lt;&gt;""),$A431&lt;&gt;"")</formula>
    </cfRule>
  </conditionalFormatting>
  <conditionalFormatting sqref="F431">
    <cfRule type="expression" dxfId="549" priority="589" stopIfTrue="1">
      <formula>AND($A431&lt;&gt;"COMPOSICAO",$A431&lt;&gt;"INSUMO",$A431&lt;&gt;"")</formula>
    </cfRule>
    <cfRule type="expression" dxfId="548" priority="590" stopIfTrue="1">
      <formula>AND(OR($A431="COMPOSICAO",$A431="INSUMO",$A431&lt;&gt;""),$A431&lt;&gt;"")</formula>
    </cfRule>
  </conditionalFormatting>
  <conditionalFormatting sqref="F431">
    <cfRule type="expression" dxfId="547" priority="587" stopIfTrue="1">
      <formula>AND($A431&lt;&gt;"COMPOSICAO",$A431&lt;&gt;"INSUMO",$A431&lt;&gt;"")</formula>
    </cfRule>
    <cfRule type="expression" dxfId="546" priority="588" stopIfTrue="1">
      <formula>AND(OR($A431="COMPOSICAO",$A431="INSUMO",$A431&lt;&gt;""),$A431&lt;&gt;"")</formula>
    </cfRule>
  </conditionalFormatting>
  <conditionalFormatting sqref="F431">
    <cfRule type="expression" dxfId="545" priority="585" stopIfTrue="1">
      <formula>AND($A431&lt;&gt;"COMPOSICAO",$A431&lt;&gt;"INSUMO",$A431&lt;&gt;"")</formula>
    </cfRule>
    <cfRule type="expression" dxfId="544" priority="586" stopIfTrue="1">
      <formula>AND(OR($A431="COMPOSICAO",$A431="INSUMO",$A431&lt;&gt;""),$A431&lt;&gt;"")</formula>
    </cfRule>
  </conditionalFormatting>
  <conditionalFormatting sqref="F431">
    <cfRule type="expression" dxfId="543" priority="583" stopIfTrue="1">
      <formula>AND($A431&lt;&gt;"COMPOSICAO",$A431&lt;&gt;"INSUMO",$A431&lt;&gt;"")</formula>
    </cfRule>
    <cfRule type="expression" dxfId="542" priority="584" stopIfTrue="1">
      <formula>AND(OR($A431="COMPOSICAO",$A431="INSUMO",$A431&lt;&gt;""),$A431&lt;&gt;"")</formula>
    </cfRule>
  </conditionalFormatting>
  <conditionalFormatting sqref="F431">
    <cfRule type="expression" dxfId="541" priority="581" stopIfTrue="1">
      <formula>AND($A431&lt;&gt;"COMPOSICAO",$A431&lt;&gt;"INSUMO",$A431&lt;&gt;"")</formula>
    </cfRule>
    <cfRule type="expression" dxfId="540" priority="582" stopIfTrue="1">
      <formula>AND(OR($A431="COMPOSICAO",$A431="INSUMO",$A431&lt;&gt;""),$A431&lt;&gt;"")</formula>
    </cfRule>
  </conditionalFormatting>
  <conditionalFormatting sqref="F431">
    <cfRule type="expression" dxfId="539" priority="579" stopIfTrue="1">
      <formula>AND($A431&lt;&gt;"COMPOSICAO",$A431&lt;&gt;"INSUMO",$A431&lt;&gt;"")</formula>
    </cfRule>
    <cfRule type="expression" dxfId="538" priority="580" stopIfTrue="1">
      <formula>AND(OR($A431="COMPOSICAO",$A431="INSUMO",$A431&lt;&gt;""),$A431&lt;&gt;"")</formula>
    </cfRule>
  </conditionalFormatting>
  <conditionalFormatting sqref="F431">
    <cfRule type="expression" dxfId="537" priority="577" stopIfTrue="1">
      <formula>AND($A431&lt;&gt;"COMPOSICAO",$A431&lt;&gt;"INSUMO",$A431&lt;&gt;"")</formula>
    </cfRule>
    <cfRule type="expression" dxfId="536" priority="578" stopIfTrue="1">
      <formula>AND(OR($A431="COMPOSICAO",$A431="INSUMO",$A431&lt;&gt;""),$A431&lt;&gt;"")</formula>
    </cfRule>
  </conditionalFormatting>
  <conditionalFormatting sqref="F431">
    <cfRule type="expression" dxfId="535" priority="575" stopIfTrue="1">
      <formula>AND($A431&lt;&gt;"COMPOSICAO",$A431&lt;&gt;"INSUMO",$A431&lt;&gt;"")</formula>
    </cfRule>
    <cfRule type="expression" dxfId="534" priority="576" stopIfTrue="1">
      <formula>AND(OR($A431="COMPOSICAO",$A431="INSUMO",$A431&lt;&gt;""),$A431&lt;&gt;"")</formula>
    </cfRule>
  </conditionalFormatting>
  <conditionalFormatting sqref="F431">
    <cfRule type="expression" dxfId="533" priority="573" stopIfTrue="1">
      <formula>AND($A431&lt;&gt;"COMPOSICAO",$A431&lt;&gt;"INSUMO",$A431&lt;&gt;"")</formula>
    </cfRule>
    <cfRule type="expression" dxfId="532" priority="574" stopIfTrue="1">
      <formula>AND(OR($A431="COMPOSICAO",$A431="INSUMO",$A431&lt;&gt;""),$A431&lt;&gt;"")</formula>
    </cfRule>
  </conditionalFormatting>
  <conditionalFormatting sqref="F431">
    <cfRule type="expression" dxfId="531" priority="571" stopIfTrue="1">
      <formula>AND($A431&lt;&gt;"COMPOSICAO",$A431&lt;&gt;"INSUMO",$A431&lt;&gt;"")</formula>
    </cfRule>
    <cfRule type="expression" dxfId="530" priority="572" stopIfTrue="1">
      <formula>AND(OR($A431="COMPOSICAO",$A431="INSUMO",$A431&lt;&gt;""),$A431&lt;&gt;"")</formula>
    </cfRule>
  </conditionalFormatting>
  <conditionalFormatting sqref="F431">
    <cfRule type="expression" dxfId="529" priority="569" stopIfTrue="1">
      <formula>AND($A431&lt;&gt;"COMPOSICAO",$A431&lt;&gt;"INSUMO",$A431&lt;&gt;"")</formula>
    </cfRule>
    <cfRule type="expression" dxfId="528" priority="570" stopIfTrue="1">
      <formula>AND(OR($A431="COMPOSICAO",$A431="INSUMO",$A431&lt;&gt;""),$A431&lt;&gt;"")</formula>
    </cfRule>
  </conditionalFormatting>
  <conditionalFormatting sqref="F432">
    <cfRule type="expression" dxfId="527" priority="567" stopIfTrue="1">
      <formula>AND($A432&lt;&gt;"COMPOSICAO",$A432&lt;&gt;"INSUMO",$A432&lt;&gt;"")</formula>
    </cfRule>
    <cfRule type="expression" dxfId="526" priority="568" stopIfTrue="1">
      <formula>AND(OR($A432="COMPOSICAO",$A432="INSUMO",$A432&lt;&gt;""),$A432&lt;&gt;"")</formula>
    </cfRule>
  </conditionalFormatting>
  <conditionalFormatting sqref="F432">
    <cfRule type="expression" dxfId="525" priority="565" stopIfTrue="1">
      <formula>AND($A432&lt;&gt;"COMPOSICAO",$A432&lt;&gt;"INSUMO",$A432&lt;&gt;"")</formula>
    </cfRule>
    <cfRule type="expression" dxfId="524" priority="566" stopIfTrue="1">
      <formula>AND(OR($A432="COMPOSICAO",$A432="INSUMO",$A432&lt;&gt;""),$A432&lt;&gt;"")</formula>
    </cfRule>
  </conditionalFormatting>
  <conditionalFormatting sqref="F432">
    <cfRule type="expression" dxfId="523" priority="563" stopIfTrue="1">
      <formula>AND($A432&lt;&gt;"COMPOSICAO",$A432&lt;&gt;"INSUMO",$A432&lt;&gt;"")</formula>
    </cfRule>
    <cfRule type="expression" dxfId="522" priority="564" stopIfTrue="1">
      <formula>AND(OR($A432="COMPOSICAO",$A432="INSUMO",$A432&lt;&gt;""),$A432&lt;&gt;"")</formula>
    </cfRule>
  </conditionalFormatting>
  <conditionalFormatting sqref="F432">
    <cfRule type="expression" dxfId="521" priority="561" stopIfTrue="1">
      <formula>AND($A432&lt;&gt;"COMPOSICAO",$A432&lt;&gt;"INSUMO",$A432&lt;&gt;"")</formula>
    </cfRule>
    <cfRule type="expression" dxfId="520" priority="562" stopIfTrue="1">
      <formula>AND(OR($A432="COMPOSICAO",$A432="INSUMO",$A432&lt;&gt;""),$A432&lt;&gt;"")</formula>
    </cfRule>
  </conditionalFormatting>
  <conditionalFormatting sqref="F432">
    <cfRule type="expression" dxfId="519" priority="559" stopIfTrue="1">
      <formula>AND($A432&lt;&gt;"COMPOSICAO",$A432&lt;&gt;"INSUMO",$A432&lt;&gt;"")</formula>
    </cfRule>
    <cfRule type="expression" dxfId="518" priority="560" stopIfTrue="1">
      <formula>AND(OR($A432="COMPOSICAO",$A432="INSUMO",$A432&lt;&gt;""),$A432&lt;&gt;"")</formula>
    </cfRule>
  </conditionalFormatting>
  <conditionalFormatting sqref="F432">
    <cfRule type="expression" dxfId="517" priority="557" stopIfTrue="1">
      <formula>AND($A432&lt;&gt;"COMPOSICAO",$A432&lt;&gt;"INSUMO",$A432&lt;&gt;"")</formula>
    </cfRule>
    <cfRule type="expression" dxfId="516" priority="558" stopIfTrue="1">
      <formula>AND(OR($A432="COMPOSICAO",$A432="INSUMO",$A432&lt;&gt;""),$A432&lt;&gt;"")</formula>
    </cfRule>
  </conditionalFormatting>
  <conditionalFormatting sqref="F432">
    <cfRule type="expression" dxfId="515" priority="555" stopIfTrue="1">
      <formula>AND($A432&lt;&gt;"COMPOSICAO",$A432&lt;&gt;"INSUMO",$A432&lt;&gt;"")</formula>
    </cfRule>
    <cfRule type="expression" dxfId="514" priority="556" stopIfTrue="1">
      <formula>AND(OR($A432="COMPOSICAO",$A432="INSUMO",$A432&lt;&gt;""),$A432&lt;&gt;"")</formula>
    </cfRule>
  </conditionalFormatting>
  <conditionalFormatting sqref="F432">
    <cfRule type="expression" dxfId="513" priority="553" stopIfTrue="1">
      <formula>AND($A432&lt;&gt;"COMPOSICAO",$A432&lt;&gt;"INSUMO",$A432&lt;&gt;"")</formula>
    </cfRule>
    <cfRule type="expression" dxfId="512" priority="554" stopIfTrue="1">
      <formula>AND(OR($A432="COMPOSICAO",$A432="INSUMO",$A432&lt;&gt;""),$A432&lt;&gt;"")</formula>
    </cfRule>
  </conditionalFormatting>
  <conditionalFormatting sqref="F432">
    <cfRule type="expression" dxfId="511" priority="551" stopIfTrue="1">
      <formula>AND($A432&lt;&gt;"COMPOSICAO",$A432&lt;&gt;"INSUMO",$A432&lt;&gt;"")</formula>
    </cfRule>
    <cfRule type="expression" dxfId="510" priority="552" stopIfTrue="1">
      <formula>AND(OR($A432="COMPOSICAO",$A432="INSUMO",$A432&lt;&gt;""),$A432&lt;&gt;"")</formula>
    </cfRule>
  </conditionalFormatting>
  <conditionalFormatting sqref="F432">
    <cfRule type="expression" dxfId="509" priority="549" stopIfTrue="1">
      <formula>AND($A432&lt;&gt;"COMPOSICAO",$A432&lt;&gt;"INSUMO",$A432&lt;&gt;"")</formula>
    </cfRule>
    <cfRule type="expression" dxfId="508" priority="550" stopIfTrue="1">
      <formula>AND(OR($A432="COMPOSICAO",$A432="INSUMO",$A432&lt;&gt;""),$A432&lt;&gt;"")</formula>
    </cfRule>
  </conditionalFormatting>
  <conditionalFormatting sqref="F432">
    <cfRule type="expression" dxfId="507" priority="547" stopIfTrue="1">
      <formula>AND($A432&lt;&gt;"COMPOSICAO",$A432&lt;&gt;"INSUMO",$A432&lt;&gt;"")</formula>
    </cfRule>
    <cfRule type="expression" dxfId="506" priority="548" stopIfTrue="1">
      <formula>AND(OR($A432="COMPOSICAO",$A432="INSUMO",$A432&lt;&gt;""),$A432&lt;&gt;"")</formula>
    </cfRule>
  </conditionalFormatting>
  <conditionalFormatting sqref="F432">
    <cfRule type="expression" dxfId="505" priority="545" stopIfTrue="1">
      <formula>AND($A432&lt;&gt;"COMPOSICAO",$A432&lt;&gt;"INSUMO",$A432&lt;&gt;"")</formula>
    </cfRule>
    <cfRule type="expression" dxfId="504" priority="546" stopIfTrue="1">
      <formula>AND(OR($A432="COMPOSICAO",$A432="INSUMO",$A432&lt;&gt;""),$A432&lt;&gt;"")</formula>
    </cfRule>
  </conditionalFormatting>
  <conditionalFormatting sqref="F432">
    <cfRule type="expression" dxfId="503" priority="543" stopIfTrue="1">
      <formula>AND($A432&lt;&gt;"COMPOSICAO",$A432&lt;&gt;"INSUMO",$A432&lt;&gt;"")</formula>
    </cfRule>
    <cfRule type="expression" dxfId="502" priority="544" stopIfTrue="1">
      <formula>AND(OR($A432="COMPOSICAO",$A432="INSUMO",$A432&lt;&gt;""),$A432&lt;&gt;"")</formula>
    </cfRule>
  </conditionalFormatting>
  <conditionalFormatting sqref="F432">
    <cfRule type="expression" dxfId="501" priority="541" stopIfTrue="1">
      <formula>AND($A432&lt;&gt;"COMPOSICAO",$A432&lt;&gt;"INSUMO",$A432&lt;&gt;"")</formula>
    </cfRule>
    <cfRule type="expression" dxfId="500" priority="542" stopIfTrue="1">
      <formula>AND(OR($A432="COMPOSICAO",$A432="INSUMO",$A432&lt;&gt;""),$A432&lt;&gt;"")</formula>
    </cfRule>
  </conditionalFormatting>
  <conditionalFormatting sqref="F432">
    <cfRule type="expression" dxfId="499" priority="539" stopIfTrue="1">
      <formula>AND($A432&lt;&gt;"COMPOSICAO",$A432&lt;&gt;"INSUMO",$A432&lt;&gt;"")</formula>
    </cfRule>
    <cfRule type="expression" dxfId="498" priority="540" stopIfTrue="1">
      <formula>AND(OR($A432="COMPOSICAO",$A432="INSUMO",$A432&lt;&gt;""),$A432&lt;&gt;"")</formula>
    </cfRule>
  </conditionalFormatting>
  <conditionalFormatting sqref="F432">
    <cfRule type="expression" dxfId="497" priority="537" stopIfTrue="1">
      <formula>AND($A432&lt;&gt;"COMPOSICAO",$A432&lt;&gt;"INSUMO",$A432&lt;&gt;"")</formula>
    </cfRule>
    <cfRule type="expression" dxfId="496" priority="538" stopIfTrue="1">
      <formula>AND(OR($A432="COMPOSICAO",$A432="INSUMO",$A432&lt;&gt;""),$A432&lt;&gt;"")</formula>
    </cfRule>
  </conditionalFormatting>
  <conditionalFormatting sqref="F432">
    <cfRule type="expression" dxfId="495" priority="535" stopIfTrue="1">
      <formula>AND($A432&lt;&gt;"COMPOSICAO",$A432&lt;&gt;"INSUMO",$A432&lt;&gt;"")</formula>
    </cfRule>
    <cfRule type="expression" dxfId="494" priority="536" stopIfTrue="1">
      <formula>AND(OR($A432="COMPOSICAO",$A432="INSUMO",$A432&lt;&gt;""),$A432&lt;&gt;"")</formula>
    </cfRule>
  </conditionalFormatting>
  <conditionalFormatting sqref="F432">
    <cfRule type="expression" dxfId="493" priority="533" stopIfTrue="1">
      <formula>AND($A432&lt;&gt;"COMPOSICAO",$A432&lt;&gt;"INSUMO",$A432&lt;&gt;"")</formula>
    </cfRule>
    <cfRule type="expression" dxfId="492" priority="534" stopIfTrue="1">
      <formula>AND(OR($A432="COMPOSICAO",$A432="INSUMO",$A432&lt;&gt;""),$A432&lt;&gt;"")</formula>
    </cfRule>
  </conditionalFormatting>
  <conditionalFormatting sqref="F432">
    <cfRule type="expression" dxfId="491" priority="531" stopIfTrue="1">
      <formula>AND($A432&lt;&gt;"COMPOSICAO",$A432&lt;&gt;"INSUMO",$A432&lt;&gt;"")</formula>
    </cfRule>
    <cfRule type="expression" dxfId="490" priority="532" stopIfTrue="1">
      <formula>AND(OR($A432="COMPOSICAO",$A432="INSUMO",$A432&lt;&gt;""),$A432&lt;&gt;"")</formula>
    </cfRule>
  </conditionalFormatting>
  <conditionalFormatting sqref="F432">
    <cfRule type="expression" dxfId="489" priority="529" stopIfTrue="1">
      <formula>AND($A432&lt;&gt;"COMPOSICAO",$A432&lt;&gt;"INSUMO",$A432&lt;&gt;"")</formula>
    </cfRule>
    <cfRule type="expression" dxfId="488" priority="530" stopIfTrue="1">
      <formula>AND(OR($A432="COMPOSICAO",$A432="INSUMO",$A432&lt;&gt;""),$A432&lt;&gt;"")</formula>
    </cfRule>
  </conditionalFormatting>
  <conditionalFormatting sqref="F433">
    <cfRule type="expression" dxfId="487" priority="527" stopIfTrue="1">
      <formula>AND($A433&lt;&gt;"COMPOSICAO",$A433&lt;&gt;"INSUMO",$A433&lt;&gt;"")</formula>
    </cfRule>
    <cfRule type="expression" dxfId="486" priority="528" stopIfTrue="1">
      <formula>AND(OR($A433="COMPOSICAO",$A433="INSUMO",$A433&lt;&gt;""),$A433&lt;&gt;"")</formula>
    </cfRule>
  </conditionalFormatting>
  <conditionalFormatting sqref="F433">
    <cfRule type="expression" dxfId="485" priority="525" stopIfTrue="1">
      <formula>AND($A433&lt;&gt;"COMPOSICAO",$A433&lt;&gt;"INSUMO",$A433&lt;&gt;"")</formula>
    </cfRule>
    <cfRule type="expression" dxfId="484" priority="526" stopIfTrue="1">
      <formula>AND(OR($A433="COMPOSICAO",$A433="INSUMO",$A433&lt;&gt;""),$A433&lt;&gt;"")</formula>
    </cfRule>
  </conditionalFormatting>
  <conditionalFormatting sqref="F433">
    <cfRule type="expression" dxfId="483" priority="523" stopIfTrue="1">
      <formula>AND($A433&lt;&gt;"COMPOSICAO",$A433&lt;&gt;"INSUMO",$A433&lt;&gt;"")</formula>
    </cfRule>
    <cfRule type="expression" dxfId="482" priority="524" stopIfTrue="1">
      <formula>AND(OR($A433="COMPOSICAO",$A433="INSUMO",$A433&lt;&gt;""),$A433&lt;&gt;"")</formula>
    </cfRule>
  </conditionalFormatting>
  <conditionalFormatting sqref="F433">
    <cfRule type="expression" dxfId="481" priority="521" stopIfTrue="1">
      <formula>AND($A433&lt;&gt;"COMPOSICAO",$A433&lt;&gt;"INSUMO",$A433&lt;&gt;"")</formula>
    </cfRule>
    <cfRule type="expression" dxfId="480" priority="522" stopIfTrue="1">
      <formula>AND(OR($A433="COMPOSICAO",$A433="INSUMO",$A433&lt;&gt;""),$A433&lt;&gt;"")</formula>
    </cfRule>
  </conditionalFormatting>
  <conditionalFormatting sqref="F433">
    <cfRule type="expression" dxfId="479" priority="519" stopIfTrue="1">
      <formula>AND($A433&lt;&gt;"COMPOSICAO",$A433&lt;&gt;"INSUMO",$A433&lt;&gt;"")</formula>
    </cfRule>
    <cfRule type="expression" dxfId="478" priority="520" stopIfTrue="1">
      <formula>AND(OR($A433="COMPOSICAO",$A433="INSUMO",$A433&lt;&gt;""),$A433&lt;&gt;"")</formula>
    </cfRule>
  </conditionalFormatting>
  <conditionalFormatting sqref="F433">
    <cfRule type="expression" dxfId="477" priority="517" stopIfTrue="1">
      <formula>AND($A433&lt;&gt;"COMPOSICAO",$A433&lt;&gt;"INSUMO",$A433&lt;&gt;"")</formula>
    </cfRule>
    <cfRule type="expression" dxfId="476" priority="518" stopIfTrue="1">
      <formula>AND(OR($A433="COMPOSICAO",$A433="INSUMO",$A433&lt;&gt;""),$A433&lt;&gt;"")</formula>
    </cfRule>
  </conditionalFormatting>
  <conditionalFormatting sqref="F433">
    <cfRule type="expression" dxfId="475" priority="515" stopIfTrue="1">
      <formula>AND($A433&lt;&gt;"COMPOSICAO",$A433&lt;&gt;"INSUMO",$A433&lt;&gt;"")</formula>
    </cfRule>
    <cfRule type="expression" dxfId="474" priority="516" stopIfTrue="1">
      <formula>AND(OR($A433="COMPOSICAO",$A433="INSUMO",$A433&lt;&gt;""),$A433&lt;&gt;"")</formula>
    </cfRule>
  </conditionalFormatting>
  <conditionalFormatting sqref="F433">
    <cfRule type="expression" dxfId="473" priority="513" stopIfTrue="1">
      <formula>AND($A433&lt;&gt;"COMPOSICAO",$A433&lt;&gt;"INSUMO",$A433&lt;&gt;"")</formula>
    </cfRule>
    <cfRule type="expression" dxfId="472" priority="514" stopIfTrue="1">
      <formula>AND(OR($A433="COMPOSICAO",$A433="INSUMO",$A433&lt;&gt;""),$A433&lt;&gt;"")</formula>
    </cfRule>
  </conditionalFormatting>
  <conditionalFormatting sqref="F433">
    <cfRule type="expression" dxfId="471" priority="511" stopIfTrue="1">
      <formula>AND($A433&lt;&gt;"COMPOSICAO",$A433&lt;&gt;"INSUMO",$A433&lt;&gt;"")</formula>
    </cfRule>
    <cfRule type="expression" dxfId="470" priority="512" stopIfTrue="1">
      <formula>AND(OR($A433="COMPOSICAO",$A433="INSUMO",$A433&lt;&gt;""),$A433&lt;&gt;"")</formula>
    </cfRule>
  </conditionalFormatting>
  <conditionalFormatting sqref="F433">
    <cfRule type="expression" dxfId="469" priority="509" stopIfTrue="1">
      <formula>AND($A433&lt;&gt;"COMPOSICAO",$A433&lt;&gt;"INSUMO",$A433&lt;&gt;"")</formula>
    </cfRule>
    <cfRule type="expression" dxfId="468" priority="510" stopIfTrue="1">
      <formula>AND(OR($A433="COMPOSICAO",$A433="INSUMO",$A433&lt;&gt;""),$A433&lt;&gt;"")</formula>
    </cfRule>
  </conditionalFormatting>
  <conditionalFormatting sqref="F433">
    <cfRule type="expression" dxfId="467" priority="507" stopIfTrue="1">
      <formula>AND($A433&lt;&gt;"COMPOSICAO",$A433&lt;&gt;"INSUMO",$A433&lt;&gt;"")</formula>
    </cfRule>
    <cfRule type="expression" dxfId="466" priority="508" stopIfTrue="1">
      <formula>AND(OR($A433="COMPOSICAO",$A433="INSUMO",$A433&lt;&gt;""),$A433&lt;&gt;"")</formula>
    </cfRule>
  </conditionalFormatting>
  <conditionalFormatting sqref="F433">
    <cfRule type="expression" dxfId="465" priority="505" stopIfTrue="1">
      <formula>AND($A433&lt;&gt;"COMPOSICAO",$A433&lt;&gt;"INSUMO",$A433&lt;&gt;"")</formula>
    </cfRule>
    <cfRule type="expression" dxfId="464" priority="506" stopIfTrue="1">
      <formula>AND(OR($A433="COMPOSICAO",$A433="INSUMO",$A433&lt;&gt;""),$A433&lt;&gt;"")</formula>
    </cfRule>
  </conditionalFormatting>
  <conditionalFormatting sqref="F433">
    <cfRule type="expression" dxfId="463" priority="503" stopIfTrue="1">
      <formula>AND($A433&lt;&gt;"COMPOSICAO",$A433&lt;&gt;"INSUMO",$A433&lt;&gt;"")</formula>
    </cfRule>
    <cfRule type="expression" dxfId="462" priority="504" stopIfTrue="1">
      <formula>AND(OR($A433="COMPOSICAO",$A433="INSUMO",$A433&lt;&gt;""),$A433&lt;&gt;"")</formula>
    </cfRule>
  </conditionalFormatting>
  <conditionalFormatting sqref="F433">
    <cfRule type="expression" dxfId="461" priority="501" stopIfTrue="1">
      <formula>AND($A433&lt;&gt;"COMPOSICAO",$A433&lt;&gt;"INSUMO",$A433&lt;&gt;"")</formula>
    </cfRule>
    <cfRule type="expression" dxfId="460" priority="502" stopIfTrue="1">
      <formula>AND(OR($A433="COMPOSICAO",$A433="INSUMO",$A433&lt;&gt;""),$A433&lt;&gt;"")</formula>
    </cfRule>
  </conditionalFormatting>
  <conditionalFormatting sqref="F433">
    <cfRule type="expression" dxfId="459" priority="499" stopIfTrue="1">
      <formula>AND($A433&lt;&gt;"COMPOSICAO",$A433&lt;&gt;"INSUMO",$A433&lt;&gt;"")</formula>
    </cfRule>
    <cfRule type="expression" dxfId="458" priority="500" stopIfTrue="1">
      <formula>AND(OR($A433="COMPOSICAO",$A433="INSUMO",$A433&lt;&gt;""),$A433&lt;&gt;"")</formula>
    </cfRule>
  </conditionalFormatting>
  <conditionalFormatting sqref="F433">
    <cfRule type="expression" dxfId="457" priority="497" stopIfTrue="1">
      <formula>AND($A433&lt;&gt;"COMPOSICAO",$A433&lt;&gt;"INSUMO",$A433&lt;&gt;"")</formula>
    </cfRule>
    <cfRule type="expression" dxfId="456" priority="498" stopIfTrue="1">
      <formula>AND(OR($A433="COMPOSICAO",$A433="INSUMO",$A433&lt;&gt;""),$A433&lt;&gt;"")</formula>
    </cfRule>
  </conditionalFormatting>
  <conditionalFormatting sqref="F433">
    <cfRule type="expression" dxfId="455" priority="495" stopIfTrue="1">
      <formula>AND($A433&lt;&gt;"COMPOSICAO",$A433&lt;&gt;"INSUMO",$A433&lt;&gt;"")</formula>
    </cfRule>
    <cfRule type="expression" dxfId="454" priority="496" stopIfTrue="1">
      <formula>AND(OR($A433="COMPOSICAO",$A433="INSUMO",$A433&lt;&gt;""),$A433&lt;&gt;"")</formula>
    </cfRule>
  </conditionalFormatting>
  <conditionalFormatting sqref="F433">
    <cfRule type="expression" dxfId="453" priority="493" stopIfTrue="1">
      <formula>AND($A433&lt;&gt;"COMPOSICAO",$A433&lt;&gt;"INSUMO",$A433&lt;&gt;"")</formula>
    </cfRule>
    <cfRule type="expression" dxfId="452" priority="494" stopIfTrue="1">
      <formula>AND(OR($A433="COMPOSICAO",$A433="INSUMO",$A433&lt;&gt;""),$A433&lt;&gt;"")</formula>
    </cfRule>
  </conditionalFormatting>
  <conditionalFormatting sqref="F433">
    <cfRule type="expression" dxfId="451" priority="491" stopIfTrue="1">
      <formula>AND($A433&lt;&gt;"COMPOSICAO",$A433&lt;&gt;"INSUMO",$A433&lt;&gt;"")</formula>
    </cfRule>
    <cfRule type="expression" dxfId="450" priority="492" stopIfTrue="1">
      <formula>AND(OR($A433="COMPOSICAO",$A433="INSUMO",$A433&lt;&gt;""),$A433&lt;&gt;"")</formula>
    </cfRule>
  </conditionalFormatting>
  <conditionalFormatting sqref="F433">
    <cfRule type="expression" dxfId="449" priority="489" stopIfTrue="1">
      <formula>AND($A433&lt;&gt;"COMPOSICAO",$A433&lt;&gt;"INSUMO",$A433&lt;&gt;"")</formula>
    </cfRule>
    <cfRule type="expression" dxfId="448" priority="490" stopIfTrue="1">
      <formula>AND(OR($A433="COMPOSICAO",$A433="INSUMO",$A433&lt;&gt;""),$A433&lt;&gt;"")</formula>
    </cfRule>
  </conditionalFormatting>
  <conditionalFormatting sqref="F439">
    <cfRule type="expression" dxfId="447" priority="487" stopIfTrue="1">
      <formula>AND($A439&lt;&gt;"COMPOSICAO",$A439&lt;&gt;"INSUMO",$A439&lt;&gt;"")</formula>
    </cfRule>
    <cfRule type="expression" dxfId="446" priority="488" stopIfTrue="1">
      <formula>AND(OR($A439="COMPOSICAO",$A439="INSUMO",$A439&lt;&gt;""),$A439&lt;&gt;"")</formula>
    </cfRule>
  </conditionalFormatting>
  <conditionalFormatting sqref="F439">
    <cfRule type="expression" dxfId="445" priority="485" stopIfTrue="1">
      <formula>AND($A439&lt;&gt;"COMPOSICAO",$A439&lt;&gt;"INSUMO",$A439&lt;&gt;"")</formula>
    </cfRule>
    <cfRule type="expression" dxfId="444" priority="486" stopIfTrue="1">
      <formula>AND(OR($A439="COMPOSICAO",$A439="INSUMO",$A439&lt;&gt;""),$A439&lt;&gt;"")</formula>
    </cfRule>
  </conditionalFormatting>
  <conditionalFormatting sqref="F439">
    <cfRule type="expression" dxfId="443" priority="483" stopIfTrue="1">
      <formula>AND($A439&lt;&gt;"COMPOSICAO",$A439&lt;&gt;"INSUMO",$A439&lt;&gt;"")</formula>
    </cfRule>
    <cfRule type="expression" dxfId="442" priority="484" stopIfTrue="1">
      <formula>AND(OR($A439="COMPOSICAO",$A439="INSUMO",$A439&lt;&gt;""),$A439&lt;&gt;"")</formula>
    </cfRule>
  </conditionalFormatting>
  <conditionalFormatting sqref="F439">
    <cfRule type="expression" dxfId="441" priority="481" stopIfTrue="1">
      <formula>AND($A439&lt;&gt;"COMPOSICAO",$A439&lt;&gt;"INSUMO",$A439&lt;&gt;"")</formula>
    </cfRule>
    <cfRule type="expression" dxfId="440" priority="482" stopIfTrue="1">
      <formula>AND(OR($A439="COMPOSICAO",$A439="INSUMO",$A439&lt;&gt;""),$A439&lt;&gt;"")</formula>
    </cfRule>
  </conditionalFormatting>
  <conditionalFormatting sqref="F439">
    <cfRule type="expression" dxfId="439" priority="479" stopIfTrue="1">
      <formula>AND($A439&lt;&gt;"COMPOSICAO",$A439&lt;&gt;"INSUMO",$A439&lt;&gt;"")</formula>
    </cfRule>
    <cfRule type="expression" dxfId="438" priority="480" stopIfTrue="1">
      <formula>AND(OR($A439="COMPOSICAO",$A439="INSUMO",$A439&lt;&gt;""),$A439&lt;&gt;"")</formula>
    </cfRule>
  </conditionalFormatting>
  <conditionalFormatting sqref="F439">
    <cfRule type="expression" dxfId="437" priority="477" stopIfTrue="1">
      <formula>AND($A439&lt;&gt;"COMPOSICAO",$A439&lt;&gt;"INSUMO",$A439&lt;&gt;"")</formula>
    </cfRule>
    <cfRule type="expression" dxfId="436" priority="478" stopIfTrue="1">
      <formula>AND(OR($A439="COMPOSICAO",$A439="INSUMO",$A439&lt;&gt;""),$A439&lt;&gt;"")</formula>
    </cfRule>
  </conditionalFormatting>
  <conditionalFormatting sqref="F439">
    <cfRule type="expression" dxfId="435" priority="475" stopIfTrue="1">
      <formula>AND($A439&lt;&gt;"COMPOSICAO",$A439&lt;&gt;"INSUMO",$A439&lt;&gt;"")</formula>
    </cfRule>
    <cfRule type="expression" dxfId="434" priority="476" stopIfTrue="1">
      <formula>AND(OR($A439="COMPOSICAO",$A439="INSUMO",$A439&lt;&gt;""),$A439&lt;&gt;"")</formula>
    </cfRule>
  </conditionalFormatting>
  <conditionalFormatting sqref="F439">
    <cfRule type="expression" dxfId="433" priority="473" stopIfTrue="1">
      <formula>AND($A439&lt;&gt;"COMPOSICAO",$A439&lt;&gt;"INSUMO",$A439&lt;&gt;"")</formula>
    </cfRule>
    <cfRule type="expression" dxfId="432" priority="474" stopIfTrue="1">
      <formula>AND(OR($A439="COMPOSICAO",$A439="INSUMO",$A439&lt;&gt;""),$A439&lt;&gt;"")</formula>
    </cfRule>
  </conditionalFormatting>
  <conditionalFormatting sqref="F439">
    <cfRule type="expression" dxfId="431" priority="471" stopIfTrue="1">
      <formula>AND($A439&lt;&gt;"COMPOSICAO",$A439&lt;&gt;"INSUMO",$A439&lt;&gt;"")</formula>
    </cfRule>
    <cfRule type="expression" dxfId="430" priority="472" stopIfTrue="1">
      <formula>AND(OR($A439="COMPOSICAO",$A439="INSUMO",$A439&lt;&gt;""),$A439&lt;&gt;"")</formula>
    </cfRule>
  </conditionalFormatting>
  <conditionalFormatting sqref="F439">
    <cfRule type="expression" dxfId="429" priority="469" stopIfTrue="1">
      <formula>AND($A439&lt;&gt;"COMPOSICAO",$A439&lt;&gt;"INSUMO",$A439&lt;&gt;"")</formula>
    </cfRule>
    <cfRule type="expression" dxfId="428" priority="470" stopIfTrue="1">
      <formula>AND(OR($A439="COMPOSICAO",$A439="INSUMO",$A439&lt;&gt;""),$A439&lt;&gt;"")</formula>
    </cfRule>
  </conditionalFormatting>
  <conditionalFormatting sqref="F439">
    <cfRule type="expression" dxfId="427" priority="467" stopIfTrue="1">
      <formula>AND($A439&lt;&gt;"COMPOSICAO",$A439&lt;&gt;"INSUMO",$A439&lt;&gt;"")</formula>
    </cfRule>
    <cfRule type="expression" dxfId="426" priority="468" stopIfTrue="1">
      <formula>AND(OR($A439="COMPOSICAO",$A439="INSUMO",$A439&lt;&gt;""),$A439&lt;&gt;"")</formula>
    </cfRule>
  </conditionalFormatting>
  <conditionalFormatting sqref="F439">
    <cfRule type="expression" dxfId="425" priority="465" stopIfTrue="1">
      <formula>AND($A439&lt;&gt;"COMPOSICAO",$A439&lt;&gt;"INSUMO",$A439&lt;&gt;"")</formula>
    </cfRule>
    <cfRule type="expression" dxfId="424" priority="466" stopIfTrue="1">
      <formula>AND(OR($A439="COMPOSICAO",$A439="INSUMO",$A439&lt;&gt;""),$A439&lt;&gt;"")</formula>
    </cfRule>
  </conditionalFormatting>
  <conditionalFormatting sqref="F439">
    <cfRule type="expression" dxfId="423" priority="463" stopIfTrue="1">
      <formula>AND($A439&lt;&gt;"COMPOSICAO",$A439&lt;&gt;"INSUMO",$A439&lt;&gt;"")</formula>
    </cfRule>
    <cfRule type="expression" dxfId="422" priority="464" stopIfTrue="1">
      <formula>AND(OR($A439="COMPOSICAO",$A439="INSUMO",$A439&lt;&gt;""),$A439&lt;&gt;"")</formula>
    </cfRule>
  </conditionalFormatting>
  <conditionalFormatting sqref="F439">
    <cfRule type="expression" dxfId="421" priority="461" stopIfTrue="1">
      <formula>AND($A439&lt;&gt;"COMPOSICAO",$A439&lt;&gt;"INSUMO",$A439&lt;&gt;"")</formula>
    </cfRule>
    <cfRule type="expression" dxfId="420" priority="462" stopIfTrue="1">
      <formula>AND(OR($A439="COMPOSICAO",$A439="INSUMO",$A439&lt;&gt;""),$A439&lt;&gt;"")</formula>
    </cfRule>
  </conditionalFormatting>
  <conditionalFormatting sqref="F439">
    <cfRule type="expression" dxfId="419" priority="459" stopIfTrue="1">
      <formula>AND($A439&lt;&gt;"COMPOSICAO",$A439&lt;&gt;"INSUMO",$A439&lt;&gt;"")</formula>
    </cfRule>
    <cfRule type="expression" dxfId="418" priority="460" stopIfTrue="1">
      <formula>AND(OR($A439="COMPOSICAO",$A439="INSUMO",$A439&lt;&gt;""),$A439&lt;&gt;"")</formula>
    </cfRule>
  </conditionalFormatting>
  <conditionalFormatting sqref="F439">
    <cfRule type="expression" dxfId="417" priority="457" stopIfTrue="1">
      <formula>AND($A439&lt;&gt;"COMPOSICAO",$A439&lt;&gt;"INSUMO",$A439&lt;&gt;"")</formula>
    </cfRule>
    <cfRule type="expression" dxfId="416" priority="458" stopIfTrue="1">
      <formula>AND(OR($A439="COMPOSICAO",$A439="INSUMO",$A439&lt;&gt;""),$A439&lt;&gt;"")</formula>
    </cfRule>
  </conditionalFormatting>
  <conditionalFormatting sqref="F439">
    <cfRule type="expression" dxfId="415" priority="455" stopIfTrue="1">
      <formula>AND($A439&lt;&gt;"COMPOSICAO",$A439&lt;&gt;"INSUMO",$A439&lt;&gt;"")</formula>
    </cfRule>
    <cfRule type="expression" dxfId="414" priority="456" stopIfTrue="1">
      <formula>AND(OR($A439="COMPOSICAO",$A439="INSUMO",$A439&lt;&gt;""),$A439&lt;&gt;"")</formula>
    </cfRule>
  </conditionalFormatting>
  <conditionalFormatting sqref="F439">
    <cfRule type="expression" dxfId="413" priority="453" stopIfTrue="1">
      <formula>AND($A439&lt;&gt;"COMPOSICAO",$A439&lt;&gt;"INSUMO",$A439&lt;&gt;"")</formula>
    </cfRule>
    <cfRule type="expression" dxfId="412" priority="454" stopIfTrue="1">
      <formula>AND(OR($A439="COMPOSICAO",$A439="INSUMO",$A439&lt;&gt;""),$A439&lt;&gt;"")</formula>
    </cfRule>
  </conditionalFormatting>
  <conditionalFormatting sqref="F439">
    <cfRule type="expression" dxfId="411" priority="451" stopIfTrue="1">
      <formula>AND($A439&lt;&gt;"COMPOSICAO",$A439&lt;&gt;"INSUMO",$A439&lt;&gt;"")</formula>
    </cfRule>
    <cfRule type="expression" dxfId="410" priority="452" stopIfTrue="1">
      <formula>AND(OR($A439="COMPOSICAO",$A439="INSUMO",$A439&lt;&gt;""),$A439&lt;&gt;"")</formula>
    </cfRule>
  </conditionalFormatting>
  <conditionalFormatting sqref="F439">
    <cfRule type="expression" dxfId="409" priority="449" stopIfTrue="1">
      <formula>AND($A439&lt;&gt;"COMPOSICAO",$A439&lt;&gt;"INSUMO",$A439&lt;&gt;"")</formula>
    </cfRule>
    <cfRule type="expression" dxfId="408" priority="450" stopIfTrue="1">
      <formula>AND(OR($A439="COMPOSICAO",$A439="INSUMO",$A439&lt;&gt;""),$A439&lt;&gt;"")</formula>
    </cfRule>
  </conditionalFormatting>
  <conditionalFormatting sqref="F440">
    <cfRule type="expression" dxfId="407" priority="447" stopIfTrue="1">
      <formula>AND($A440&lt;&gt;"COMPOSICAO",$A440&lt;&gt;"INSUMO",$A440&lt;&gt;"")</formula>
    </cfRule>
    <cfRule type="expression" dxfId="406" priority="448" stopIfTrue="1">
      <formula>AND(OR($A440="COMPOSICAO",$A440="INSUMO",$A440&lt;&gt;""),$A440&lt;&gt;"")</formula>
    </cfRule>
  </conditionalFormatting>
  <conditionalFormatting sqref="F440">
    <cfRule type="expression" dxfId="405" priority="445" stopIfTrue="1">
      <formula>AND($A440&lt;&gt;"COMPOSICAO",$A440&lt;&gt;"INSUMO",$A440&lt;&gt;"")</formula>
    </cfRule>
    <cfRule type="expression" dxfId="404" priority="446" stopIfTrue="1">
      <formula>AND(OR($A440="COMPOSICAO",$A440="INSUMO",$A440&lt;&gt;""),$A440&lt;&gt;"")</formula>
    </cfRule>
  </conditionalFormatting>
  <conditionalFormatting sqref="F440">
    <cfRule type="expression" dxfId="403" priority="443" stopIfTrue="1">
      <formula>AND($A440&lt;&gt;"COMPOSICAO",$A440&lt;&gt;"INSUMO",$A440&lt;&gt;"")</formula>
    </cfRule>
    <cfRule type="expression" dxfId="402" priority="444" stopIfTrue="1">
      <formula>AND(OR($A440="COMPOSICAO",$A440="INSUMO",$A440&lt;&gt;""),$A440&lt;&gt;"")</formula>
    </cfRule>
  </conditionalFormatting>
  <conditionalFormatting sqref="F440">
    <cfRule type="expression" dxfId="401" priority="441" stopIfTrue="1">
      <formula>AND($A440&lt;&gt;"COMPOSICAO",$A440&lt;&gt;"INSUMO",$A440&lt;&gt;"")</formula>
    </cfRule>
    <cfRule type="expression" dxfId="400" priority="442" stopIfTrue="1">
      <formula>AND(OR($A440="COMPOSICAO",$A440="INSUMO",$A440&lt;&gt;""),$A440&lt;&gt;"")</formula>
    </cfRule>
  </conditionalFormatting>
  <conditionalFormatting sqref="F440">
    <cfRule type="expression" dxfId="399" priority="439" stopIfTrue="1">
      <formula>AND($A440&lt;&gt;"COMPOSICAO",$A440&lt;&gt;"INSUMO",$A440&lt;&gt;"")</formula>
    </cfRule>
    <cfRule type="expression" dxfId="398" priority="440" stopIfTrue="1">
      <formula>AND(OR($A440="COMPOSICAO",$A440="INSUMO",$A440&lt;&gt;""),$A440&lt;&gt;"")</formula>
    </cfRule>
  </conditionalFormatting>
  <conditionalFormatting sqref="F440">
    <cfRule type="expression" dxfId="397" priority="437" stopIfTrue="1">
      <formula>AND($A440&lt;&gt;"COMPOSICAO",$A440&lt;&gt;"INSUMO",$A440&lt;&gt;"")</formula>
    </cfRule>
    <cfRule type="expression" dxfId="396" priority="438" stopIfTrue="1">
      <formula>AND(OR($A440="COMPOSICAO",$A440="INSUMO",$A440&lt;&gt;""),$A440&lt;&gt;"")</formula>
    </cfRule>
  </conditionalFormatting>
  <conditionalFormatting sqref="F440">
    <cfRule type="expression" dxfId="395" priority="435" stopIfTrue="1">
      <formula>AND($A440&lt;&gt;"COMPOSICAO",$A440&lt;&gt;"INSUMO",$A440&lt;&gt;"")</formula>
    </cfRule>
    <cfRule type="expression" dxfId="394" priority="436" stopIfTrue="1">
      <formula>AND(OR($A440="COMPOSICAO",$A440="INSUMO",$A440&lt;&gt;""),$A440&lt;&gt;"")</formula>
    </cfRule>
  </conditionalFormatting>
  <conditionalFormatting sqref="F440">
    <cfRule type="expression" dxfId="393" priority="433" stopIfTrue="1">
      <formula>AND($A440&lt;&gt;"COMPOSICAO",$A440&lt;&gt;"INSUMO",$A440&lt;&gt;"")</formula>
    </cfRule>
    <cfRule type="expression" dxfId="392" priority="434" stopIfTrue="1">
      <formula>AND(OR($A440="COMPOSICAO",$A440="INSUMO",$A440&lt;&gt;""),$A440&lt;&gt;"")</formula>
    </cfRule>
  </conditionalFormatting>
  <conditionalFormatting sqref="F440">
    <cfRule type="expression" dxfId="391" priority="431" stopIfTrue="1">
      <formula>AND($A440&lt;&gt;"COMPOSICAO",$A440&lt;&gt;"INSUMO",$A440&lt;&gt;"")</formula>
    </cfRule>
    <cfRule type="expression" dxfId="390" priority="432" stopIfTrue="1">
      <formula>AND(OR($A440="COMPOSICAO",$A440="INSUMO",$A440&lt;&gt;""),$A440&lt;&gt;"")</formula>
    </cfRule>
  </conditionalFormatting>
  <conditionalFormatting sqref="F440">
    <cfRule type="expression" dxfId="389" priority="429" stopIfTrue="1">
      <formula>AND($A440&lt;&gt;"COMPOSICAO",$A440&lt;&gt;"INSUMO",$A440&lt;&gt;"")</formula>
    </cfRule>
    <cfRule type="expression" dxfId="388" priority="430" stopIfTrue="1">
      <formula>AND(OR($A440="COMPOSICAO",$A440="INSUMO",$A440&lt;&gt;""),$A440&lt;&gt;"")</formula>
    </cfRule>
  </conditionalFormatting>
  <conditionalFormatting sqref="F440">
    <cfRule type="expression" dxfId="387" priority="427" stopIfTrue="1">
      <formula>AND($A440&lt;&gt;"COMPOSICAO",$A440&lt;&gt;"INSUMO",$A440&lt;&gt;"")</formula>
    </cfRule>
    <cfRule type="expression" dxfId="386" priority="428" stopIfTrue="1">
      <formula>AND(OR($A440="COMPOSICAO",$A440="INSUMO",$A440&lt;&gt;""),$A440&lt;&gt;"")</formula>
    </cfRule>
  </conditionalFormatting>
  <conditionalFormatting sqref="F440">
    <cfRule type="expression" dxfId="385" priority="425" stopIfTrue="1">
      <formula>AND($A440&lt;&gt;"COMPOSICAO",$A440&lt;&gt;"INSUMO",$A440&lt;&gt;"")</formula>
    </cfRule>
    <cfRule type="expression" dxfId="384" priority="426" stopIfTrue="1">
      <formula>AND(OR($A440="COMPOSICAO",$A440="INSUMO",$A440&lt;&gt;""),$A440&lt;&gt;"")</formula>
    </cfRule>
  </conditionalFormatting>
  <conditionalFormatting sqref="F440">
    <cfRule type="expression" dxfId="383" priority="423" stopIfTrue="1">
      <formula>AND($A440&lt;&gt;"COMPOSICAO",$A440&lt;&gt;"INSUMO",$A440&lt;&gt;"")</formula>
    </cfRule>
    <cfRule type="expression" dxfId="382" priority="424" stopIfTrue="1">
      <formula>AND(OR($A440="COMPOSICAO",$A440="INSUMO",$A440&lt;&gt;""),$A440&lt;&gt;"")</formula>
    </cfRule>
  </conditionalFormatting>
  <conditionalFormatting sqref="F440">
    <cfRule type="expression" dxfId="381" priority="421" stopIfTrue="1">
      <formula>AND($A440&lt;&gt;"COMPOSICAO",$A440&lt;&gt;"INSUMO",$A440&lt;&gt;"")</formula>
    </cfRule>
    <cfRule type="expression" dxfId="380" priority="422" stopIfTrue="1">
      <formula>AND(OR($A440="COMPOSICAO",$A440="INSUMO",$A440&lt;&gt;""),$A440&lt;&gt;"")</formula>
    </cfRule>
  </conditionalFormatting>
  <conditionalFormatting sqref="F440">
    <cfRule type="expression" dxfId="379" priority="419" stopIfTrue="1">
      <formula>AND($A440&lt;&gt;"COMPOSICAO",$A440&lt;&gt;"INSUMO",$A440&lt;&gt;"")</formula>
    </cfRule>
    <cfRule type="expression" dxfId="378" priority="420" stopIfTrue="1">
      <formula>AND(OR($A440="COMPOSICAO",$A440="INSUMO",$A440&lt;&gt;""),$A440&lt;&gt;"")</formula>
    </cfRule>
  </conditionalFormatting>
  <conditionalFormatting sqref="F440">
    <cfRule type="expression" dxfId="377" priority="417" stopIfTrue="1">
      <formula>AND($A440&lt;&gt;"COMPOSICAO",$A440&lt;&gt;"INSUMO",$A440&lt;&gt;"")</formula>
    </cfRule>
    <cfRule type="expression" dxfId="376" priority="418" stopIfTrue="1">
      <formula>AND(OR($A440="COMPOSICAO",$A440="INSUMO",$A440&lt;&gt;""),$A440&lt;&gt;"")</formula>
    </cfRule>
  </conditionalFormatting>
  <conditionalFormatting sqref="F440">
    <cfRule type="expression" dxfId="375" priority="415" stopIfTrue="1">
      <formula>AND($A440&lt;&gt;"COMPOSICAO",$A440&lt;&gt;"INSUMO",$A440&lt;&gt;"")</formula>
    </cfRule>
    <cfRule type="expression" dxfId="374" priority="416" stopIfTrue="1">
      <formula>AND(OR($A440="COMPOSICAO",$A440="INSUMO",$A440&lt;&gt;""),$A440&lt;&gt;"")</formula>
    </cfRule>
  </conditionalFormatting>
  <conditionalFormatting sqref="F440">
    <cfRule type="expression" dxfId="373" priority="413" stopIfTrue="1">
      <formula>AND($A440&lt;&gt;"COMPOSICAO",$A440&lt;&gt;"INSUMO",$A440&lt;&gt;"")</formula>
    </cfRule>
    <cfRule type="expression" dxfId="372" priority="414" stopIfTrue="1">
      <formula>AND(OR($A440="COMPOSICAO",$A440="INSUMO",$A440&lt;&gt;""),$A440&lt;&gt;"")</formula>
    </cfRule>
  </conditionalFormatting>
  <conditionalFormatting sqref="F440">
    <cfRule type="expression" dxfId="371" priority="411" stopIfTrue="1">
      <formula>AND($A440&lt;&gt;"COMPOSICAO",$A440&lt;&gt;"INSUMO",$A440&lt;&gt;"")</formula>
    </cfRule>
    <cfRule type="expression" dxfId="370" priority="412" stopIfTrue="1">
      <formula>AND(OR($A440="COMPOSICAO",$A440="INSUMO",$A440&lt;&gt;""),$A440&lt;&gt;"")</formula>
    </cfRule>
  </conditionalFormatting>
  <conditionalFormatting sqref="F440">
    <cfRule type="expression" dxfId="369" priority="409" stopIfTrue="1">
      <formula>AND($A440&lt;&gt;"COMPOSICAO",$A440&lt;&gt;"INSUMO",$A440&lt;&gt;"")</formula>
    </cfRule>
    <cfRule type="expression" dxfId="368" priority="410" stopIfTrue="1">
      <formula>AND(OR($A440="COMPOSICAO",$A440="INSUMO",$A440&lt;&gt;""),$A440&lt;&gt;"")</formula>
    </cfRule>
  </conditionalFormatting>
  <conditionalFormatting sqref="F441">
    <cfRule type="expression" dxfId="367" priority="407" stopIfTrue="1">
      <formula>AND($A441&lt;&gt;"COMPOSICAO",$A441&lt;&gt;"INSUMO",$A441&lt;&gt;"")</formula>
    </cfRule>
    <cfRule type="expression" dxfId="366" priority="408" stopIfTrue="1">
      <formula>AND(OR($A441="COMPOSICAO",$A441="INSUMO",$A441&lt;&gt;""),$A441&lt;&gt;"")</formula>
    </cfRule>
  </conditionalFormatting>
  <conditionalFormatting sqref="F441">
    <cfRule type="expression" dxfId="365" priority="405" stopIfTrue="1">
      <formula>AND($A441&lt;&gt;"COMPOSICAO",$A441&lt;&gt;"INSUMO",$A441&lt;&gt;"")</formula>
    </cfRule>
    <cfRule type="expression" dxfId="364" priority="406" stopIfTrue="1">
      <formula>AND(OR($A441="COMPOSICAO",$A441="INSUMO",$A441&lt;&gt;""),$A441&lt;&gt;"")</formula>
    </cfRule>
  </conditionalFormatting>
  <conditionalFormatting sqref="F441">
    <cfRule type="expression" dxfId="363" priority="403" stopIfTrue="1">
      <formula>AND($A441&lt;&gt;"COMPOSICAO",$A441&lt;&gt;"INSUMO",$A441&lt;&gt;"")</formula>
    </cfRule>
    <cfRule type="expression" dxfId="362" priority="404" stopIfTrue="1">
      <formula>AND(OR($A441="COMPOSICAO",$A441="INSUMO",$A441&lt;&gt;""),$A441&lt;&gt;"")</formula>
    </cfRule>
  </conditionalFormatting>
  <conditionalFormatting sqref="F441">
    <cfRule type="expression" dxfId="361" priority="401" stopIfTrue="1">
      <formula>AND($A441&lt;&gt;"COMPOSICAO",$A441&lt;&gt;"INSUMO",$A441&lt;&gt;"")</formula>
    </cfRule>
    <cfRule type="expression" dxfId="360" priority="402" stopIfTrue="1">
      <formula>AND(OR($A441="COMPOSICAO",$A441="INSUMO",$A441&lt;&gt;""),$A441&lt;&gt;"")</formula>
    </cfRule>
  </conditionalFormatting>
  <conditionalFormatting sqref="F441">
    <cfRule type="expression" dxfId="359" priority="399" stopIfTrue="1">
      <formula>AND($A441&lt;&gt;"COMPOSICAO",$A441&lt;&gt;"INSUMO",$A441&lt;&gt;"")</formula>
    </cfRule>
    <cfRule type="expression" dxfId="358" priority="400" stopIfTrue="1">
      <formula>AND(OR($A441="COMPOSICAO",$A441="INSUMO",$A441&lt;&gt;""),$A441&lt;&gt;"")</formula>
    </cfRule>
  </conditionalFormatting>
  <conditionalFormatting sqref="F439">
    <cfRule type="expression" dxfId="357" priority="397" stopIfTrue="1">
      <formula>AND($A439&lt;&gt;"COMPOSICAO",$A439&lt;&gt;"INSUMO",$A439&lt;&gt;"")</formula>
    </cfRule>
    <cfRule type="expression" dxfId="356" priority="398" stopIfTrue="1">
      <formula>AND(OR($A439="COMPOSICAO",$A439="INSUMO",$A439&lt;&gt;""),$A439&lt;&gt;"")</formula>
    </cfRule>
  </conditionalFormatting>
  <conditionalFormatting sqref="F439">
    <cfRule type="expression" dxfId="355" priority="395" stopIfTrue="1">
      <formula>AND($A439&lt;&gt;"COMPOSICAO",$A439&lt;&gt;"INSUMO",$A439&lt;&gt;"")</formula>
    </cfRule>
    <cfRule type="expression" dxfId="354" priority="396" stopIfTrue="1">
      <formula>AND(OR($A439="COMPOSICAO",$A439="INSUMO",$A439&lt;&gt;""),$A439&lt;&gt;"")</formula>
    </cfRule>
  </conditionalFormatting>
  <conditionalFormatting sqref="F439">
    <cfRule type="expression" dxfId="353" priority="393" stopIfTrue="1">
      <formula>AND($A439&lt;&gt;"COMPOSICAO",$A439&lt;&gt;"INSUMO",$A439&lt;&gt;"")</formula>
    </cfRule>
    <cfRule type="expression" dxfId="352" priority="394" stopIfTrue="1">
      <formula>AND(OR($A439="COMPOSICAO",$A439="INSUMO",$A439&lt;&gt;""),$A439&lt;&gt;"")</formula>
    </cfRule>
  </conditionalFormatting>
  <conditionalFormatting sqref="F439">
    <cfRule type="expression" dxfId="351" priority="391" stopIfTrue="1">
      <formula>AND($A439&lt;&gt;"COMPOSICAO",$A439&lt;&gt;"INSUMO",$A439&lt;&gt;"")</formula>
    </cfRule>
    <cfRule type="expression" dxfId="350" priority="392" stopIfTrue="1">
      <formula>AND(OR($A439="COMPOSICAO",$A439="INSUMO",$A439&lt;&gt;""),$A439&lt;&gt;"")</formula>
    </cfRule>
  </conditionalFormatting>
  <conditionalFormatting sqref="F439">
    <cfRule type="expression" dxfId="349" priority="389" stopIfTrue="1">
      <formula>AND($A439&lt;&gt;"COMPOSICAO",$A439&lt;&gt;"INSUMO",$A439&lt;&gt;"")</formula>
    </cfRule>
    <cfRule type="expression" dxfId="348" priority="390" stopIfTrue="1">
      <formula>AND(OR($A439="COMPOSICAO",$A439="INSUMO",$A439&lt;&gt;""),$A439&lt;&gt;"")</formula>
    </cfRule>
  </conditionalFormatting>
  <conditionalFormatting sqref="F439">
    <cfRule type="expression" dxfId="347" priority="387" stopIfTrue="1">
      <formula>AND($A439&lt;&gt;"COMPOSICAO",$A439&lt;&gt;"INSUMO",$A439&lt;&gt;"")</formula>
    </cfRule>
    <cfRule type="expression" dxfId="346" priority="388" stopIfTrue="1">
      <formula>AND(OR($A439="COMPOSICAO",$A439="INSUMO",$A439&lt;&gt;""),$A439&lt;&gt;"")</formula>
    </cfRule>
  </conditionalFormatting>
  <conditionalFormatting sqref="F439">
    <cfRule type="expression" dxfId="345" priority="385" stopIfTrue="1">
      <formula>AND($A439&lt;&gt;"COMPOSICAO",$A439&lt;&gt;"INSUMO",$A439&lt;&gt;"")</formula>
    </cfRule>
    <cfRule type="expression" dxfId="344" priority="386" stopIfTrue="1">
      <formula>AND(OR($A439="COMPOSICAO",$A439="INSUMO",$A439&lt;&gt;""),$A439&lt;&gt;"")</formula>
    </cfRule>
  </conditionalFormatting>
  <conditionalFormatting sqref="F439">
    <cfRule type="expression" dxfId="343" priority="383" stopIfTrue="1">
      <formula>AND($A439&lt;&gt;"COMPOSICAO",$A439&lt;&gt;"INSUMO",$A439&lt;&gt;"")</formula>
    </cfRule>
    <cfRule type="expression" dxfId="342" priority="384" stopIfTrue="1">
      <formula>AND(OR($A439="COMPOSICAO",$A439="INSUMO",$A439&lt;&gt;""),$A439&lt;&gt;"")</formula>
    </cfRule>
  </conditionalFormatting>
  <conditionalFormatting sqref="F439">
    <cfRule type="expression" dxfId="341" priority="381" stopIfTrue="1">
      <formula>AND($A439&lt;&gt;"COMPOSICAO",$A439&lt;&gt;"INSUMO",$A439&lt;&gt;"")</formula>
    </cfRule>
    <cfRule type="expression" dxfId="340" priority="382" stopIfTrue="1">
      <formula>AND(OR($A439="COMPOSICAO",$A439="INSUMO",$A439&lt;&gt;""),$A439&lt;&gt;"")</formula>
    </cfRule>
  </conditionalFormatting>
  <conditionalFormatting sqref="F439">
    <cfRule type="expression" dxfId="339" priority="379" stopIfTrue="1">
      <formula>AND($A439&lt;&gt;"COMPOSICAO",$A439&lt;&gt;"INSUMO",$A439&lt;&gt;"")</formula>
    </cfRule>
    <cfRule type="expression" dxfId="338" priority="380" stopIfTrue="1">
      <formula>AND(OR($A439="COMPOSICAO",$A439="INSUMO",$A439&lt;&gt;""),$A439&lt;&gt;"")</formula>
    </cfRule>
  </conditionalFormatting>
  <conditionalFormatting sqref="F439">
    <cfRule type="expression" dxfId="337" priority="377" stopIfTrue="1">
      <formula>AND($A439&lt;&gt;"COMPOSICAO",$A439&lt;&gt;"INSUMO",$A439&lt;&gt;"")</formula>
    </cfRule>
    <cfRule type="expression" dxfId="336" priority="378" stopIfTrue="1">
      <formula>AND(OR($A439="COMPOSICAO",$A439="INSUMO",$A439&lt;&gt;""),$A439&lt;&gt;"")</formula>
    </cfRule>
  </conditionalFormatting>
  <conditionalFormatting sqref="F439">
    <cfRule type="expression" dxfId="335" priority="375" stopIfTrue="1">
      <formula>AND($A439&lt;&gt;"COMPOSICAO",$A439&lt;&gt;"INSUMO",$A439&lt;&gt;"")</formula>
    </cfRule>
    <cfRule type="expression" dxfId="334" priority="376" stopIfTrue="1">
      <formula>AND(OR($A439="COMPOSICAO",$A439="INSUMO",$A439&lt;&gt;""),$A439&lt;&gt;"")</formula>
    </cfRule>
  </conditionalFormatting>
  <conditionalFormatting sqref="F439">
    <cfRule type="expression" dxfId="333" priority="373" stopIfTrue="1">
      <formula>AND($A439&lt;&gt;"COMPOSICAO",$A439&lt;&gt;"INSUMO",$A439&lt;&gt;"")</formula>
    </cfRule>
    <cfRule type="expression" dxfId="332" priority="374" stopIfTrue="1">
      <formula>AND(OR($A439="COMPOSICAO",$A439="INSUMO",$A439&lt;&gt;""),$A439&lt;&gt;"")</formula>
    </cfRule>
  </conditionalFormatting>
  <conditionalFormatting sqref="F439">
    <cfRule type="expression" dxfId="331" priority="371" stopIfTrue="1">
      <formula>AND($A439&lt;&gt;"COMPOSICAO",$A439&lt;&gt;"INSUMO",$A439&lt;&gt;"")</formula>
    </cfRule>
    <cfRule type="expression" dxfId="330" priority="372" stopIfTrue="1">
      <formula>AND(OR($A439="COMPOSICAO",$A439="INSUMO",$A439&lt;&gt;""),$A439&lt;&gt;"")</formula>
    </cfRule>
  </conditionalFormatting>
  <conditionalFormatting sqref="F439">
    <cfRule type="expression" dxfId="329" priority="369" stopIfTrue="1">
      <formula>AND($A439&lt;&gt;"COMPOSICAO",$A439&lt;&gt;"INSUMO",$A439&lt;&gt;"")</formula>
    </cfRule>
    <cfRule type="expression" dxfId="328" priority="370" stopIfTrue="1">
      <formula>AND(OR($A439="COMPOSICAO",$A439="INSUMO",$A439&lt;&gt;""),$A439&lt;&gt;"")</formula>
    </cfRule>
  </conditionalFormatting>
  <conditionalFormatting sqref="F439">
    <cfRule type="expression" dxfId="327" priority="367" stopIfTrue="1">
      <formula>AND($A439&lt;&gt;"COMPOSICAO",$A439&lt;&gt;"INSUMO",$A439&lt;&gt;"")</formula>
    </cfRule>
    <cfRule type="expression" dxfId="326" priority="368" stopIfTrue="1">
      <formula>AND(OR($A439="COMPOSICAO",$A439="INSUMO",$A439&lt;&gt;""),$A439&lt;&gt;"")</formula>
    </cfRule>
  </conditionalFormatting>
  <conditionalFormatting sqref="F439">
    <cfRule type="expression" dxfId="325" priority="365" stopIfTrue="1">
      <formula>AND($A439&lt;&gt;"COMPOSICAO",$A439&lt;&gt;"INSUMO",$A439&lt;&gt;"")</formula>
    </cfRule>
    <cfRule type="expression" dxfId="324" priority="366" stopIfTrue="1">
      <formula>AND(OR($A439="COMPOSICAO",$A439="INSUMO",$A439&lt;&gt;""),$A439&lt;&gt;"")</formula>
    </cfRule>
  </conditionalFormatting>
  <conditionalFormatting sqref="F439">
    <cfRule type="expression" dxfId="323" priority="363" stopIfTrue="1">
      <formula>AND($A439&lt;&gt;"COMPOSICAO",$A439&lt;&gt;"INSUMO",$A439&lt;&gt;"")</formula>
    </cfRule>
    <cfRule type="expression" dxfId="322" priority="364" stopIfTrue="1">
      <formula>AND(OR($A439="COMPOSICAO",$A439="INSUMO",$A439&lt;&gt;""),$A439&lt;&gt;"")</formula>
    </cfRule>
  </conditionalFormatting>
  <conditionalFormatting sqref="F439">
    <cfRule type="expression" dxfId="321" priority="361" stopIfTrue="1">
      <formula>AND($A439&lt;&gt;"COMPOSICAO",$A439&lt;&gt;"INSUMO",$A439&lt;&gt;"")</formula>
    </cfRule>
    <cfRule type="expression" dxfId="320" priority="362" stopIfTrue="1">
      <formula>AND(OR($A439="COMPOSICAO",$A439="INSUMO",$A439&lt;&gt;""),$A439&lt;&gt;"")</formula>
    </cfRule>
  </conditionalFormatting>
  <conditionalFormatting sqref="F439">
    <cfRule type="expression" dxfId="319" priority="359" stopIfTrue="1">
      <formula>AND($A439&lt;&gt;"COMPOSICAO",$A439&lt;&gt;"INSUMO",$A439&lt;&gt;"")</formula>
    </cfRule>
    <cfRule type="expression" dxfId="318" priority="360" stopIfTrue="1">
      <formula>AND(OR($A439="COMPOSICAO",$A439="INSUMO",$A439&lt;&gt;""),$A439&lt;&gt;"")</formula>
    </cfRule>
  </conditionalFormatting>
  <conditionalFormatting sqref="F440">
    <cfRule type="expression" dxfId="317" priority="357" stopIfTrue="1">
      <formula>AND($A440&lt;&gt;"COMPOSICAO",$A440&lt;&gt;"INSUMO",$A440&lt;&gt;"")</formula>
    </cfRule>
    <cfRule type="expression" dxfId="316" priority="358" stopIfTrue="1">
      <formula>AND(OR($A440="COMPOSICAO",$A440="INSUMO",$A440&lt;&gt;""),$A440&lt;&gt;"")</formula>
    </cfRule>
  </conditionalFormatting>
  <conditionalFormatting sqref="F440">
    <cfRule type="expression" dxfId="315" priority="355" stopIfTrue="1">
      <formula>AND($A440&lt;&gt;"COMPOSICAO",$A440&lt;&gt;"INSUMO",$A440&lt;&gt;"")</formula>
    </cfRule>
    <cfRule type="expression" dxfId="314" priority="356" stopIfTrue="1">
      <formula>AND(OR($A440="COMPOSICAO",$A440="INSUMO",$A440&lt;&gt;""),$A440&lt;&gt;"")</formula>
    </cfRule>
  </conditionalFormatting>
  <conditionalFormatting sqref="F440">
    <cfRule type="expression" dxfId="313" priority="353" stopIfTrue="1">
      <formula>AND($A440&lt;&gt;"COMPOSICAO",$A440&lt;&gt;"INSUMO",$A440&lt;&gt;"")</formula>
    </cfRule>
    <cfRule type="expression" dxfId="312" priority="354" stopIfTrue="1">
      <formula>AND(OR($A440="COMPOSICAO",$A440="INSUMO",$A440&lt;&gt;""),$A440&lt;&gt;"")</formula>
    </cfRule>
  </conditionalFormatting>
  <conditionalFormatting sqref="F440">
    <cfRule type="expression" dxfId="311" priority="351" stopIfTrue="1">
      <formula>AND($A440&lt;&gt;"COMPOSICAO",$A440&lt;&gt;"INSUMO",$A440&lt;&gt;"")</formula>
    </cfRule>
    <cfRule type="expression" dxfId="310" priority="352" stopIfTrue="1">
      <formula>AND(OR($A440="COMPOSICAO",$A440="INSUMO",$A440&lt;&gt;""),$A440&lt;&gt;"")</formula>
    </cfRule>
  </conditionalFormatting>
  <conditionalFormatting sqref="F440">
    <cfRule type="expression" dxfId="309" priority="349" stopIfTrue="1">
      <formula>AND($A440&lt;&gt;"COMPOSICAO",$A440&lt;&gt;"INSUMO",$A440&lt;&gt;"")</formula>
    </cfRule>
    <cfRule type="expression" dxfId="308" priority="350" stopIfTrue="1">
      <formula>AND(OR($A440="COMPOSICAO",$A440="INSUMO",$A440&lt;&gt;""),$A440&lt;&gt;"")</formula>
    </cfRule>
  </conditionalFormatting>
  <conditionalFormatting sqref="F440">
    <cfRule type="expression" dxfId="307" priority="347" stopIfTrue="1">
      <formula>AND($A440&lt;&gt;"COMPOSICAO",$A440&lt;&gt;"INSUMO",$A440&lt;&gt;"")</formula>
    </cfRule>
    <cfRule type="expression" dxfId="306" priority="348" stopIfTrue="1">
      <formula>AND(OR($A440="COMPOSICAO",$A440="INSUMO",$A440&lt;&gt;""),$A440&lt;&gt;"")</formula>
    </cfRule>
  </conditionalFormatting>
  <conditionalFormatting sqref="F440">
    <cfRule type="expression" dxfId="305" priority="345" stopIfTrue="1">
      <formula>AND($A440&lt;&gt;"COMPOSICAO",$A440&lt;&gt;"INSUMO",$A440&lt;&gt;"")</formula>
    </cfRule>
    <cfRule type="expression" dxfId="304" priority="346" stopIfTrue="1">
      <formula>AND(OR($A440="COMPOSICAO",$A440="INSUMO",$A440&lt;&gt;""),$A440&lt;&gt;"")</formula>
    </cfRule>
  </conditionalFormatting>
  <conditionalFormatting sqref="F440">
    <cfRule type="expression" dxfId="303" priority="343" stopIfTrue="1">
      <formula>AND($A440&lt;&gt;"COMPOSICAO",$A440&lt;&gt;"INSUMO",$A440&lt;&gt;"")</formula>
    </cfRule>
    <cfRule type="expression" dxfId="302" priority="344" stopIfTrue="1">
      <formula>AND(OR($A440="COMPOSICAO",$A440="INSUMO",$A440&lt;&gt;""),$A440&lt;&gt;"")</formula>
    </cfRule>
  </conditionalFormatting>
  <conditionalFormatting sqref="F440">
    <cfRule type="expression" dxfId="301" priority="341" stopIfTrue="1">
      <formula>AND($A440&lt;&gt;"COMPOSICAO",$A440&lt;&gt;"INSUMO",$A440&lt;&gt;"")</formula>
    </cfRule>
    <cfRule type="expression" dxfId="300" priority="342" stopIfTrue="1">
      <formula>AND(OR($A440="COMPOSICAO",$A440="INSUMO",$A440&lt;&gt;""),$A440&lt;&gt;"")</formula>
    </cfRule>
  </conditionalFormatting>
  <conditionalFormatting sqref="F440">
    <cfRule type="expression" dxfId="299" priority="339" stopIfTrue="1">
      <formula>AND($A440&lt;&gt;"COMPOSICAO",$A440&lt;&gt;"INSUMO",$A440&lt;&gt;"")</formula>
    </cfRule>
    <cfRule type="expression" dxfId="298" priority="340" stopIfTrue="1">
      <formula>AND(OR($A440="COMPOSICAO",$A440="INSUMO",$A440&lt;&gt;""),$A440&lt;&gt;"")</formula>
    </cfRule>
  </conditionalFormatting>
  <conditionalFormatting sqref="F440">
    <cfRule type="expression" dxfId="297" priority="337" stopIfTrue="1">
      <formula>AND($A440&lt;&gt;"COMPOSICAO",$A440&lt;&gt;"INSUMO",$A440&lt;&gt;"")</formula>
    </cfRule>
    <cfRule type="expression" dxfId="296" priority="338" stopIfTrue="1">
      <formula>AND(OR($A440="COMPOSICAO",$A440="INSUMO",$A440&lt;&gt;""),$A440&lt;&gt;"")</formula>
    </cfRule>
  </conditionalFormatting>
  <conditionalFormatting sqref="F440">
    <cfRule type="expression" dxfId="295" priority="335" stopIfTrue="1">
      <formula>AND($A440&lt;&gt;"COMPOSICAO",$A440&lt;&gt;"INSUMO",$A440&lt;&gt;"")</formula>
    </cfRule>
    <cfRule type="expression" dxfId="294" priority="336" stopIfTrue="1">
      <formula>AND(OR($A440="COMPOSICAO",$A440="INSUMO",$A440&lt;&gt;""),$A440&lt;&gt;"")</formula>
    </cfRule>
  </conditionalFormatting>
  <conditionalFormatting sqref="F440">
    <cfRule type="expression" dxfId="293" priority="333" stopIfTrue="1">
      <formula>AND($A440&lt;&gt;"COMPOSICAO",$A440&lt;&gt;"INSUMO",$A440&lt;&gt;"")</formula>
    </cfRule>
    <cfRule type="expression" dxfId="292" priority="334" stopIfTrue="1">
      <formula>AND(OR($A440="COMPOSICAO",$A440="INSUMO",$A440&lt;&gt;""),$A440&lt;&gt;"")</formula>
    </cfRule>
  </conditionalFormatting>
  <conditionalFormatting sqref="F440">
    <cfRule type="expression" dxfId="291" priority="331" stopIfTrue="1">
      <formula>AND($A440&lt;&gt;"COMPOSICAO",$A440&lt;&gt;"INSUMO",$A440&lt;&gt;"")</formula>
    </cfRule>
    <cfRule type="expression" dxfId="290" priority="332" stopIfTrue="1">
      <formula>AND(OR($A440="COMPOSICAO",$A440="INSUMO",$A440&lt;&gt;""),$A440&lt;&gt;"")</formula>
    </cfRule>
  </conditionalFormatting>
  <conditionalFormatting sqref="F440">
    <cfRule type="expression" dxfId="289" priority="329" stopIfTrue="1">
      <formula>AND($A440&lt;&gt;"COMPOSICAO",$A440&lt;&gt;"INSUMO",$A440&lt;&gt;"")</formula>
    </cfRule>
    <cfRule type="expression" dxfId="288" priority="330" stopIfTrue="1">
      <formula>AND(OR($A440="COMPOSICAO",$A440="INSUMO",$A440&lt;&gt;""),$A440&lt;&gt;"")</formula>
    </cfRule>
  </conditionalFormatting>
  <conditionalFormatting sqref="F440">
    <cfRule type="expression" dxfId="287" priority="327" stopIfTrue="1">
      <formula>AND($A440&lt;&gt;"COMPOSICAO",$A440&lt;&gt;"INSUMO",$A440&lt;&gt;"")</formula>
    </cfRule>
    <cfRule type="expression" dxfId="286" priority="328" stopIfTrue="1">
      <formula>AND(OR($A440="COMPOSICAO",$A440="INSUMO",$A440&lt;&gt;""),$A440&lt;&gt;"")</formula>
    </cfRule>
  </conditionalFormatting>
  <conditionalFormatting sqref="F440">
    <cfRule type="expression" dxfId="285" priority="325" stopIfTrue="1">
      <formula>AND($A440&lt;&gt;"COMPOSICAO",$A440&lt;&gt;"INSUMO",$A440&lt;&gt;"")</formula>
    </cfRule>
    <cfRule type="expression" dxfId="284" priority="326" stopIfTrue="1">
      <formula>AND(OR($A440="COMPOSICAO",$A440="INSUMO",$A440&lt;&gt;""),$A440&lt;&gt;"")</formula>
    </cfRule>
  </conditionalFormatting>
  <conditionalFormatting sqref="F440">
    <cfRule type="expression" dxfId="283" priority="323" stopIfTrue="1">
      <formula>AND($A440&lt;&gt;"COMPOSICAO",$A440&lt;&gt;"INSUMO",$A440&lt;&gt;"")</formula>
    </cfRule>
    <cfRule type="expression" dxfId="282" priority="324" stopIfTrue="1">
      <formula>AND(OR($A440="COMPOSICAO",$A440="INSUMO",$A440&lt;&gt;""),$A440&lt;&gt;"")</formula>
    </cfRule>
  </conditionalFormatting>
  <conditionalFormatting sqref="F440">
    <cfRule type="expression" dxfId="281" priority="321" stopIfTrue="1">
      <formula>AND($A440&lt;&gt;"COMPOSICAO",$A440&lt;&gt;"INSUMO",$A440&lt;&gt;"")</formula>
    </cfRule>
    <cfRule type="expression" dxfId="280" priority="322" stopIfTrue="1">
      <formula>AND(OR($A440="COMPOSICAO",$A440="INSUMO",$A440&lt;&gt;""),$A440&lt;&gt;"")</formula>
    </cfRule>
  </conditionalFormatting>
  <conditionalFormatting sqref="F440">
    <cfRule type="expression" dxfId="279" priority="319" stopIfTrue="1">
      <formula>AND($A440&lt;&gt;"COMPOSICAO",$A440&lt;&gt;"INSUMO",$A440&lt;&gt;"")</formula>
    </cfRule>
    <cfRule type="expression" dxfId="278" priority="320" stopIfTrue="1">
      <formula>AND(OR($A440="COMPOSICAO",$A440="INSUMO",$A440&lt;&gt;""),$A440&lt;&gt;"")</formula>
    </cfRule>
  </conditionalFormatting>
  <conditionalFormatting sqref="F441">
    <cfRule type="expression" dxfId="277" priority="317" stopIfTrue="1">
      <formula>AND($A441&lt;&gt;"COMPOSICAO",$A441&lt;&gt;"INSUMO",$A441&lt;&gt;"")</formula>
    </cfRule>
    <cfRule type="expression" dxfId="276" priority="318" stopIfTrue="1">
      <formula>AND(OR($A441="COMPOSICAO",$A441="INSUMO",$A441&lt;&gt;""),$A441&lt;&gt;"")</formula>
    </cfRule>
  </conditionalFormatting>
  <conditionalFormatting sqref="F441">
    <cfRule type="expression" dxfId="275" priority="315" stopIfTrue="1">
      <formula>AND($A441&lt;&gt;"COMPOSICAO",$A441&lt;&gt;"INSUMO",$A441&lt;&gt;"")</formula>
    </cfRule>
    <cfRule type="expression" dxfId="274" priority="316" stopIfTrue="1">
      <formula>AND(OR($A441="COMPOSICAO",$A441="INSUMO",$A441&lt;&gt;""),$A441&lt;&gt;"")</formula>
    </cfRule>
  </conditionalFormatting>
  <conditionalFormatting sqref="F441">
    <cfRule type="expression" dxfId="273" priority="313" stopIfTrue="1">
      <formula>AND($A441&lt;&gt;"COMPOSICAO",$A441&lt;&gt;"INSUMO",$A441&lt;&gt;"")</formula>
    </cfRule>
    <cfRule type="expression" dxfId="272" priority="314" stopIfTrue="1">
      <formula>AND(OR($A441="COMPOSICAO",$A441="INSUMO",$A441&lt;&gt;""),$A441&lt;&gt;"")</formula>
    </cfRule>
  </conditionalFormatting>
  <conditionalFormatting sqref="F441">
    <cfRule type="expression" dxfId="271" priority="311" stopIfTrue="1">
      <formula>AND($A441&lt;&gt;"COMPOSICAO",$A441&lt;&gt;"INSUMO",$A441&lt;&gt;"")</formula>
    </cfRule>
    <cfRule type="expression" dxfId="270" priority="312" stopIfTrue="1">
      <formula>AND(OR($A441="COMPOSICAO",$A441="INSUMO",$A441&lt;&gt;""),$A441&lt;&gt;"")</formula>
    </cfRule>
  </conditionalFormatting>
  <conditionalFormatting sqref="F441">
    <cfRule type="expression" dxfId="269" priority="309" stopIfTrue="1">
      <formula>AND($A441&lt;&gt;"COMPOSICAO",$A441&lt;&gt;"INSUMO",$A441&lt;&gt;"")</formula>
    </cfRule>
    <cfRule type="expression" dxfId="268" priority="310" stopIfTrue="1">
      <formula>AND(OR($A441="COMPOSICAO",$A441="INSUMO",$A441&lt;&gt;""),$A441&lt;&gt;"")</formula>
    </cfRule>
  </conditionalFormatting>
  <conditionalFormatting sqref="F441">
    <cfRule type="expression" dxfId="267" priority="307" stopIfTrue="1">
      <formula>AND($A441&lt;&gt;"COMPOSICAO",$A441&lt;&gt;"INSUMO",$A441&lt;&gt;"")</formula>
    </cfRule>
    <cfRule type="expression" dxfId="266" priority="308" stopIfTrue="1">
      <formula>AND(OR($A441="COMPOSICAO",$A441="INSUMO",$A441&lt;&gt;""),$A441&lt;&gt;"")</formula>
    </cfRule>
  </conditionalFormatting>
  <conditionalFormatting sqref="F441">
    <cfRule type="expression" dxfId="265" priority="305" stopIfTrue="1">
      <formula>AND($A441&lt;&gt;"COMPOSICAO",$A441&lt;&gt;"INSUMO",$A441&lt;&gt;"")</formula>
    </cfRule>
    <cfRule type="expression" dxfId="264" priority="306" stopIfTrue="1">
      <formula>AND(OR($A441="COMPOSICAO",$A441="INSUMO",$A441&lt;&gt;""),$A441&lt;&gt;"")</formula>
    </cfRule>
  </conditionalFormatting>
  <conditionalFormatting sqref="F441">
    <cfRule type="expression" dxfId="263" priority="303" stopIfTrue="1">
      <formula>AND($A441&lt;&gt;"COMPOSICAO",$A441&lt;&gt;"INSUMO",$A441&lt;&gt;"")</formula>
    </cfRule>
    <cfRule type="expression" dxfId="262" priority="304" stopIfTrue="1">
      <formula>AND(OR($A441="COMPOSICAO",$A441="INSUMO",$A441&lt;&gt;""),$A441&lt;&gt;"")</formula>
    </cfRule>
  </conditionalFormatting>
  <conditionalFormatting sqref="F441">
    <cfRule type="expression" dxfId="261" priority="301" stopIfTrue="1">
      <formula>AND($A441&lt;&gt;"COMPOSICAO",$A441&lt;&gt;"INSUMO",$A441&lt;&gt;"")</formula>
    </cfRule>
    <cfRule type="expression" dxfId="260" priority="302" stopIfTrue="1">
      <formula>AND(OR($A441="COMPOSICAO",$A441="INSUMO",$A441&lt;&gt;""),$A441&lt;&gt;"")</formula>
    </cfRule>
  </conditionalFormatting>
  <conditionalFormatting sqref="F441">
    <cfRule type="expression" dxfId="259" priority="299" stopIfTrue="1">
      <formula>AND($A441&lt;&gt;"COMPOSICAO",$A441&lt;&gt;"INSUMO",$A441&lt;&gt;"")</formula>
    </cfRule>
    <cfRule type="expression" dxfId="258" priority="300" stopIfTrue="1">
      <formula>AND(OR($A441="COMPOSICAO",$A441="INSUMO",$A441&lt;&gt;""),$A441&lt;&gt;"")</formula>
    </cfRule>
  </conditionalFormatting>
  <conditionalFormatting sqref="F441">
    <cfRule type="expression" dxfId="257" priority="297" stopIfTrue="1">
      <formula>AND($A441&lt;&gt;"COMPOSICAO",$A441&lt;&gt;"INSUMO",$A441&lt;&gt;"")</formula>
    </cfRule>
    <cfRule type="expression" dxfId="256" priority="298" stopIfTrue="1">
      <formula>AND(OR($A441="COMPOSICAO",$A441="INSUMO",$A441&lt;&gt;""),$A441&lt;&gt;"")</formula>
    </cfRule>
  </conditionalFormatting>
  <conditionalFormatting sqref="F441">
    <cfRule type="expression" dxfId="255" priority="295" stopIfTrue="1">
      <formula>AND($A441&lt;&gt;"COMPOSICAO",$A441&lt;&gt;"INSUMO",$A441&lt;&gt;"")</formula>
    </cfRule>
    <cfRule type="expression" dxfId="254" priority="296" stopIfTrue="1">
      <formula>AND(OR($A441="COMPOSICAO",$A441="INSUMO",$A441&lt;&gt;""),$A441&lt;&gt;"")</formula>
    </cfRule>
  </conditionalFormatting>
  <conditionalFormatting sqref="F441">
    <cfRule type="expression" dxfId="253" priority="293" stopIfTrue="1">
      <formula>AND($A441&lt;&gt;"COMPOSICAO",$A441&lt;&gt;"INSUMO",$A441&lt;&gt;"")</formula>
    </cfRule>
    <cfRule type="expression" dxfId="252" priority="294" stopIfTrue="1">
      <formula>AND(OR($A441="COMPOSICAO",$A441="INSUMO",$A441&lt;&gt;""),$A441&lt;&gt;"")</formula>
    </cfRule>
  </conditionalFormatting>
  <conditionalFormatting sqref="F441">
    <cfRule type="expression" dxfId="251" priority="291" stopIfTrue="1">
      <formula>AND($A441&lt;&gt;"COMPOSICAO",$A441&lt;&gt;"INSUMO",$A441&lt;&gt;"")</formula>
    </cfRule>
    <cfRule type="expression" dxfId="250" priority="292" stopIfTrue="1">
      <formula>AND(OR($A441="COMPOSICAO",$A441="INSUMO",$A441&lt;&gt;""),$A441&lt;&gt;"")</formula>
    </cfRule>
  </conditionalFormatting>
  <conditionalFormatting sqref="F441">
    <cfRule type="expression" dxfId="249" priority="289" stopIfTrue="1">
      <formula>AND($A441&lt;&gt;"COMPOSICAO",$A441&lt;&gt;"INSUMO",$A441&lt;&gt;"")</formula>
    </cfRule>
    <cfRule type="expression" dxfId="248" priority="290" stopIfTrue="1">
      <formula>AND(OR($A441="COMPOSICAO",$A441="INSUMO",$A441&lt;&gt;""),$A441&lt;&gt;"")</formula>
    </cfRule>
  </conditionalFormatting>
  <conditionalFormatting sqref="F441">
    <cfRule type="expression" dxfId="247" priority="287" stopIfTrue="1">
      <formula>AND($A441&lt;&gt;"COMPOSICAO",$A441&lt;&gt;"INSUMO",$A441&lt;&gt;"")</formula>
    </cfRule>
    <cfRule type="expression" dxfId="246" priority="288" stopIfTrue="1">
      <formula>AND(OR($A441="COMPOSICAO",$A441="INSUMO",$A441&lt;&gt;""),$A441&lt;&gt;"")</formula>
    </cfRule>
  </conditionalFormatting>
  <conditionalFormatting sqref="F441">
    <cfRule type="expression" dxfId="245" priority="285" stopIfTrue="1">
      <formula>AND($A441&lt;&gt;"COMPOSICAO",$A441&lt;&gt;"INSUMO",$A441&lt;&gt;"")</formula>
    </cfRule>
    <cfRule type="expression" dxfId="244" priority="286" stopIfTrue="1">
      <formula>AND(OR($A441="COMPOSICAO",$A441="INSUMO",$A441&lt;&gt;""),$A441&lt;&gt;"")</formula>
    </cfRule>
  </conditionalFormatting>
  <conditionalFormatting sqref="F441">
    <cfRule type="expression" dxfId="243" priority="283" stopIfTrue="1">
      <formula>AND($A441&lt;&gt;"COMPOSICAO",$A441&lt;&gt;"INSUMO",$A441&lt;&gt;"")</formula>
    </cfRule>
    <cfRule type="expression" dxfId="242" priority="284" stopIfTrue="1">
      <formula>AND(OR($A441="COMPOSICAO",$A441="INSUMO",$A441&lt;&gt;""),$A441&lt;&gt;"")</formula>
    </cfRule>
  </conditionalFormatting>
  <conditionalFormatting sqref="F441">
    <cfRule type="expression" dxfId="241" priority="281" stopIfTrue="1">
      <formula>AND($A441&lt;&gt;"COMPOSICAO",$A441&lt;&gt;"INSUMO",$A441&lt;&gt;"")</formula>
    </cfRule>
    <cfRule type="expression" dxfId="240" priority="282" stopIfTrue="1">
      <formula>AND(OR($A441="COMPOSICAO",$A441="INSUMO",$A441&lt;&gt;""),$A441&lt;&gt;"")</formula>
    </cfRule>
  </conditionalFormatting>
  <conditionalFormatting sqref="F441">
    <cfRule type="expression" dxfId="239" priority="279" stopIfTrue="1">
      <formula>AND($A441&lt;&gt;"COMPOSICAO",$A441&lt;&gt;"INSUMO",$A441&lt;&gt;"")</formula>
    </cfRule>
    <cfRule type="expression" dxfId="238" priority="280" stopIfTrue="1">
      <formula>AND(OR($A441="COMPOSICAO",$A441="INSUMO",$A441&lt;&gt;""),$A441&lt;&gt;"")</formula>
    </cfRule>
  </conditionalFormatting>
  <conditionalFormatting sqref="F442">
    <cfRule type="expression" dxfId="237" priority="277" stopIfTrue="1">
      <formula>AND($A442&lt;&gt;"COMPOSICAO",$A442&lt;&gt;"INSUMO",$A442&lt;&gt;"")</formula>
    </cfRule>
    <cfRule type="expression" dxfId="236" priority="278" stopIfTrue="1">
      <formula>AND(OR($A442="COMPOSICAO",$A442="INSUMO",$A442&lt;&gt;""),$A442&lt;&gt;"")</formula>
    </cfRule>
  </conditionalFormatting>
  <conditionalFormatting sqref="F442">
    <cfRule type="expression" dxfId="235" priority="275" stopIfTrue="1">
      <formula>AND($A442&lt;&gt;"COMPOSICAO",$A442&lt;&gt;"INSUMO",$A442&lt;&gt;"")</formula>
    </cfRule>
    <cfRule type="expression" dxfId="234" priority="276" stopIfTrue="1">
      <formula>AND(OR($A442="COMPOSICAO",$A442="INSUMO",$A442&lt;&gt;""),$A442&lt;&gt;"")</formula>
    </cfRule>
  </conditionalFormatting>
  <conditionalFormatting sqref="F442">
    <cfRule type="expression" dxfId="233" priority="273" stopIfTrue="1">
      <formula>AND($A442&lt;&gt;"COMPOSICAO",$A442&lt;&gt;"INSUMO",$A442&lt;&gt;"")</formula>
    </cfRule>
    <cfRule type="expression" dxfId="232" priority="274" stopIfTrue="1">
      <formula>AND(OR($A442="COMPOSICAO",$A442="INSUMO",$A442&lt;&gt;""),$A442&lt;&gt;"")</formula>
    </cfRule>
  </conditionalFormatting>
  <conditionalFormatting sqref="F442">
    <cfRule type="expression" dxfId="231" priority="271" stopIfTrue="1">
      <formula>AND($A442&lt;&gt;"COMPOSICAO",$A442&lt;&gt;"INSUMO",$A442&lt;&gt;"")</formula>
    </cfRule>
    <cfRule type="expression" dxfId="230" priority="272" stopIfTrue="1">
      <formula>AND(OR($A442="COMPOSICAO",$A442="INSUMO",$A442&lt;&gt;""),$A442&lt;&gt;"")</formula>
    </cfRule>
  </conditionalFormatting>
  <conditionalFormatting sqref="F442">
    <cfRule type="expression" dxfId="229" priority="269" stopIfTrue="1">
      <formula>AND($A442&lt;&gt;"COMPOSICAO",$A442&lt;&gt;"INSUMO",$A442&lt;&gt;"")</formula>
    </cfRule>
    <cfRule type="expression" dxfId="228" priority="270" stopIfTrue="1">
      <formula>AND(OR($A442="COMPOSICAO",$A442="INSUMO",$A442&lt;&gt;""),$A442&lt;&gt;"")</formula>
    </cfRule>
  </conditionalFormatting>
  <conditionalFormatting sqref="F442">
    <cfRule type="expression" dxfId="227" priority="267" stopIfTrue="1">
      <formula>AND($A442&lt;&gt;"COMPOSICAO",$A442&lt;&gt;"INSUMO",$A442&lt;&gt;"")</formula>
    </cfRule>
    <cfRule type="expression" dxfId="226" priority="268" stopIfTrue="1">
      <formula>AND(OR($A442="COMPOSICAO",$A442="INSUMO",$A442&lt;&gt;""),$A442&lt;&gt;"")</formula>
    </cfRule>
  </conditionalFormatting>
  <conditionalFormatting sqref="F442">
    <cfRule type="expression" dxfId="225" priority="265" stopIfTrue="1">
      <formula>AND($A442&lt;&gt;"COMPOSICAO",$A442&lt;&gt;"INSUMO",$A442&lt;&gt;"")</formula>
    </cfRule>
    <cfRule type="expression" dxfId="224" priority="266" stopIfTrue="1">
      <formula>AND(OR($A442="COMPOSICAO",$A442="INSUMO",$A442&lt;&gt;""),$A442&lt;&gt;"")</formula>
    </cfRule>
  </conditionalFormatting>
  <conditionalFormatting sqref="F442">
    <cfRule type="expression" dxfId="223" priority="263" stopIfTrue="1">
      <formula>AND($A442&lt;&gt;"COMPOSICAO",$A442&lt;&gt;"INSUMO",$A442&lt;&gt;"")</formula>
    </cfRule>
    <cfRule type="expression" dxfId="222" priority="264" stopIfTrue="1">
      <formula>AND(OR($A442="COMPOSICAO",$A442="INSUMO",$A442&lt;&gt;""),$A442&lt;&gt;"")</formula>
    </cfRule>
  </conditionalFormatting>
  <conditionalFormatting sqref="F442">
    <cfRule type="expression" dxfId="221" priority="261" stopIfTrue="1">
      <formula>AND($A442&lt;&gt;"COMPOSICAO",$A442&lt;&gt;"INSUMO",$A442&lt;&gt;"")</formula>
    </cfRule>
    <cfRule type="expression" dxfId="220" priority="262" stopIfTrue="1">
      <formula>AND(OR($A442="COMPOSICAO",$A442="INSUMO",$A442&lt;&gt;""),$A442&lt;&gt;"")</formula>
    </cfRule>
  </conditionalFormatting>
  <conditionalFormatting sqref="F442">
    <cfRule type="expression" dxfId="219" priority="259" stopIfTrue="1">
      <formula>AND($A442&lt;&gt;"COMPOSICAO",$A442&lt;&gt;"INSUMO",$A442&lt;&gt;"")</formula>
    </cfRule>
    <cfRule type="expression" dxfId="218" priority="260" stopIfTrue="1">
      <formula>AND(OR($A442="COMPOSICAO",$A442="INSUMO",$A442&lt;&gt;""),$A442&lt;&gt;"")</formula>
    </cfRule>
  </conditionalFormatting>
  <conditionalFormatting sqref="F442">
    <cfRule type="expression" dxfId="217" priority="257" stopIfTrue="1">
      <formula>AND($A442&lt;&gt;"COMPOSICAO",$A442&lt;&gt;"INSUMO",$A442&lt;&gt;"")</formula>
    </cfRule>
    <cfRule type="expression" dxfId="216" priority="258" stopIfTrue="1">
      <formula>AND(OR($A442="COMPOSICAO",$A442="INSUMO",$A442&lt;&gt;""),$A442&lt;&gt;"")</formula>
    </cfRule>
  </conditionalFormatting>
  <conditionalFormatting sqref="F442">
    <cfRule type="expression" dxfId="215" priority="255" stopIfTrue="1">
      <formula>AND($A442&lt;&gt;"COMPOSICAO",$A442&lt;&gt;"INSUMO",$A442&lt;&gt;"")</formula>
    </cfRule>
    <cfRule type="expression" dxfId="214" priority="256" stopIfTrue="1">
      <formula>AND(OR($A442="COMPOSICAO",$A442="INSUMO",$A442&lt;&gt;""),$A442&lt;&gt;"")</formula>
    </cfRule>
  </conditionalFormatting>
  <conditionalFormatting sqref="F442">
    <cfRule type="expression" dxfId="213" priority="253" stopIfTrue="1">
      <formula>AND($A442&lt;&gt;"COMPOSICAO",$A442&lt;&gt;"INSUMO",$A442&lt;&gt;"")</formula>
    </cfRule>
    <cfRule type="expression" dxfId="212" priority="254" stopIfTrue="1">
      <formula>AND(OR($A442="COMPOSICAO",$A442="INSUMO",$A442&lt;&gt;""),$A442&lt;&gt;"")</formula>
    </cfRule>
  </conditionalFormatting>
  <conditionalFormatting sqref="F442">
    <cfRule type="expression" dxfId="211" priority="251" stopIfTrue="1">
      <formula>AND($A442&lt;&gt;"COMPOSICAO",$A442&lt;&gt;"INSUMO",$A442&lt;&gt;"")</formula>
    </cfRule>
    <cfRule type="expression" dxfId="210" priority="252" stopIfTrue="1">
      <formula>AND(OR($A442="COMPOSICAO",$A442="INSUMO",$A442&lt;&gt;""),$A442&lt;&gt;"")</formula>
    </cfRule>
  </conditionalFormatting>
  <conditionalFormatting sqref="F442">
    <cfRule type="expression" dxfId="209" priority="249" stopIfTrue="1">
      <formula>AND($A442&lt;&gt;"COMPOSICAO",$A442&lt;&gt;"INSUMO",$A442&lt;&gt;"")</formula>
    </cfRule>
    <cfRule type="expression" dxfId="208" priority="250" stopIfTrue="1">
      <formula>AND(OR($A442="COMPOSICAO",$A442="INSUMO",$A442&lt;&gt;""),$A442&lt;&gt;"")</formula>
    </cfRule>
  </conditionalFormatting>
  <conditionalFormatting sqref="F442">
    <cfRule type="expression" dxfId="207" priority="247" stopIfTrue="1">
      <formula>AND($A442&lt;&gt;"COMPOSICAO",$A442&lt;&gt;"INSUMO",$A442&lt;&gt;"")</formula>
    </cfRule>
    <cfRule type="expression" dxfId="206" priority="248" stopIfTrue="1">
      <formula>AND(OR($A442="COMPOSICAO",$A442="INSUMO",$A442&lt;&gt;""),$A442&lt;&gt;"")</formula>
    </cfRule>
  </conditionalFormatting>
  <conditionalFormatting sqref="F442">
    <cfRule type="expression" dxfId="205" priority="245" stopIfTrue="1">
      <formula>AND($A442&lt;&gt;"COMPOSICAO",$A442&lt;&gt;"INSUMO",$A442&lt;&gt;"")</formula>
    </cfRule>
    <cfRule type="expression" dxfId="204" priority="246" stopIfTrue="1">
      <formula>AND(OR($A442="COMPOSICAO",$A442="INSUMO",$A442&lt;&gt;""),$A442&lt;&gt;"")</formula>
    </cfRule>
  </conditionalFormatting>
  <conditionalFormatting sqref="F442">
    <cfRule type="expression" dxfId="203" priority="243" stopIfTrue="1">
      <formula>AND($A442&lt;&gt;"COMPOSICAO",$A442&lt;&gt;"INSUMO",$A442&lt;&gt;"")</formula>
    </cfRule>
    <cfRule type="expression" dxfId="202" priority="244" stopIfTrue="1">
      <formula>AND(OR($A442="COMPOSICAO",$A442="INSUMO",$A442&lt;&gt;""),$A442&lt;&gt;"")</formula>
    </cfRule>
  </conditionalFormatting>
  <conditionalFormatting sqref="F442">
    <cfRule type="expression" dxfId="201" priority="241" stopIfTrue="1">
      <formula>AND($A442&lt;&gt;"COMPOSICAO",$A442&lt;&gt;"INSUMO",$A442&lt;&gt;"")</formula>
    </cfRule>
    <cfRule type="expression" dxfId="200" priority="242" stopIfTrue="1">
      <formula>AND(OR($A442="COMPOSICAO",$A442="INSUMO",$A442&lt;&gt;""),$A442&lt;&gt;"")</formula>
    </cfRule>
  </conditionalFormatting>
  <conditionalFormatting sqref="F442">
    <cfRule type="expression" dxfId="199" priority="239" stopIfTrue="1">
      <formula>AND($A442&lt;&gt;"COMPOSICAO",$A442&lt;&gt;"INSUMO",$A442&lt;&gt;"")</formula>
    </cfRule>
    <cfRule type="expression" dxfId="198" priority="240" stopIfTrue="1">
      <formula>AND(OR($A442="COMPOSICAO",$A442="INSUMO",$A442&lt;&gt;""),$A442&lt;&gt;"")</formula>
    </cfRule>
  </conditionalFormatting>
  <conditionalFormatting sqref="F483:F488">
    <cfRule type="expression" dxfId="197" priority="237" stopIfTrue="1">
      <formula>AND($A483&lt;&gt;"COMPOSICAO",$A483&lt;&gt;"INSUMO",$A483&lt;&gt;"")</formula>
    </cfRule>
    <cfRule type="expression" dxfId="196" priority="238" stopIfTrue="1">
      <formula>AND(OR($A483="COMPOSICAO",$A483="INSUMO",$A483&lt;&gt;""),$A483&lt;&gt;"")</formula>
    </cfRule>
  </conditionalFormatting>
  <conditionalFormatting sqref="F483:F488">
    <cfRule type="expression" dxfId="195" priority="235" stopIfTrue="1">
      <formula>AND($A483&lt;&gt;"COMPOSICAO",$A483&lt;&gt;"INSUMO",$A483&lt;&gt;"")</formula>
    </cfRule>
    <cfRule type="expression" dxfId="194" priority="236" stopIfTrue="1">
      <formula>AND(OR($A483="COMPOSICAO",$A483="INSUMO",$A483&lt;&gt;""),$A483&lt;&gt;"")</formula>
    </cfRule>
  </conditionalFormatting>
  <conditionalFormatting sqref="F483:F488">
    <cfRule type="expression" dxfId="193" priority="233" stopIfTrue="1">
      <formula>AND($A483&lt;&gt;"COMPOSICAO",$A483&lt;&gt;"INSUMO",$A483&lt;&gt;"")</formula>
    </cfRule>
    <cfRule type="expression" dxfId="192" priority="234" stopIfTrue="1">
      <formula>AND(OR($A483="COMPOSICAO",$A483="INSUMO",$A483&lt;&gt;""),$A483&lt;&gt;"")</formula>
    </cfRule>
  </conditionalFormatting>
  <conditionalFormatting sqref="F483:F488">
    <cfRule type="expression" dxfId="191" priority="231" stopIfTrue="1">
      <formula>AND($A483&lt;&gt;"COMPOSICAO",$A483&lt;&gt;"INSUMO",$A483&lt;&gt;"")</formula>
    </cfRule>
    <cfRule type="expression" dxfId="190" priority="232" stopIfTrue="1">
      <formula>AND(OR($A483="COMPOSICAO",$A483="INSUMO",$A483&lt;&gt;""),$A483&lt;&gt;"")</formula>
    </cfRule>
  </conditionalFormatting>
  <conditionalFormatting sqref="F483:F488">
    <cfRule type="expression" dxfId="189" priority="229" stopIfTrue="1">
      <formula>AND($A483&lt;&gt;"COMPOSICAO",$A483&lt;&gt;"INSUMO",$A483&lt;&gt;"")</formula>
    </cfRule>
    <cfRule type="expression" dxfId="188" priority="230" stopIfTrue="1">
      <formula>AND(OR($A483="COMPOSICAO",$A483="INSUMO",$A483&lt;&gt;""),$A483&lt;&gt;"")</formula>
    </cfRule>
  </conditionalFormatting>
  <conditionalFormatting sqref="F483:F488">
    <cfRule type="expression" dxfId="187" priority="227" stopIfTrue="1">
      <formula>AND($A483&lt;&gt;"COMPOSICAO",$A483&lt;&gt;"INSUMO",$A483&lt;&gt;"")</formula>
    </cfRule>
    <cfRule type="expression" dxfId="186" priority="228" stopIfTrue="1">
      <formula>AND(OR($A483="COMPOSICAO",$A483="INSUMO",$A483&lt;&gt;""),$A483&lt;&gt;"")</formula>
    </cfRule>
  </conditionalFormatting>
  <conditionalFormatting sqref="F483:F488">
    <cfRule type="expression" dxfId="185" priority="225" stopIfTrue="1">
      <formula>AND($A483&lt;&gt;"COMPOSICAO",$A483&lt;&gt;"INSUMO",$A483&lt;&gt;"")</formula>
    </cfRule>
    <cfRule type="expression" dxfId="184" priority="226" stopIfTrue="1">
      <formula>AND(OR($A483="COMPOSICAO",$A483="INSUMO",$A483&lt;&gt;""),$A483&lt;&gt;"")</formula>
    </cfRule>
  </conditionalFormatting>
  <conditionalFormatting sqref="F483:F488">
    <cfRule type="expression" dxfId="183" priority="223" stopIfTrue="1">
      <formula>AND($A483&lt;&gt;"COMPOSICAO",$A483&lt;&gt;"INSUMO",$A483&lt;&gt;"")</formula>
    </cfRule>
    <cfRule type="expression" dxfId="182" priority="224" stopIfTrue="1">
      <formula>AND(OR($A483="COMPOSICAO",$A483="INSUMO",$A483&lt;&gt;""),$A483&lt;&gt;"")</formula>
    </cfRule>
  </conditionalFormatting>
  <conditionalFormatting sqref="F483:F488">
    <cfRule type="expression" dxfId="181" priority="221" stopIfTrue="1">
      <formula>AND($A483&lt;&gt;"COMPOSICAO",$A483&lt;&gt;"INSUMO",$A483&lt;&gt;"")</formula>
    </cfRule>
    <cfRule type="expression" dxfId="180" priority="222" stopIfTrue="1">
      <formula>AND(OR($A483="COMPOSICAO",$A483="INSUMO",$A483&lt;&gt;""),$A483&lt;&gt;"")</formula>
    </cfRule>
  </conditionalFormatting>
  <conditionalFormatting sqref="F483:F488">
    <cfRule type="expression" dxfId="179" priority="219" stopIfTrue="1">
      <formula>AND($A483&lt;&gt;"COMPOSICAO",$A483&lt;&gt;"INSUMO",$A483&lt;&gt;"")</formula>
    </cfRule>
    <cfRule type="expression" dxfId="178" priority="220" stopIfTrue="1">
      <formula>AND(OR($A483="COMPOSICAO",$A483="INSUMO",$A483&lt;&gt;""),$A483&lt;&gt;"")</formula>
    </cfRule>
  </conditionalFormatting>
  <conditionalFormatting sqref="F483:F488">
    <cfRule type="expression" dxfId="177" priority="217" stopIfTrue="1">
      <formula>AND($A483&lt;&gt;"COMPOSICAO",$A483&lt;&gt;"INSUMO",$A483&lt;&gt;"")</formula>
    </cfRule>
    <cfRule type="expression" dxfId="176" priority="218" stopIfTrue="1">
      <formula>AND(OR($A483="COMPOSICAO",$A483="INSUMO",$A483&lt;&gt;""),$A483&lt;&gt;"")</formula>
    </cfRule>
  </conditionalFormatting>
  <conditionalFormatting sqref="F483:F488">
    <cfRule type="expression" dxfId="175" priority="215" stopIfTrue="1">
      <formula>AND($A483&lt;&gt;"COMPOSICAO",$A483&lt;&gt;"INSUMO",$A483&lt;&gt;"")</formula>
    </cfRule>
    <cfRule type="expression" dxfId="174" priority="216" stopIfTrue="1">
      <formula>AND(OR($A483="COMPOSICAO",$A483="INSUMO",$A483&lt;&gt;""),$A483&lt;&gt;"")</formula>
    </cfRule>
  </conditionalFormatting>
  <conditionalFormatting sqref="F483:F488">
    <cfRule type="expression" dxfId="173" priority="213" stopIfTrue="1">
      <formula>AND($A483&lt;&gt;"COMPOSICAO",$A483&lt;&gt;"INSUMO",$A483&lt;&gt;"")</formula>
    </cfRule>
    <cfRule type="expression" dxfId="172" priority="214" stopIfTrue="1">
      <formula>AND(OR($A483="COMPOSICAO",$A483="INSUMO",$A483&lt;&gt;""),$A483&lt;&gt;"")</formula>
    </cfRule>
  </conditionalFormatting>
  <conditionalFormatting sqref="F483:F488">
    <cfRule type="expression" dxfId="171" priority="211" stopIfTrue="1">
      <formula>AND($A483&lt;&gt;"COMPOSICAO",$A483&lt;&gt;"INSUMO",$A483&lt;&gt;"")</formula>
    </cfRule>
    <cfRule type="expression" dxfId="170" priority="212" stopIfTrue="1">
      <formula>AND(OR($A483="COMPOSICAO",$A483="INSUMO",$A483&lt;&gt;""),$A483&lt;&gt;"")</formula>
    </cfRule>
  </conditionalFormatting>
  <conditionalFormatting sqref="F483:F488">
    <cfRule type="expression" dxfId="169" priority="209" stopIfTrue="1">
      <formula>AND($A483&lt;&gt;"COMPOSICAO",$A483&lt;&gt;"INSUMO",$A483&lt;&gt;"")</formula>
    </cfRule>
    <cfRule type="expression" dxfId="168" priority="210" stopIfTrue="1">
      <formula>AND(OR($A483="COMPOSICAO",$A483="INSUMO",$A483&lt;&gt;""),$A483&lt;&gt;"")</formula>
    </cfRule>
  </conditionalFormatting>
  <conditionalFormatting sqref="F483:F488">
    <cfRule type="expression" dxfId="167" priority="207" stopIfTrue="1">
      <formula>AND($A483&lt;&gt;"COMPOSICAO",$A483&lt;&gt;"INSUMO",$A483&lt;&gt;"")</formula>
    </cfRule>
    <cfRule type="expression" dxfId="166" priority="208" stopIfTrue="1">
      <formula>AND(OR($A483="COMPOSICAO",$A483="INSUMO",$A483&lt;&gt;""),$A483&lt;&gt;"")</formula>
    </cfRule>
  </conditionalFormatting>
  <conditionalFormatting sqref="F483:F488">
    <cfRule type="expression" dxfId="165" priority="205" stopIfTrue="1">
      <formula>AND($A483&lt;&gt;"COMPOSICAO",$A483&lt;&gt;"INSUMO",$A483&lt;&gt;"")</formula>
    </cfRule>
    <cfRule type="expression" dxfId="164" priority="206" stopIfTrue="1">
      <formula>AND(OR($A483="COMPOSICAO",$A483="INSUMO",$A483&lt;&gt;""),$A483&lt;&gt;"")</formula>
    </cfRule>
  </conditionalFormatting>
  <conditionalFormatting sqref="F483:F488">
    <cfRule type="expression" dxfId="163" priority="203" stopIfTrue="1">
      <formula>AND($A483&lt;&gt;"COMPOSICAO",$A483&lt;&gt;"INSUMO",$A483&lt;&gt;"")</formula>
    </cfRule>
    <cfRule type="expression" dxfId="162" priority="204" stopIfTrue="1">
      <formula>AND(OR($A483="COMPOSICAO",$A483="INSUMO",$A483&lt;&gt;""),$A483&lt;&gt;"")</formula>
    </cfRule>
  </conditionalFormatting>
  <conditionalFormatting sqref="F483:F488">
    <cfRule type="expression" dxfId="161" priority="201" stopIfTrue="1">
      <formula>AND($A483&lt;&gt;"COMPOSICAO",$A483&lt;&gt;"INSUMO",$A483&lt;&gt;"")</formula>
    </cfRule>
    <cfRule type="expression" dxfId="160" priority="202" stopIfTrue="1">
      <formula>AND(OR($A483="COMPOSICAO",$A483="INSUMO",$A483&lt;&gt;""),$A483&lt;&gt;"")</formula>
    </cfRule>
  </conditionalFormatting>
  <conditionalFormatting sqref="F483:F488">
    <cfRule type="expression" dxfId="159" priority="199" stopIfTrue="1">
      <formula>AND($A483&lt;&gt;"COMPOSICAO",$A483&lt;&gt;"INSUMO",$A483&lt;&gt;"")</formula>
    </cfRule>
    <cfRule type="expression" dxfId="158" priority="200" stopIfTrue="1">
      <formula>AND(OR($A483="COMPOSICAO",$A483="INSUMO",$A483&lt;&gt;""),$A483&lt;&gt;"")</formula>
    </cfRule>
  </conditionalFormatting>
  <conditionalFormatting sqref="F495">
    <cfRule type="expression" dxfId="157" priority="157" stopIfTrue="1">
      <formula>AND($A495&lt;&gt;"COMPOSICAO",$A495&lt;&gt;"INSUMO",$A495&lt;&gt;"")</formula>
    </cfRule>
    <cfRule type="expression" dxfId="156" priority="158" stopIfTrue="1">
      <formula>AND(OR($A495="COMPOSICAO",$A495="INSUMO",$A495&lt;&gt;""),$A495&lt;&gt;"")</formula>
    </cfRule>
  </conditionalFormatting>
  <conditionalFormatting sqref="F495">
    <cfRule type="expression" dxfId="155" priority="155" stopIfTrue="1">
      <formula>AND($A495&lt;&gt;"COMPOSICAO",$A495&lt;&gt;"INSUMO",$A495&lt;&gt;"")</formula>
    </cfRule>
    <cfRule type="expression" dxfId="154" priority="156" stopIfTrue="1">
      <formula>AND(OR($A495="COMPOSICAO",$A495="INSUMO",$A495&lt;&gt;""),$A495&lt;&gt;"")</formula>
    </cfRule>
  </conditionalFormatting>
  <conditionalFormatting sqref="F495">
    <cfRule type="expression" dxfId="153" priority="153" stopIfTrue="1">
      <formula>AND($A495&lt;&gt;"COMPOSICAO",$A495&lt;&gt;"INSUMO",$A495&lt;&gt;"")</formula>
    </cfRule>
    <cfRule type="expression" dxfId="152" priority="154" stopIfTrue="1">
      <formula>AND(OR($A495="COMPOSICAO",$A495="INSUMO",$A495&lt;&gt;""),$A495&lt;&gt;"")</formula>
    </cfRule>
  </conditionalFormatting>
  <conditionalFormatting sqref="F495">
    <cfRule type="expression" dxfId="151" priority="151" stopIfTrue="1">
      <formula>AND($A495&lt;&gt;"COMPOSICAO",$A495&lt;&gt;"INSUMO",$A495&lt;&gt;"")</formula>
    </cfRule>
    <cfRule type="expression" dxfId="150" priority="152" stopIfTrue="1">
      <formula>AND(OR($A495="COMPOSICAO",$A495="INSUMO",$A495&lt;&gt;""),$A495&lt;&gt;"")</formula>
    </cfRule>
  </conditionalFormatting>
  <conditionalFormatting sqref="F495">
    <cfRule type="expression" dxfId="149" priority="149" stopIfTrue="1">
      <formula>AND($A495&lt;&gt;"COMPOSICAO",$A495&lt;&gt;"INSUMO",$A495&lt;&gt;"")</formula>
    </cfRule>
    <cfRule type="expression" dxfId="148" priority="150" stopIfTrue="1">
      <formula>AND(OR($A495="COMPOSICAO",$A495="INSUMO",$A495&lt;&gt;""),$A495&lt;&gt;"")</formula>
    </cfRule>
  </conditionalFormatting>
  <conditionalFormatting sqref="F495">
    <cfRule type="expression" dxfId="147" priority="147" stopIfTrue="1">
      <formula>AND($A495&lt;&gt;"COMPOSICAO",$A495&lt;&gt;"INSUMO",$A495&lt;&gt;"")</formula>
    </cfRule>
    <cfRule type="expression" dxfId="146" priority="148" stopIfTrue="1">
      <formula>AND(OR($A495="COMPOSICAO",$A495="INSUMO",$A495&lt;&gt;""),$A495&lt;&gt;"")</formula>
    </cfRule>
  </conditionalFormatting>
  <conditionalFormatting sqref="F495">
    <cfRule type="expression" dxfId="145" priority="145" stopIfTrue="1">
      <formula>AND($A495&lt;&gt;"COMPOSICAO",$A495&lt;&gt;"INSUMO",$A495&lt;&gt;"")</formula>
    </cfRule>
    <cfRule type="expression" dxfId="144" priority="146" stopIfTrue="1">
      <formula>AND(OR($A495="COMPOSICAO",$A495="INSUMO",$A495&lt;&gt;""),$A495&lt;&gt;"")</formula>
    </cfRule>
  </conditionalFormatting>
  <conditionalFormatting sqref="F495">
    <cfRule type="expression" dxfId="143" priority="143" stopIfTrue="1">
      <formula>AND($A495&lt;&gt;"COMPOSICAO",$A495&lt;&gt;"INSUMO",$A495&lt;&gt;"")</formula>
    </cfRule>
    <cfRule type="expression" dxfId="142" priority="144" stopIfTrue="1">
      <formula>AND(OR($A495="COMPOSICAO",$A495="INSUMO",$A495&lt;&gt;""),$A495&lt;&gt;"")</formula>
    </cfRule>
  </conditionalFormatting>
  <conditionalFormatting sqref="F495">
    <cfRule type="expression" dxfId="141" priority="141" stopIfTrue="1">
      <formula>AND($A495&lt;&gt;"COMPOSICAO",$A495&lt;&gt;"INSUMO",$A495&lt;&gt;"")</formula>
    </cfRule>
    <cfRule type="expression" dxfId="140" priority="142" stopIfTrue="1">
      <formula>AND(OR($A495="COMPOSICAO",$A495="INSUMO",$A495&lt;&gt;""),$A495&lt;&gt;"")</formula>
    </cfRule>
  </conditionalFormatting>
  <conditionalFormatting sqref="F495">
    <cfRule type="expression" dxfId="139" priority="139" stopIfTrue="1">
      <formula>AND($A495&lt;&gt;"COMPOSICAO",$A495&lt;&gt;"INSUMO",$A495&lt;&gt;"")</formula>
    </cfRule>
    <cfRule type="expression" dxfId="138" priority="140" stopIfTrue="1">
      <formula>AND(OR($A495="COMPOSICAO",$A495="INSUMO",$A495&lt;&gt;""),$A495&lt;&gt;"")</formula>
    </cfRule>
  </conditionalFormatting>
  <conditionalFormatting sqref="F503:F504">
    <cfRule type="expression" dxfId="137" priority="137" stopIfTrue="1">
      <formula>AND($A503&lt;&gt;"COMPOSICAO",$A503&lt;&gt;"INSUMO",$A503&lt;&gt;"")</formula>
    </cfRule>
    <cfRule type="expression" dxfId="136" priority="138" stopIfTrue="1">
      <formula>AND(OR($A503="COMPOSICAO",$A503="INSUMO",$A503&lt;&gt;""),$A503&lt;&gt;"")</formula>
    </cfRule>
  </conditionalFormatting>
  <conditionalFormatting sqref="F503:F504">
    <cfRule type="expression" dxfId="135" priority="135" stopIfTrue="1">
      <formula>AND($A503&lt;&gt;"COMPOSICAO",$A503&lt;&gt;"INSUMO",$A503&lt;&gt;"")</formula>
    </cfRule>
    <cfRule type="expression" dxfId="134" priority="136" stopIfTrue="1">
      <formula>AND(OR($A503="COMPOSICAO",$A503="INSUMO",$A503&lt;&gt;""),$A503&lt;&gt;"")</formula>
    </cfRule>
  </conditionalFormatting>
  <conditionalFormatting sqref="F503:F504">
    <cfRule type="expression" dxfId="133" priority="133" stopIfTrue="1">
      <formula>AND($A503&lt;&gt;"COMPOSICAO",$A503&lt;&gt;"INSUMO",$A503&lt;&gt;"")</formula>
    </cfRule>
    <cfRule type="expression" dxfId="132" priority="134" stopIfTrue="1">
      <formula>AND(OR($A503="COMPOSICAO",$A503="INSUMO",$A503&lt;&gt;""),$A503&lt;&gt;"")</formula>
    </cfRule>
  </conditionalFormatting>
  <conditionalFormatting sqref="F503:F504">
    <cfRule type="expression" dxfId="131" priority="131" stopIfTrue="1">
      <formula>AND($A503&lt;&gt;"COMPOSICAO",$A503&lt;&gt;"INSUMO",$A503&lt;&gt;"")</formula>
    </cfRule>
    <cfRule type="expression" dxfId="130" priority="132" stopIfTrue="1">
      <formula>AND(OR($A503="COMPOSICAO",$A503="INSUMO",$A503&lt;&gt;""),$A503&lt;&gt;"")</formula>
    </cfRule>
  </conditionalFormatting>
  <conditionalFormatting sqref="F503:F504">
    <cfRule type="expression" dxfId="129" priority="129" stopIfTrue="1">
      <formula>AND($A503&lt;&gt;"COMPOSICAO",$A503&lt;&gt;"INSUMO",$A503&lt;&gt;"")</formula>
    </cfRule>
    <cfRule type="expression" dxfId="128" priority="130" stopIfTrue="1">
      <formula>AND(OR($A503="COMPOSICAO",$A503="INSUMO",$A503&lt;&gt;""),$A503&lt;&gt;"")</formula>
    </cfRule>
  </conditionalFormatting>
  <conditionalFormatting sqref="F503:F504">
    <cfRule type="expression" dxfId="127" priority="127" stopIfTrue="1">
      <formula>AND($A503&lt;&gt;"COMPOSICAO",$A503&lt;&gt;"INSUMO",$A503&lt;&gt;"")</formula>
    </cfRule>
    <cfRule type="expression" dxfId="126" priority="128" stopIfTrue="1">
      <formula>AND(OR($A503="COMPOSICAO",$A503="INSUMO",$A503&lt;&gt;""),$A503&lt;&gt;"")</formula>
    </cfRule>
  </conditionalFormatting>
  <conditionalFormatting sqref="F503:F504">
    <cfRule type="expression" dxfId="125" priority="125" stopIfTrue="1">
      <formula>AND($A503&lt;&gt;"COMPOSICAO",$A503&lt;&gt;"INSUMO",$A503&lt;&gt;"")</formula>
    </cfRule>
    <cfRule type="expression" dxfId="124" priority="126" stopIfTrue="1">
      <formula>AND(OR($A503="COMPOSICAO",$A503="INSUMO",$A503&lt;&gt;""),$A503&lt;&gt;"")</formula>
    </cfRule>
  </conditionalFormatting>
  <conditionalFormatting sqref="F503:F504">
    <cfRule type="expression" dxfId="123" priority="123" stopIfTrue="1">
      <formula>AND($A503&lt;&gt;"COMPOSICAO",$A503&lt;&gt;"INSUMO",$A503&lt;&gt;"")</formula>
    </cfRule>
    <cfRule type="expression" dxfId="122" priority="124" stopIfTrue="1">
      <formula>AND(OR($A503="COMPOSICAO",$A503="INSUMO",$A503&lt;&gt;""),$A503&lt;&gt;"")</formula>
    </cfRule>
  </conditionalFormatting>
  <conditionalFormatting sqref="F503:F504">
    <cfRule type="expression" dxfId="121" priority="121" stopIfTrue="1">
      <formula>AND($A503&lt;&gt;"COMPOSICAO",$A503&lt;&gt;"INSUMO",$A503&lt;&gt;"")</formula>
    </cfRule>
    <cfRule type="expression" dxfId="120" priority="122" stopIfTrue="1">
      <formula>AND(OR($A503="COMPOSICAO",$A503="INSUMO",$A503&lt;&gt;""),$A503&lt;&gt;"")</formula>
    </cfRule>
  </conditionalFormatting>
  <conditionalFormatting sqref="F503:F504">
    <cfRule type="expression" dxfId="119" priority="119" stopIfTrue="1">
      <formula>AND($A503&lt;&gt;"COMPOSICAO",$A503&lt;&gt;"INSUMO",$A503&lt;&gt;"")</formula>
    </cfRule>
    <cfRule type="expression" dxfId="118" priority="120" stopIfTrue="1">
      <formula>AND(OR($A503="COMPOSICAO",$A503="INSUMO",$A503&lt;&gt;""),$A503&lt;&gt;"")</formula>
    </cfRule>
  </conditionalFormatting>
  <conditionalFormatting sqref="F503:F504">
    <cfRule type="expression" dxfId="117" priority="117" stopIfTrue="1">
      <formula>AND($A503&lt;&gt;"COMPOSICAO",$A503&lt;&gt;"INSUMO",$A503&lt;&gt;"")</formula>
    </cfRule>
    <cfRule type="expression" dxfId="116" priority="118" stopIfTrue="1">
      <formula>AND(OR($A503="COMPOSICAO",$A503="INSUMO",$A503&lt;&gt;""),$A503&lt;&gt;"")</formula>
    </cfRule>
  </conditionalFormatting>
  <conditionalFormatting sqref="F503:F504">
    <cfRule type="expression" dxfId="115" priority="115" stopIfTrue="1">
      <formula>AND($A503&lt;&gt;"COMPOSICAO",$A503&lt;&gt;"INSUMO",$A503&lt;&gt;"")</formula>
    </cfRule>
    <cfRule type="expression" dxfId="114" priority="116" stopIfTrue="1">
      <formula>AND(OR($A503="COMPOSICAO",$A503="INSUMO",$A503&lt;&gt;""),$A503&lt;&gt;"")</formula>
    </cfRule>
  </conditionalFormatting>
  <conditionalFormatting sqref="F503:F504">
    <cfRule type="expression" dxfId="113" priority="113" stopIfTrue="1">
      <formula>AND($A503&lt;&gt;"COMPOSICAO",$A503&lt;&gt;"INSUMO",$A503&lt;&gt;"")</formula>
    </cfRule>
    <cfRule type="expression" dxfId="112" priority="114" stopIfTrue="1">
      <formula>AND(OR($A503="COMPOSICAO",$A503="INSUMO",$A503&lt;&gt;""),$A503&lt;&gt;"")</formula>
    </cfRule>
  </conditionalFormatting>
  <conditionalFormatting sqref="F503:F504">
    <cfRule type="expression" dxfId="111" priority="111" stopIfTrue="1">
      <formula>AND($A503&lt;&gt;"COMPOSICAO",$A503&lt;&gt;"INSUMO",$A503&lt;&gt;"")</formula>
    </cfRule>
    <cfRule type="expression" dxfId="110" priority="112" stopIfTrue="1">
      <formula>AND(OR($A503="COMPOSICAO",$A503="INSUMO",$A503&lt;&gt;""),$A503&lt;&gt;"")</formula>
    </cfRule>
  </conditionalFormatting>
  <conditionalFormatting sqref="F503:F504">
    <cfRule type="expression" dxfId="109" priority="109" stopIfTrue="1">
      <formula>AND($A503&lt;&gt;"COMPOSICAO",$A503&lt;&gt;"INSUMO",$A503&lt;&gt;"")</formula>
    </cfRule>
    <cfRule type="expression" dxfId="108" priority="110" stopIfTrue="1">
      <formula>AND(OR($A503="COMPOSICAO",$A503="INSUMO",$A503&lt;&gt;""),$A503&lt;&gt;"")</formula>
    </cfRule>
  </conditionalFormatting>
  <conditionalFormatting sqref="F503:F504">
    <cfRule type="expression" dxfId="107" priority="107" stopIfTrue="1">
      <formula>AND($A503&lt;&gt;"COMPOSICAO",$A503&lt;&gt;"INSUMO",$A503&lt;&gt;"")</formula>
    </cfRule>
    <cfRule type="expression" dxfId="106" priority="108" stopIfTrue="1">
      <formula>AND(OR($A503="COMPOSICAO",$A503="INSUMO",$A503&lt;&gt;""),$A503&lt;&gt;"")</formula>
    </cfRule>
  </conditionalFormatting>
  <conditionalFormatting sqref="F503:F504">
    <cfRule type="expression" dxfId="105" priority="105" stopIfTrue="1">
      <formula>AND($A503&lt;&gt;"COMPOSICAO",$A503&lt;&gt;"INSUMO",$A503&lt;&gt;"")</formula>
    </cfRule>
    <cfRule type="expression" dxfId="104" priority="106" stopIfTrue="1">
      <formula>AND(OR($A503="COMPOSICAO",$A503="INSUMO",$A503&lt;&gt;""),$A503&lt;&gt;"")</formula>
    </cfRule>
  </conditionalFormatting>
  <conditionalFormatting sqref="F503:F504">
    <cfRule type="expression" dxfId="103" priority="103" stopIfTrue="1">
      <formula>AND($A503&lt;&gt;"COMPOSICAO",$A503&lt;&gt;"INSUMO",$A503&lt;&gt;"")</formula>
    </cfRule>
    <cfRule type="expression" dxfId="102" priority="104" stopIfTrue="1">
      <formula>AND(OR($A503="COMPOSICAO",$A503="INSUMO",$A503&lt;&gt;""),$A503&lt;&gt;"")</formula>
    </cfRule>
  </conditionalFormatting>
  <conditionalFormatting sqref="F503:F504">
    <cfRule type="expression" dxfId="101" priority="101" stopIfTrue="1">
      <formula>AND($A503&lt;&gt;"COMPOSICAO",$A503&lt;&gt;"INSUMO",$A503&lt;&gt;"")</formula>
    </cfRule>
    <cfRule type="expression" dxfId="100" priority="102" stopIfTrue="1">
      <formula>AND(OR($A503="COMPOSICAO",$A503="INSUMO",$A503&lt;&gt;""),$A503&lt;&gt;"")</formula>
    </cfRule>
  </conditionalFormatting>
  <conditionalFormatting sqref="F503:F504">
    <cfRule type="expression" dxfId="99" priority="99" stopIfTrue="1">
      <formula>AND($A503&lt;&gt;"COMPOSICAO",$A503&lt;&gt;"INSUMO",$A503&lt;&gt;"")</formula>
    </cfRule>
    <cfRule type="expression" dxfId="98" priority="100" stopIfTrue="1">
      <formula>AND(OR($A503="COMPOSICAO",$A503="INSUMO",$A503&lt;&gt;""),$A503&lt;&gt;"")</formula>
    </cfRule>
  </conditionalFormatting>
  <conditionalFormatting sqref="F503">
    <cfRule type="expression" dxfId="97" priority="97" stopIfTrue="1">
      <formula>AND($A503&lt;&gt;"COMPOSICAO",$A503&lt;&gt;"INSUMO",$A503&lt;&gt;"")</formula>
    </cfRule>
    <cfRule type="expression" dxfId="96" priority="98" stopIfTrue="1">
      <formula>AND(OR($A503="COMPOSICAO",$A503="INSUMO",$A503&lt;&gt;""),$A503&lt;&gt;"")</formula>
    </cfRule>
  </conditionalFormatting>
  <conditionalFormatting sqref="F503">
    <cfRule type="expression" dxfId="95" priority="95" stopIfTrue="1">
      <formula>AND($A503&lt;&gt;"COMPOSICAO",$A503&lt;&gt;"INSUMO",$A503&lt;&gt;"")</formula>
    </cfRule>
    <cfRule type="expression" dxfId="94" priority="96" stopIfTrue="1">
      <formula>AND(OR($A503="COMPOSICAO",$A503="INSUMO",$A503&lt;&gt;""),$A503&lt;&gt;"")</formula>
    </cfRule>
  </conditionalFormatting>
  <conditionalFormatting sqref="F503">
    <cfRule type="expression" dxfId="93" priority="93" stopIfTrue="1">
      <formula>AND($A503&lt;&gt;"COMPOSICAO",$A503&lt;&gt;"INSUMO",$A503&lt;&gt;"")</formula>
    </cfRule>
    <cfRule type="expression" dxfId="92" priority="94" stopIfTrue="1">
      <formula>AND(OR($A503="COMPOSICAO",$A503="INSUMO",$A503&lt;&gt;""),$A503&lt;&gt;"")</formula>
    </cfRule>
  </conditionalFormatting>
  <conditionalFormatting sqref="F503">
    <cfRule type="expression" dxfId="91" priority="91" stopIfTrue="1">
      <formula>AND($A503&lt;&gt;"COMPOSICAO",$A503&lt;&gt;"INSUMO",$A503&lt;&gt;"")</formula>
    </cfRule>
    <cfRule type="expression" dxfId="90" priority="92" stopIfTrue="1">
      <formula>AND(OR($A503="COMPOSICAO",$A503="INSUMO",$A503&lt;&gt;""),$A503&lt;&gt;"")</formula>
    </cfRule>
  </conditionalFormatting>
  <conditionalFormatting sqref="F503">
    <cfRule type="expression" dxfId="89" priority="89" stopIfTrue="1">
      <formula>AND($A503&lt;&gt;"COMPOSICAO",$A503&lt;&gt;"INSUMO",$A503&lt;&gt;"")</formula>
    </cfRule>
    <cfRule type="expression" dxfId="88" priority="90" stopIfTrue="1">
      <formula>AND(OR($A503="COMPOSICAO",$A503="INSUMO",$A503&lt;&gt;""),$A503&lt;&gt;"")</formula>
    </cfRule>
  </conditionalFormatting>
  <conditionalFormatting sqref="F503">
    <cfRule type="expression" dxfId="87" priority="87" stopIfTrue="1">
      <formula>AND($A503&lt;&gt;"COMPOSICAO",$A503&lt;&gt;"INSUMO",$A503&lt;&gt;"")</formula>
    </cfRule>
    <cfRule type="expression" dxfId="86" priority="88" stopIfTrue="1">
      <formula>AND(OR($A503="COMPOSICAO",$A503="INSUMO",$A503&lt;&gt;""),$A503&lt;&gt;"")</formula>
    </cfRule>
  </conditionalFormatting>
  <conditionalFormatting sqref="F503">
    <cfRule type="expression" dxfId="85" priority="85" stopIfTrue="1">
      <formula>AND($A503&lt;&gt;"COMPOSICAO",$A503&lt;&gt;"INSUMO",$A503&lt;&gt;"")</formula>
    </cfRule>
    <cfRule type="expression" dxfId="84" priority="86" stopIfTrue="1">
      <formula>AND(OR($A503="COMPOSICAO",$A503="INSUMO",$A503&lt;&gt;""),$A503&lt;&gt;"")</formula>
    </cfRule>
  </conditionalFormatting>
  <conditionalFormatting sqref="F503">
    <cfRule type="expression" dxfId="83" priority="83" stopIfTrue="1">
      <formula>AND($A503&lt;&gt;"COMPOSICAO",$A503&lt;&gt;"INSUMO",$A503&lt;&gt;"")</formula>
    </cfRule>
    <cfRule type="expression" dxfId="82" priority="84" stopIfTrue="1">
      <formula>AND(OR($A503="COMPOSICAO",$A503="INSUMO",$A503&lt;&gt;""),$A503&lt;&gt;"")</formula>
    </cfRule>
  </conditionalFormatting>
  <conditionalFormatting sqref="F503">
    <cfRule type="expression" dxfId="81" priority="81" stopIfTrue="1">
      <formula>AND($A503&lt;&gt;"COMPOSICAO",$A503&lt;&gt;"INSUMO",$A503&lt;&gt;"")</formula>
    </cfRule>
    <cfRule type="expression" dxfId="80" priority="82" stopIfTrue="1">
      <formula>AND(OR($A503="COMPOSICAO",$A503="INSUMO",$A503&lt;&gt;""),$A503&lt;&gt;"")</formula>
    </cfRule>
  </conditionalFormatting>
  <conditionalFormatting sqref="F503">
    <cfRule type="expression" dxfId="79" priority="79" stopIfTrue="1">
      <formula>AND($A503&lt;&gt;"COMPOSICAO",$A503&lt;&gt;"INSUMO",$A503&lt;&gt;"")</formula>
    </cfRule>
    <cfRule type="expression" dxfId="78" priority="80" stopIfTrue="1">
      <formula>AND(OR($A503="COMPOSICAO",$A503="INSUMO",$A503&lt;&gt;""),$A503&lt;&gt;"")</formula>
    </cfRule>
  </conditionalFormatting>
  <conditionalFormatting sqref="F513:F514">
    <cfRule type="expression" dxfId="77" priority="77" stopIfTrue="1">
      <formula>AND($A513&lt;&gt;"COMPOSICAO",$A513&lt;&gt;"INSUMO",$A513&lt;&gt;"")</formula>
    </cfRule>
    <cfRule type="expression" dxfId="76" priority="78" stopIfTrue="1">
      <formula>AND(OR($A513="COMPOSICAO",$A513="INSUMO",$A513&lt;&gt;""),$A513&lt;&gt;"")</formula>
    </cfRule>
  </conditionalFormatting>
  <conditionalFormatting sqref="F513:F514">
    <cfRule type="expression" dxfId="75" priority="75" stopIfTrue="1">
      <formula>AND($A513&lt;&gt;"COMPOSICAO",$A513&lt;&gt;"INSUMO",$A513&lt;&gt;"")</formula>
    </cfRule>
    <cfRule type="expression" dxfId="74" priority="76" stopIfTrue="1">
      <formula>AND(OR($A513="COMPOSICAO",$A513="INSUMO",$A513&lt;&gt;""),$A513&lt;&gt;"")</formula>
    </cfRule>
  </conditionalFormatting>
  <conditionalFormatting sqref="F513:F514">
    <cfRule type="expression" dxfId="73" priority="73" stopIfTrue="1">
      <formula>AND($A513&lt;&gt;"COMPOSICAO",$A513&lt;&gt;"INSUMO",$A513&lt;&gt;"")</formula>
    </cfRule>
    <cfRule type="expression" dxfId="72" priority="74" stopIfTrue="1">
      <formula>AND(OR($A513="COMPOSICAO",$A513="INSUMO",$A513&lt;&gt;""),$A513&lt;&gt;"")</formula>
    </cfRule>
  </conditionalFormatting>
  <conditionalFormatting sqref="F513:F514">
    <cfRule type="expression" dxfId="71" priority="71" stopIfTrue="1">
      <formula>AND($A513&lt;&gt;"COMPOSICAO",$A513&lt;&gt;"INSUMO",$A513&lt;&gt;"")</formula>
    </cfRule>
    <cfRule type="expression" dxfId="70" priority="72" stopIfTrue="1">
      <formula>AND(OR($A513="COMPOSICAO",$A513="INSUMO",$A513&lt;&gt;""),$A513&lt;&gt;"")</formula>
    </cfRule>
  </conditionalFormatting>
  <conditionalFormatting sqref="F513:F514">
    <cfRule type="expression" dxfId="69" priority="69" stopIfTrue="1">
      <formula>AND($A513&lt;&gt;"COMPOSICAO",$A513&lt;&gt;"INSUMO",$A513&lt;&gt;"")</formula>
    </cfRule>
    <cfRule type="expression" dxfId="68" priority="70" stopIfTrue="1">
      <formula>AND(OR($A513="COMPOSICAO",$A513="INSUMO",$A513&lt;&gt;""),$A513&lt;&gt;"")</formula>
    </cfRule>
  </conditionalFormatting>
  <conditionalFormatting sqref="F513:F514">
    <cfRule type="expression" dxfId="67" priority="67" stopIfTrue="1">
      <formula>AND($A513&lt;&gt;"COMPOSICAO",$A513&lt;&gt;"INSUMO",$A513&lt;&gt;"")</formula>
    </cfRule>
    <cfRule type="expression" dxfId="66" priority="68" stopIfTrue="1">
      <formula>AND(OR($A513="COMPOSICAO",$A513="INSUMO",$A513&lt;&gt;""),$A513&lt;&gt;"")</formula>
    </cfRule>
  </conditionalFormatting>
  <conditionalFormatting sqref="F513:F514">
    <cfRule type="expression" dxfId="65" priority="65" stopIfTrue="1">
      <formula>AND($A513&lt;&gt;"COMPOSICAO",$A513&lt;&gt;"INSUMO",$A513&lt;&gt;"")</formula>
    </cfRule>
    <cfRule type="expression" dxfId="64" priority="66" stopIfTrue="1">
      <formula>AND(OR($A513="COMPOSICAO",$A513="INSUMO",$A513&lt;&gt;""),$A513&lt;&gt;"")</formula>
    </cfRule>
  </conditionalFormatting>
  <conditionalFormatting sqref="F513:F514">
    <cfRule type="expression" dxfId="63" priority="63" stopIfTrue="1">
      <formula>AND($A513&lt;&gt;"COMPOSICAO",$A513&lt;&gt;"INSUMO",$A513&lt;&gt;"")</formula>
    </cfRule>
    <cfRule type="expression" dxfId="62" priority="64" stopIfTrue="1">
      <formula>AND(OR($A513="COMPOSICAO",$A513="INSUMO",$A513&lt;&gt;""),$A513&lt;&gt;"")</formula>
    </cfRule>
  </conditionalFormatting>
  <conditionalFormatting sqref="F513:F514">
    <cfRule type="expression" dxfId="61" priority="61" stopIfTrue="1">
      <formula>AND($A513&lt;&gt;"COMPOSICAO",$A513&lt;&gt;"INSUMO",$A513&lt;&gt;"")</formula>
    </cfRule>
    <cfRule type="expression" dxfId="60" priority="62" stopIfTrue="1">
      <formula>AND(OR($A513="COMPOSICAO",$A513="INSUMO",$A513&lt;&gt;""),$A513&lt;&gt;"")</formula>
    </cfRule>
  </conditionalFormatting>
  <conditionalFormatting sqref="F513:F514">
    <cfRule type="expression" dxfId="59" priority="59" stopIfTrue="1">
      <formula>AND($A513&lt;&gt;"COMPOSICAO",$A513&lt;&gt;"INSUMO",$A513&lt;&gt;"")</formula>
    </cfRule>
    <cfRule type="expression" dxfId="58" priority="60" stopIfTrue="1">
      <formula>AND(OR($A513="COMPOSICAO",$A513="INSUMO",$A513&lt;&gt;""),$A513&lt;&gt;"")</formula>
    </cfRule>
  </conditionalFormatting>
  <conditionalFormatting sqref="F513:F514">
    <cfRule type="expression" dxfId="57" priority="57" stopIfTrue="1">
      <formula>AND($A513&lt;&gt;"COMPOSICAO",$A513&lt;&gt;"INSUMO",$A513&lt;&gt;"")</formula>
    </cfRule>
    <cfRule type="expression" dxfId="56" priority="58" stopIfTrue="1">
      <formula>AND(OR($A513="COMPOSICAO",$A513="INSUMO",$A513&lt;&gt;""),$A513&lt;&gt;"")</formula>
    </cfRule>
  </conditionalFormatting>
  <conditionalFormatting sqref="F513:F514">
    <cfRule type="expression" dxfId="55" priority="55" stopIfTrue="1">
      <formula>AND($A513&lt;&gt;"COMPOSICAO",$A513&lt;&gt;"INSUMO",$A513&lt;&gt;"")</formula>
    </cfRule>
    <cfRule type="expression" dxfId="54" priority="56" stopIfTrue="1">
      <formula>AND(OR($A513="COMPOSICAO",$A513="INSUMO",$A513&lt;&gt;""),$A513&lt;&gt;"")</formula>
    </cfRule>
  </conditionalFormatting>
  <conditionalFormatting sqref="F513:F514">
    <cfRule type="expression" dxfId="53" priority="53" stopIfTrue="1">
      <formula>AND($A513&lt;&gt;"COMPOSICAO",$A513&lt;&gt;"INSUMO",$A513&lt;&gt;"")</formula>
    </cfRule>
    <cfRule type="expression" dxfId="52" priority="54" stopIfTrue="1">
      <formula>AND(OR($A513="COMPOSICAO",$A513="INSUMO",$A513&lt;&gt;""),$A513&lt;&gt;"")</formula>
    </cfRule>
  </conditionalFormatting>
  <conditionalFormatting sqref="F513:F514">
    <cfRule type="expression" dxfId="51" priority="51" stopIfTrue="1">
      <formula>AND($A513&lt;&gt;"COMPOSICAO",$A513&lt;&gt;"INSUMO",$A513&lt;&gt;"")</formula>
    </cfRule>
    <cfRule type="expression" dxfId="50" priority="52" stopIfTrue="1">
      <formula>AND(OR($A513="COMPOSICAO",$A513="INSUMO",$A513&lt;&gt;""),$A513&lt;&gt;"")</formula>
    </cfRule>
  </conditionalFormatting>
  <conditionalFormatting sqref="F513:F514">
    <cfRule type="expression" dxfId="49" priority="49" stopIfTrue="1">
      <formula>AND($A513&lt;&gt;"COMPOSICAO",$A513&lt;&gt;"INSUMO",$A513&lt;&gt;"")</formula>
    </cfRule>
    <cfRule type="expression" dxfId="48" priority="50" stopIfTrue="1">
      <formula>AND(OR($A513="COMPOSICAO",$A513="INSUMO",$A513&lt;&gt;""),$A513&lt;&gt;"")</formula>
    </cfRule>
  </conditionalFormatting>
  <conditionalFormatting sqref="F513:F514">
    <cfRule type="expression" dxfId="47" priority="47" stopIfTrue="1">
      <formula>AND($A513&lt;&gt;"COMPOSICAO",$A513&lt;&gt;"INSUMO",$A513&lt;&gt;"")</formula>
    </cfRule>
    <cfRule type="expression" dxfId="46" priority="48" stopIfTrue="1">
      <formula>AND(OR($A513="COMPOSICAO",$A513="INSUMO",$A513&lt;&gt;""),$A513&lt;&gt;"")</formula>
    </cfRule>
  </conditionalFormatting>
  <conditionalFormatting sqref="F513:F514">
    <cfRule type="expression" dxfId="45" priority="45" stopIfTrue="1">
      <formula>AND($A513&lt;&gt;"COMPOSICAO",$A513&lt;&gt;"INSUMO",$A513&lt;&gt;"")</formula>
    </cfRule>
    <cfRule type="expression" dxfId="44" priority="46" stopIfTrue="1">
      <formula>AND(OR($A513="COMPOSICAO",$A513="INSUMO",$A513&lt;&gt;""),$A513&lt;&gt;"")</formula>
    </cfRule>
  </conditionalFormatting>
  <conditionalFormatting sqref="F513:F514">
    <cfRule type="expression" dxfId="43" priority="43" stopIfTrue="1">
      <formula>AND($A513&lt;&gt;"COMPOSICAO",$A513&lt;&gt;"INSUMO",$A513&lt;&gt;"")</formula>
    </cfRule>
    <cfRule type="expression" dxfId="42" priority="44" stopIfTrue="1">
      <formula>AND(OR($A513="COMPOSICAO",$A513="INSUMO",$A513&lt;&gt;""),$A513&lt;&gt;"")</formula>
    </cfRule>
  </conditionalFormatting>
  <conditionalFormatting sqref="F513:F514">
    <cfRule type="expression" dxfId="41" priority="41" stopIfTrue="1">
      <formula>AND($A513&lt;&gt;"COMPOSICAO",$A513&lt;&gt;"INSUMO",$A513&lt;&gt;"")</formula>
    </cfRule>
    <cfRule type="expression" dxfId="40" priority="42" stopIfTrue="1">
      <formula>AND(OR($A513="COMPOSICAO",$A513="INSUMO",$A513&lt;&gt;""),$A513&lt;&gt;"")</formula>
    </cfRule>
  </conditionalFormatting>
  <conditionalFormatting sqref="F513:F514">
    <cfRule type="expression" dxfId="39" priority="39" stopIfTrue="1">
      <formula>AND($A513&lt;&gt;"COMPOSICAO",$A513&lt;&gt;"INSUMO",$A513&lt;&gt;"")</formula>
    </cfRule>
    <cfRule type="expression" dxfId="38" priority="40" stopIfTrue="1">
      <formula>AND(OR($A513="COMPOSICAO",$A513="INSUMO",$A513&lt;&gt;""),$A513&lt;&gt;"")</formula>
    </cfRule>
  </conditionalFormatting>
  <conditionalFormatting sqref="F513">
    <cfRule type="expression" dxfId="37" priority="37" stopIfTrue="1">
      <formula>AND($A513&lt;&gt;"COMPOSICAO",$A513&lt;&gt;"INSUMO",$A513&lt;&gt;"")</formula>
    </cfRule>
    <cfRule type="expression" dxfId="36" priority="38" stopIfTrue="1">
      <formula>AND(OR($A513="COMPOSICAO",$A513="INSUMO",$A513&lt;&gt;""),$A513&lt;&gt;"")</formula>
    </cfRule>
  </conditionalFormatting>
  <conditionalFormatting sqref="F513">
    <cfRule type="expression" dxfId="35" priority="35" stopIfTrue="1">
      <formula>AND($A513&lt;&gt;"COMPOSICAO",$A513&lt;&gt;"INSUMO",$A513&lt;&gt;"")</formula>
    </cfRule>
    <cfRule type="expression" dxfId="34" priority="36" stopIfTrue="1">
      <formula>AND(OR($A513="COMPOSICAO",$A513="INSUMO",$A513&lt;&gt;""),$A513&lt;&gt;"")</formula>
    </cfRule>
  </conditionalFormatting>
  <conditionalFormatting sqref="F513">
    <cfRule type="expression" dxfId="33" priority="33" stopIfTrue="1">
      <formula>AND($A513&lt;&gt;"COMPOSICAO",$A513&lt;&gt;"INSUMO",$A513&lt;&gt;"")</formula>
    </cfRule>
    <cfRule type="expression" dxfId="32" priority="34" stopIfTrue="1">
      <formula>AND(OR($A513="COMPOSICAO",$A513="INSUMO",$A513&lt;&gt;""),$A513&lt;&gt;"")</formula>
    </cfRule>
  </conditionalFormatting>
  <conditionalFormatting sqref="F513">
    <cfRule type="expression" dxfId="31" priority="31" stopIfTrue="1">
      <formula>AND($A513&lt;&gt;"COMPOSICAO",$A513&lt;&gt;"INSUMO",$A513&lt;&gt;"")</formula>
    </cfRule>
    <cfRule type="expression" dxfId="30" priority="32" stopIfTrue="1">
      <formula>AND(OR($A513="COMPOSICAO",$A513="INSUMO",$A513&lt;&gt;""),$A513&lt;&gt;"")</formula>
    </cfRule>
  </conditionalFormatting>
  <conditionalFormatting sqref="F513">
    <cfRule type="expression" dxfId="29" priority="29" stopIfTrue="1">
      <formula>AND($A513&lt;&gt;"COMPOSICAO",$A513&lt;&gt;"INSUMO",$A513&lt;&gt;"")</formula>
    </cfRule>
    <cfRule type="expression" dxfId="28" priority="30" stopIfTrue="1">
      <formula>AND(OR($A513="COMPOSICAO",$A513="INSUMO",$A513&lt;&gt;""),$A513&lt;&gt;"")</formula>
    </cfRule>
  </conditionalFormatting>
  <conditionalFormatting sqref="F513">
    <cfRule type="expression" dxfId="27" priority="27" stopIfTrue="1">
      <formula>AND($A513&lt;&gt;"COMPOSICAO",$A513&lt;&gt;"INSUMO",$A513&lt;&gt;"")</formula>
    </cfRule>
    <cfRule type="expression" dxfId="26" priority="28" stopIfTrue="1">
      <formula>AND(OR($A513="COMPOSICAO",$A513="INSUMO",$A513&lt;&gt;""),$A513&lt;&gt;"")</formula>
    </cfRule>
  </conditionalFormatting>
  <conditionalFormatting sqref="F513">
    <cfRule type="expression" dxfId="25" priority="25" stopIfTrue="1">
      <formula>AND($A513&lt;&gt;"COMPOSICAO",$A513&lt;&gt;"INSUMO",$A513&lt;&gt;"")</formula>
    </cfRule>
    <cfRule type="expression" dxfId="24" priority="26" stopIfTrue="1">
      <formula>AND(OR($A513="COMPOSICAO",$A513="INSUMO",$A513&lt;&gt;""),$A513&lt;&gt;"")</formula>
    </cfRule>
  </conditionalFormatting>
  <conditionalFormatting sqref="F513">
    <cfRule type="expression" dxfId="23" priority="23" stopIfTrue="1">
      <formula>AND($A513&lt;&gt;"COMPOSICAO",$A513&lt;&gt;"INSUMO",$A513&lt;&gt;"")</formula>
    </cfRule>
    <cfRule type="expression" dxfId="22" priority="24" stopIfTrue="1">
      <formula>AND(OR($A513="COMPOSICAO",$A513="INSUMO",$A513&lt;&gt;""),$A513&lt;&gt;"")</formula>
    </cfRule>
  </conditionalFormatting>
  <conditionalFormatting sqref="F513">
    <cfRule type="expression" dxfId="21" priority="21" stopIfTrue="1">
      <formula>AND($A513&lt;&gt;"COMPOSICAO",$A513&lt;&gt;"INSUMO",$A513&lt;&gt;"")</formula>
    </cfRule>
    <cfRule type="expression" dxfId="20" priority="22" stopIfTrue="1">
      <formula>AND(OR($A513="COMPOSICAO",$A513="INSUMO",$A513&lt;&gt;""),$A513&lt;&gt;"")</formula>
    </cfRule>
  </conditionalFormatting>
  <conditionalFormatting sqref="F513">
    <cfRule type="expression" dxfId="19" priority="19" stopIfTrue="1">
      <formula>AND($A513&lt;&gt;"COMPOSICAO",$A513&lt;&gt;"INSUMO",$A513&lt;&gt;"")</formula>
    </cfRule>
    <cfRule type="expression" dxfId="18" priority="20" stopIfTrue="1">
      <formula>AND(OR($A513="COMPOSICAO",$A513="INSUMO",$A513&lt;&gt;""),$A513&lt;&gt;"")</formula>
    </cfRule>
  </conditionalFormatting>
  <conditionalFormatting sqref="A198:E200">
    <cfRule type="expression" dxfId="17" priority="17" stopIfTrue="1">
      <formula>AND($A198&lt;&gt;"COMPOSICAO",$A198&lt;&gt;"INSUMO",$A198&lt;&gt;"")</formula>
    </cfRule>
    <cfRule type="expression" dxfId="16" priority="18" stopIfTrue="1">
      <formula>AND(OR($A198="COMPOSICAO",$A198="INSUMO",$A198&lt;&gt;""),$A198&lt;&gt;"")</formula>
    </cfRule>
  </conditionalFormatting>
  <conditionalFormatting sqref="A214:E217">
    <cfRule type="expression" dxfId="15" priority="15" stopIfTrue="1">
      <formula>AND($A214&lt;&gt;"COMPOSICAO",$A214&lt;&gt;"INSUMO",$A214&lt;&gt;"")</formula>
    </cfRule>
    <cfRule type="expression" dxfId="14" priority="16" stopIfTrue="1">
      <formula>AND(OR($A214="COMPOSICAO",$A214="INSUMO",$A214&lt;&gt;""),$A214&lt;&gt;"")</formula>
    </cfRule>
  </conditionalFormatting>
  <conditionalFormatting sqref="A223:E225">
    <cfRule type="expression" dxfId="13" priority="13" stopIfTrue="1">
      <formula>AND($A223&lt;&gt;"COMPOSICAO",$A223&lt;&gt;"INSUMO",$A223&lt;&gt;"")</formula>
    </cfRule>
    <cfRule type="expression" dxfId="12" priority="14" stopIfTrue="1">
      <formula>AND(OR($A223="COMPOSICAO",$A223="INSUMO",$A223&lt;&gt;""),$A223&lt;&gt;"")</formula>
    </cfRule>
  </conditionalFormatting>
  <conditionalFormatting sqref="A223:E225">
    <cfRule type="expression" dxfId="11" priority="11" stopIfTrue="1">
      <formula>AND($A223&lt;&gt;"COMPOSICAO",$A223&lt;&gt;"INSUMO",$A223&lt;&gt;"")</formula>
    </cfRule>
    <cfRule type="expression" dxfId="10" priority="12" stopIfTrue="1">
      <formula>AND(OR($A223="COMPOSICAO",$A223="INSUMO",$A223&lt;&gt;""),$A223&lt;&gt;"")</formula>
    </cfRule>
  </conditionalFormatting>
  <conditionalFormatting sqref="A231:E236">
    <cfRule type="expression" dxfId="9" priority="9" stopIfTrue="1">
      <formula>AND($A231&lt;&gt;"COMPOSICAO",$A231&lt;&gt;"INSUMO",$A231&lt;&gt;"")</formula>
    </cfRule>
    <cfRule type="expression" dxfId="8" priority="10" stopIfTrue="1">
      <formula>AND(OR($A231="COMPOSICAO",$A231="INSUMO",$A231&lt;&gt;""),$A231&lt;&gt;"")</formula>
    </cfRule>
  </conditionalFormatting>
  <conditionalFormatting sqref="A53:E58">
    <cfRule type="expression" dxfId="7" priority="7" stopIfTrue="1">
      <formula>AND($A53&lt;&gt;"COMPOSICAO",$A53&lt;&gt;"INSUMO",$A53&lt;&gt;"")</formula>
    </cfRule>
    <cfRule type="expression" dxfId="6" priority="8" stopIfTrue="1">
      <formula>AND(OR($A53="COMPOSICAO",$A53="INSUMO",$A53&lt;&gt;""),$A53&lt;&gt;"")</formula>
    </cfRule>
  </conditionalFormatting>
  <conditionalFormatting sqref="A21:D22">
    <cfRule type="expression" dxfId="5" priority="5" stopIfTrue="1">
      <formula>AND($A21&lt;&gt;"COMPOSICAO",$A21&lt;&gt;"INSUMO",$A21&lt;&gt;"")</formula>
    </cfRule>
    <cfRule type="expression" dxfId="4" priority="6" stopIfTrue="1">
      <formula>AND(OR($A21="COMPOSICAO",$A21="INSUMO",$A21&lt;&gt;""),$A21&lt;&gt;"")</formula>
    </cfRule>
  </conditionalFormatting>
  <conditionalFormatting sqref="A21:D22">
    <cfRule type="expression" dxfId="3" priority="3" stopIfTrue="1">
      <formula>AND($A21&lt;&gt;"COMPOSICAO",$A21&lt;&gt;"INSUMO",$A21&lt;&gt;"")</formula>
    </cfRule>
    <cfRule type="expression" dxfId="2" priority="4" stopIfTrue="1">
      <formula>AND(OR($A21="COMPOSICAO",$A21="INSUMO",$A21&lt;&gt;""),$A21&lt;&gt;"")</formula>
    </cfRule>
  </conditionalFormatting>
  <conditionalFormatting sqref="A21:E22">
    <cfRule type="expression" dxfId="1" priority="1" stopIfTrue="1">
      <formula>AND($A21&lt;&gt;"COMPOSICAO",$A21&lt;&gt;"INSUMO",$A21&lt;&gt;"")</formula>
    </cfRule>
    <cfRule type="expression" dxfId="0" priority="2" stopIfTrue="1">
      <formula>AND(OR($A21="COMPOSICAO",$A21="INSUMO",$A21&lt;&gt;""),$A21&lt;&gt;"")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"/>
  <sheetViews>
    <sheetView workbookViewId="0">
      <selection activeCell="E25" sqref="E25"/>
    </sheetView>
  </sheetViews>
  <sheetFormatPr defaultRowHeight="12.75"/>
  <cols>
    <col min="1" max="1" width="14" customWidth="1"/>
    <col min="2" max="2" width="29.5703125" customWidth="1"/>
    <col min="3" max="3" width="10.5703125" customWidth="1"/>
    <col min="4" max="4" width="18.28515625" customWidth="1"/>
    <col min="5" max="5" width="24.7109375" customWidth="1"/>
    <col min="6" max="6" width="23.28515625" customWidth="1"/>
    <col min="7" max="7" width="17.5703125" customWidth="1"/>
  </cols>
  <sheetData>
    <row r="1" spans="1:8" ht="30" customHeight="1">
      <c r="A1" s="295" t="s">
        <v>395</v>
      </c>
      <c r="B1" s="295"/>
      <c r="C1" s="295"/>
      <c r="D1" s="295"/>
      <c r="E1" s="295"/>
      <c r="F1" s="295"/>
      <c r="G1" s="295"/>
      <c r="H1" s="10"/>
    </row>
    <row r="2" spans="1:8" ht="20.100000000000001" customHeight="1">
      <c r="A2" s="296" t="s">
        <v>396</v>
      </c>
      <c r="B2" s="296" t="s">
        <v>397</v>
      </c>
      <c r="C2" s="297" t="s">
        <v>398</v>
      </c>
      <c r="D2" s="145" t="s">
        <v>399</v>
      </c>
      <c r="E2" s="145" t="s">
        <v>400</v>
      </c>
      <c r="F2" s="145" t="s">
        <v>401</v>
      </c>
      <c r="G2" s="297" t="s">
        <v>402</v>
      </c>
    </row>
    <row r="3" spans="1:8" ht="20.100000000000001" customHeight="1">
      <c r="A3" s="296"/>
      <c r="B3" s="296"/>
      <c r="C3" s="297"/>
      <c r="D3" s="68" t="s">
        <v>403</v>
      </c>
      <c r="E3" s="68" t="s">
        <v>403</v>
      </c>
      <c r="F3" s="68" t="s">
        <v>403</v>
      </c>
      <c r="G3" s="297"/>
    </row>
    <row r="4" spans="1:8" ht="20.100000000000001" customHeight="1">
      <c r="A4" s="75" t="s">
        <v>711</v>
      </c>
      <c r="B4" s="85" t="s">
        <v>409</v>
      </c>
      <c r="C4" s="86" t="s">
        <v>2</v>
      </c>
      <c r="D4" s="83">
        <v>1270</v>
      </c>
      <c r="E4" s="83">
        <v>1242</v>
      </c>
      <c r="F4" s="83">
        <v>1350</v>
      </c>
      <c r="G4" s="163">
        <f>ROUND((D4+E4+F4)/3,2)</f>
        <v>1287.33</v>
      </c>
    </row>
    <row r="5" spans="1:8" ht="20.100000000000001" customHeight="1">
      <c r="A5" s="75" t="s">
        <v>712</v>
      </c>
      <c r="B5" s="85" t="s">
        <v>410</v>
      </c>
      <c r="C5" s="86" t="s">
        <v>2</v>
      </c>
      <c r="D5" s="83">
        <v>1003</v>
      </c>
      <c r="E5" s="83">
        <v>855</v>
      </c>
      <c r="F5" s="83">
        <v>810</v>
      </c>
      <c r="G5" s="163">
        <f>ROUND((D5+E5+F5)/3,2)</f>
        <v>889.33</v>
      </c>
    </row>
    <row r="6" spans="1:8" ht="20.100000000000001" customHeight="1">
      <c r="A6" s="75" t="s">
        <v>713</v>
      </c>
      <c r="B6" s="85" t="s">
        <v>411</v>
      </c>
      <c r="C6" s="86" t="s">
        <v>2</v>
      </c>
      <c r="D6" s="83">
        <v>1751</v>
      </c>
      <c r="E6" s="83">
        <v>1531</v>
      </c>
      <c r="F6" s="84">
        <v>2299</v>
      </c>
      <c r="G6" s="163">
        <f>ROUND((D6+E6+F6)/3,2)</f>
        <v>1860.33</v>
      </c>
    </row>
    <row r="7" spans="1:8" ht="20.100000000000001" customHeight="1">
      <c r="A7" s="75" t="s">
        <v>714</v>
      </c>
      <c r="B7" s="85" t="s">
        <v>412</v>
      </c>
      <c r="C7" s="86" t="s">
        <v>2</v>
      </c>
      <c r="D7" s="84">
        <v>880</v>
      </c>
      <c r="E7" s="83">
        <v>830</v>
      </c>
      <c r="F7" s="84">
        <v>1354</v>
      </c>
      <c r="G7" s="163">
        <f>ROUND((D7+E7+F7)/3,2)</f>
        <v>1021.33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workbookViewId="0">
      <selection activeCell="D24" sqref="D24"/>
    </sheetView>
  </sheetViews>
  <sheetFormatPr defaultRowHeight="12.75"/>
  <cols>
    <col min="1" max="1" width="14.28515625" customWidth="1"/>
    <col min="2" max="2" width="45" customWidth="1"/>
    <col min="3" max="3" width="11.140625" customWidth="1"/>
    <col min="4" max="4" width="34" customWidth="1"/>
    <col min="5" max="5" width="16.7109375" customWidth="1"/>
    <col min="6" max="6" width="21.7109375" customWidth="1"/>
    <col min="7" max="7" width="17.5703125" customWidth="1"/>
  </cols>
  <sheetData>
    <row r="1" spans="1:7" ht="23.25">
      <c r="A1" s="295" t="s">
        <v>395</v>
      </c>
      <c r="B1" s="295"/>
      <c r="C1" s="295"/>
      <c r="D1" s="295"/>
      <c r="E1" s="295"/>
      <c r="F1" s="295"/>
      <c r="G1" s="295"/>
    </row>
    <row r="2" spans="1:7" ht="20.100000000000001" customHeight="1">
      <c r="A2" s="296" t="s">
        <v>396</v>
      </c>
      <c r="B2" s="296" t="s">
        <v>397</v>
      </c>
      <c r="C2" s="297" t="s">
        <v>398</v>
      </c>
      <c r="D2" s="94" t="s">
        <v>399</v>
      </c>
      <c r="E2" s="94" t="s">
        <v>400</v>
      </c>
      <c r="F2" s="94" t="s">
        <v>401</v>
      </c>
      <c r="G2" s="297" t="s">
        <v>402</v>
      </c>
    </row>
    <row r="3" spans="1:7" ht="20.100000000000001" customHeight="1">
      <c r="A3" s="296"/>
      <c r="B3" s="296"/>
      <c r="C3" s="297"/>
      <c r="D3" s="68" t="s">
        <v>403</v>
      </c>
      <c r="E3" s="68" t="s">
        <v>403</v>
      </c>
      <c r="F3" s="68" t="s">
        <v>403</v>
      </c>
      <c r="G3" s="297"/>
    </row>
    <row r="4" spans="1:7" ht="20.100000000000001" customHeight="1">
      <c r="A4" s="75" t="s">
        <v>715</v>
      </c>
      <c r="B4" s="85" t="s">
        <v>387</v>
      </c>
      <c r="C4" s="86" t="s">
        <v>2</v>
      </c>
      <c r="D4" s="83">
        <v>6945.75</v>
      </c>
      <c r="E4" s="83">
        <v>7500</v>
      </c>
      <c r="F4" s="83">
        <v>5182</v>
      </c>
      <c r="G4" s="133">
        <f t="shared" ref="G4:G11" si="0">ROUND((D4+E4+F4)/3,2)</f>
        <v>6542.58</v>
      </c>
    </row>
    <row r="5" spans="1:7" ht="20.100000000000001" customHeight="1">
      <c r="A5" s="75" t="s">
        <v>716</v>
      </c>
      <c r="B5" s="85" t="s">
        <v>388</v>
      </c>
      <c r="C5" s="86" t="s">
        <v>2</v>
      </c>
      <c r="D5" s="83">
        <v>4051.69</v>
      </c>
      <c r="E5" s="83">
        <v>3250</v>
      </c>
      <c r="F5" s="83">
        <v>4000</v>
      </c>
      <c r="G5" s="133">
        <f t="shared" si="0"/>
        <v>3767.23</v>
      </c>
    </row>
    <row r="6" spans="1:7" ht="20.100000000000001" customHeight="1">
      <c r="A6" s="75" t="s">
        <v>717</v>
      </c>
      <c r="B6" s="85" t="s">
        <v>389</v>
      </c>
      <c r="C6" s="164" t="s">
        <v>2</v>
      </c>
      <c r="D6" s="165">
        <v>2894.06</v>
      </c>
      <c r="E6" s="165">
        <v>2275</v>
      </c>
      <c r="F6" s="165">
        <v>3500</v>
      </c>
      <c r="G6" s="166">
        <f t="shared" si="0"/>
        <v>2889.69</v>
      </c>
    </row>
    <row r="7" spans="1:7" ht="20.100000000000001" customHeight="1">
      <c r="A7" s="75" t="s">
        <v>718</v>
      </c>
      <c r="B7" s="85" t="s">
        <v>390</v>
      </c>
      <c r="C7" s="164" t="s">
        <v>2</v>
      </c>
      <c r="D7" s="165">
        <v>4157.03</v>
      </c>
      <c r="E7" s="165">
        <v>4500</v>
      </c>
      <c r="F7" s="165">
        <v>4176</v>
      </c>
      <c r="G7" s="166">
        <f t="shared" si="0"/>
        <v>4277.68</v>
      </c>
    </row>
    <row r="8" spans="1:7" ht="20.100000000000001" customHeight="1">
      <c r="A8" s="75" t="s">
        <v>719</v>
      </c>
      <c r="B8" s="85" t="s">
        <v>391</v>
      </c>
      <c r="C8" s="164" t="s">
        <v>2</v>
      </c>
      <c r="D8" s="165">
        <v>1676.24</v>
      </c>
      <c r="E8" s="165">
        <v>1340</v>
      </c>
      <c r="F8" s="165">
        <v>2770</v>
      </c>
      <c r="G8" s="166">
        <f t="shared" si="0"/>
        <v>1928.75</v>
      </c>
    </row>
    <row r="9" spans="1:7" ht="20.100000000000001" customHeight="1">
      <c r="A9" s="75" t="s">
        <v>720</v>
      </c>
      <c r="B9" s="85" t="s">
        <v>392</v>
      </c>
      <c r="C9" s="164" t="s">
        <v>2</v>
      </c>
      <c r="D9" s="165">
        <v>5067.04</v>
      </c>
      <c r="E9" s="165">
        <v>4800</v>
      </c>
      <c r="F9" s="165">
        <v>4455</v>
      </c>
      <c r="G9" s="166">
        <f t="shared" si="0"/>
        <v>4774.01</v>
      </c>
    </row>
    <row r="10" spans="1:7" ht="20.100000000000001" customHeight="1">
      <c r="A10" s="75" t="s">
        <v>721</v>
      </c>
      <c r="B10" s="85" t="s">
        <v>393</v>
      </c>
      <c r="C10" s="164" t="s">
        <v>2</v>
      </c>
      <c r="D10" s="165">
        <v>2840.64</v>
      </c>
      <c r="E10" s="165">
        <v>3916.73</v>
      </c>
      <c r="F10" s="165">
        <v>3400</v>
      </c>
      <c r="G10" s="166">
        <f t="shared" si="0"/>
        <v>3385.79</v>
      </c>
    </row>
    <row r="11" spans="1:7" ht="20.100000000000001" customHeight="1">
      <c r="A11" s="75" t="s">
        <v>722</v>
      </c>
      <c r="B11" s="85" t="s">
        <v>394</v>
      </c>
      <c r="C11" s="164" t="s">
        <v>2</v>
      </c>
      <c r="D11" s="165">
        <v>1520.42</v>
      </c>
      <c r="E11" s="165">
        <v>901.91</v>
      </c>
      <c r="F11" s="165">
        <v>979</v>
      </c>
      <c r="G11" s="166">
        <f t="shared" si="0"/>
        <v>1133.78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Planilha</vt:lpstr>
      <vt:lpstr>Cronograma</vt:lpstr>
      <vt:lpstr>MC - Serviços Prelimiares</vt:lpstr>
      <vt:lpstr>MC - Praça da Sede</vt:lpstr>
      <vt:lpstr>Mobilização</vt:lpstr>
      <vt:lpstr>CPU 01</vt:lpstr>
      <vt:lpstr>CPU 02</vt:lpstr>
      <vt:lpstr>Equipamento Parque</vt:lpstr>
      <vt:lpstr>Equipamento Academia</vt:lpstr>
      <vt:lpstr>Plantas</vt:lpstr>
      <vt:lpstr>Diversos</vt:lpstr>
      <vt:lpstr>'CPU 01'!Area_de_impressao</vt:lpstr>
      <vt:lpstr>'CPU 02'!Area_de_impressao</vt:lpstr>
      <vt:lpstr>Cronograma!Area_de_impressao</vt:lpstr>
      <vt:lpstr>'Equipamento Academia'!Area_de_impressao</vt:lpstr>
      <vt:lpstr>'Equipamento Parque'!Area_de_impressao</vt:lpstr>
      <vt:lpstr>'MC - Praça da Sede'!Area_de_impressao</vt:lpstr>
      <vt:lpstr>'MC - Serviços Prelimiares'!Area_de_impressao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2018-07-23T13:17:29Z</cp:lastPrinted>
  <dcterms:created xsi:type="dcterms:W3CDTF">1998-01-22T12:19:54Z</dcterms:created>
  <dcterms:modified xsi:type="dcterms:W3CDTF">2018-07-23T13:17:30Z</dcterms:modified>
</cp:coreProperties>
</file>