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20" yWindow="315" windowWidth="11115" windowHeight="8955" firstSheet="2" activeTab="6"/>
  </bookViews>
  <sheets>
    <sheet name="PO I - Serviços" sheetId="8" r:id="rId1"/>
    <sheet name="PO II - Comp Serv Complementare" sheetId="16" r:id="rId2"/>
    <sheet name="PO III - Comp Serv Principais" sheetId="22" r:id="rId3"/>
    <sheet name="PO IV - Det Enc Soc" sheetId="17" r:id="rId4"/>
    <sheet name="PO V - BDI Serviços" sheetId="19" r:id="rId5"/>
    <sheet name="Cotações" sheetId="23" r:id="rId6"/>
    <sheet name="Cronograma físico-financeiro" sheetId="2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10af_4">#REF!</definedName>
    <definedName name="_11ag_1">#REF!</definedName>
    <definedName name="_12ag_2">#REF!</definedName>
    <definedName name="_13ag_3">#REF!</definedName>
    <definedName name="_14ag_4">#REF!</definedName>
    <definedName name="_15cho_1">#REF!</definedName>
    <definedName name="_16cho_2">#REF!</definedName>
    <definedName name="_17cho_3">#REF!</definedName>
    <definedName name="_18cho_4">#REF!</definedName>
    <definedName name="_19ci_1">#REF!</definedName>
    <definedName name="_1a_1">#REF!</definedName>
    <definedName name="_20ci_2">#REF!</definedName>
    <definedName name="_21ci_3">#REF!</definedName>
    <definedName name="_22ci_4">#REF!</definedName>
    <definedName name="_23Excel_BuiltIn_Print_Area_2">#REF!</definedName>
    <definedName name="_24Excel_BuiltIn_Print_Area_3">#REF!</definedName>
    <definedName name="_25Excel_BuiltIn_Print_Area_13_1">('[2]Detalhamento - Obras Civis'!$A$5:$F$6,'[2]Detalhamento - Obras Civis'!#REF!,'[2]Detalhamento - Obras Civis'!#REF!,'[2]Detalhamento - Obras Civis'!#REF!,'[2]Detalhamento - Obras Civis'!#REF!,'[2]Detalhamento - Obras Civis'!$A$7:$F$125)</definedName>
    <definedName name="_26Excel_BuiltIn_Print_Area_7_1_1">#REF!</definedName>
    <definedName name="_27Excel_BuiltIn_Print_Area_8_1">(#REF!,#REF!,#REF!,#REF!,#REF!)</definedName>
    <definedName name="_28ls_1">#REF!</definedName>
    <definedName name="_29ls_2">#REF!</definedName>
    <definedName name="_2a_2">#REF!</definedName>
    <definedName name="_30ls_3">#REF!</definedName>
    <definedName name="_31ls_4">#REF!</definedName>
    <definedName name="_32lub_1">#REF!</definedName>
    <definedName name="_33lub_2">#REF!</definedName>
    <definedName name="_34lub_3">#REF!</definedName>
    <definedName name="_35lub_4">#REF!</definedName>
    <definedName name="_36meio_1">#REF!</definedName>
    <definedName name="_37meio_2">#REF!</definedName>
    <definedName name="_38meio_3">#REF!</definedName>
    <definedName name="_39meio_4">#REF!</definedName>
    <definedName name="_3a_3">#REF!</definedName>
    <definedName name="_40od_1">#REF!</definedName>
    <definedName name="_41od_2">#REF!</definedName>
    <definedName name="_42od_3">#REF!</definedName>
    <definedName name="_43od_4">#REF!</definedName>
    <definedName name="_44of_1">#REF!</definedName>
    <definedName name="_45of_2">#REF!</definedName>
    <definedName name="_46of_3">#REF!</definedName>
    <definedName name="_47of_4">#REF!</definedName>
    <definedName name="_48pdm_1">#REF!</definedName>
    <definedName name="_49pdm_2">#REF!</definedName>
    <definedName name="_4aaa_1">#REF!</definedName>
    <definedName name="_50pdm_3">#REF!</definedName>
    <definedName name="_51pdm_4">#REF!</definedName>
    <definedName name="_52pedra_1">#REF!</definedName>
    <definedName name="_53pedra_2">#REF!</definedName>
    <definedName name="_54pedra_3">#REF!</definedName>
    <definedName name="_55pedra_4">#REF!</definedName>
    <definedName name="_56port_1">#REF!</definedName>
    <definedName name="_57port_2">#REF!</definedName>
    <definedName name="_58port_3">#REF!</definedName>
    <definedName name="_59port_4">#REF!</definedName>
    <definedName name="_5aaa_2">#REF!</definedName>
    <definedName name="_60PREF_1">#REF!</definedName>
    <definedName name="_61PREF_2">#REF!</definedName>
    <definedName name="_62PREF_3">#REF!</definedName>
    <definedName name="_63PREF_4">#REF!</definedName>
    <definedName name="_64rrrrrrrrrrrr_1">#REF!</definedName>
    <definedName name="_65rrrrrrrrrrrr_2">#REF!</definedName>
    <definedName name="_66rrrrrrrrrrrr_3">#REF!</definedName>
    <definedName name="_67rrrrrrrrrrrr_4">#REF!</definedName>
    <definedName name="_68ruas_1">#REF!</definedName>
    <definedName name="_69ruas_2">#REF!</definedName>
    <definedName name="_6aaa_3">#REF!</definedName>
    <definedName name="_70ruas_3">#REF!</definedName>
    <definedName name="_71ruas_4">#REF!</definedName>
    <definedName name="_72se_1">#REF!</definedName>
    <definedName name="_73se_2">#REF!</definedName>
    <definedName name="_74se_3">#REF!</definedName>
    <definedName name="_75se_4">#REF!</definedName>
    <definedName name="_76sx_1">#REF!</definedName>
    <definedName name="_77sx_2">#REF!</definedName>
    <definedName name="_78sx_3">#REF!</definedName>
    <definedName name="_79sx_4">#REF!</definedName>
    <definedName name="_7af_1">#REF!</definedName>
    <definedName name="_80tb100cm_1">#REF!</definedName>
    <definedName name="_81tb100cm_2">#REF!</definedName>
    <definedName name="_82tb100cm_3">#REF!</definedName>
    <definedName name="_83tb100cm_4">#REF!</definedName>
    <definedName name="_84total_1">#REF!</definedName>
    <definedName name="_85total_2">#REF!</definedName>
    <definedName name="_86total_3">#REF!</definedName>
    <definedName name="_87total_4">#REF!</definedName>
    <definedName name="_8af_2">#REF!</definedName>
    <definedName name="_9af_3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ga14">#REF!</definedName>
    <definedName name="_aga16">#REF!</definedName>
    <definedName name="_ARQ1">[1]SERVIÇO!#REF!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c15">#REF!</definedName>
    <definedName name="_esc4">#REF!</definedName>
    <definedName name="_esc6">#REF!</definedName>
    <definedName name="_est15">#REF!</definedName>
    <definedName name="_fil1">#REF!</definedName>
    <definedName name="_fil2">#REF!</definedName>
    <definedName name="_xlnm._FilterDatabase" localSheetId="0" hidden="1">'PO I - Serviços'!#REF!</definedName>
    <definedName name="_xlnm._FilterDatabase" localSheetId="1" hidden="1">'PO II - Comp Serv Complementare'!$A$1:$F$133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 localSheetId="3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 localSheetId="3">#REF!</definedName>
    <definedName name="_ptc7">#REF!</definedName>
    <definedName name="_ptm6">#REF!</definedName>
    <definedName name="_qdm3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">[1]SERVIÇO!#REF!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oc66241043_8">'[3]3-Material de consumo'!#REF!</definedName>
    <definedName name="_Toc66241043_8_1">'[3]3-Material de consumo'!#REF!</definedName>
    <definedName name="_Toc66241043_8_1_4">'[3]3-Material de consumo'!#REF!</definedName>
    <definedName name="_Toc66241043_8_4">'[3]3-Material de consumo'!#REF!</definedName>
    <definedName name="_Toc66241043_8_6">'[3]3-Material de consumo'!#REF!</definedName>
    <definedName name="_Toc66241043_8_6_4">'[3]3-Material de consumo'!#REF!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 localSheetId="1">#REF!</definedName>
    <definedName name="a" localSheetId="3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aa" localSheetId="1">#REF!</definedName>
    <definedName name="aaa" localSheetId="3">#REF!</definedName>
    <definedName name="aaa">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essDatabase" hidden="1">"D:\Arquivos do excel\Planilha modelo1.mdb"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l">#REF!</definedName>
    <definedName name="ACMUR">[1]SERVIÇO!#REF!</definedName>
    <definedName name="aço">#REF!</definedName>
    <definedName name="ACONT2">[1]SERVIÇO!#REF!</definedName>
    <definedName name="ACPIPA">[1]SERVIÇO!#REF!</definedName>
    <definedName name="ACTRANSP">[1]SERVIÇO!#REF!</definedName>
    <definedName name="ade">#REF!</definedName>
    <definedName name="adtimp">#REF!</definedName>
    <definedName name="ADUCQT">[1]SERVIÇO!#REF!</definedName>
    <definedName name="af" localSheetId="0">#REF!</definedName>
    <definedName name="af" localSheetId="1">#REF!</definedName>
    <definedName name="af" localSheetId="3">#REF!</definedName>
    <definedName name="af">#REF!</definedName>
    <definedName name="af_1">#REF!</definedName>
    <definedName name="afi">#REF!</definedName>
    <definedName name="afp">#REF!</definedName>
    <definedName name="ag" localSheetId="0">#REF!</definedName>
    <definedName name="ag" localSheetId="1">#REF!</definedName>
    <definedName name="ag" localSheetId="3">#REF!</definedName>
    <definedName name="ag">#REF!</definedName>
    <definedName name="ag_1">#REF!</definedName>
    <definedName name="agr">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c">#REF!</definedName>
    <definedName name="amd">#REF!</definedName>
    <definedName name="ame">#REF!</definedName>
    <definedName name="amm">#REF!</definedName>
    <definedName name="AmorEscri">[4]EquiA!#REF!</definedName>
    <definedName name="AmorEscri_1">[4]EquiA!#REF!</definedName>
    <definedName name="AmorEscri_1_4">[4]EquiA!#REF!</definedName>
    <definedName name="AmorEscri_4">[4]EquiA!#REF!</definedName>
    <definedName name="AmorEscri_6">[4]EquiA!#REF!</definedName>
    <definedName name="AmorEscri_6_4">[4]EquiA!#REF!</definedName>
    <definedName name="AmorVei">[4]EquiA!#REF!</definedName>
    <definedName name="AmorVei_1">[4]EquiA!#REF!</definedName>
    <definedName name="AmorVei_1_4">[4]EquiA!#REF!</definedName>
    <definedName name="AmorVei_4">[4]EquiA!#REF!</definedName>
    <definedName name="AmorVei_6">[4]EquiA!#REF!</definedName>
    <definedName name="AmorVei_6_4">[4]EquiA!#REF!</definedName>
    <definedName name="anb">#REF!</definedName>
    <definedName name="apc" localSheetId="3">#REF!</definedName>
    <definedName name="apc">#REF!</definedName>
    <definedName name="apmfs">#REF!</definedName>
    <definedName name="AQTEMP1">[1]SERVIÇO!#REF!</definedName>
    <definedName name="AQTEMP2">[1]SERVIÇO!#REF!</definedName>
    <definedName name="are">#REF!</definedName>
    <definedName name="_xlnm.Print_Area" localSheetId="5">Cotações!$A$1:$F$28</definedName>
    <definedName name="_xlnm.Print_Area" localSheetId="6">'Cronograma físico-financeiro'!$A$1:$F$19</definedName>
    <definedName name="_xlnm.Print_Area" localSheetId="0">'PO I - Serviços'!$A$1:$H$23</definedName>
    <definedName name="_xlnm.Print_Area" localSheetId="1">'PO II - Comp Serv Complementare'!$A$1:$F$43</definedName>
    <definedName name="_xlnm.Print_Area" localSheetId="3">'PO IV - Det Enc Soc'!$A$2:$H$49</definedName>
    <definedName name="_xlnm.Print_Area" localSheetId="4">'PO V - BDI Serviços'!$A$1:$N$32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f">#REF!</definedName>
    <definedName name="ass">[1]SERVIÇO!#REF!</definedName>
    <definedName name="B320I">#REF!</definedName>
    <definedName name="B320P">#REF!</definedName>
    <definedName name="B500I">#REF!</definedName>
    <definedName name="B500P">#REF!</definedName>
    <definedName name="BALTO">#REF!</definedName>
    <definedName name="_xlnm.Database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E">[5]Insumos!$D$5</definedName>
    <definedName name="bebqt">[1]SERVIÇO!#REF!</definedName>
    <definedName name="bet">#REF!</definedName>
    <definedName name="biro">[4]PessA!#REF!</definedName>
    <definedName name="biro_1">[4]PessA!#REF!</definedName>
    <definedName name="biro_1_4">[4]PessA!#REF!</definedName>
    <definedName name="biro_4">[4]PessA!#REF!</definedName>
    <definedName name="biro_6">[4]PessA!#REF!</definedName>
    <definedName name="biro_6_4">[4]PessA!#REF!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 localSheetId="3">#REF!</definedName>
    <definedName name="caba1_0">#REF!</definedName>
    <definedName name="caba4" localSheetId="3">#REF!</definedName>
    <definedName name="caba4">#REF!</definedName>
    <definedName name="cal">#REF!</definedName>
    <definedName name="calpi">#REF!</definedName>
    <definedName name="CAMP" localSheetId="4">[1]SERVIÇO!#REF!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HAFQT">[1]SERVIÇO!#REF!</definedName>
    <definedName name="cho" localSheetId="0">#REF!</definedName>
    <definedName name="cho" localSheetId="1">#REF!</definedName>
    <definedName name="cho" localSheetId="3">#REF!</definedName>
    <definedName name="cho">#REF!</definedName>
    <definedName name="cho_1">#REF!</definedName>
    <definedName name="ci" localSheetId="0">#REF!</definedName>
    <definedName name="ci" localSheetId="1">#REF!</definedName>
    <definedName name="ci" localSheetId="3">#REF!</definedName>
    <definedName name="ci">#REF!</definedName>
    <definedName name="ci_1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D_ATRIUM">#REF!</definedName>
    <definedName name="COD_SINAPI">#REF!</definedName>
    <definedName name="COLSUB">[1]SERVIÇO!#REF!</definedName>
    <definedName name="comp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PA">#REF!</definedName>
    <definedName name="CPAF">#REF!</definedName>
    <definedName name="CRITERX">[1]SERVIÇO!#REF!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ERIVQT">[1]SERVIÇO!#REF!</definedName>
    <definedName name="descnt">#REF!</definedName>
    <definedName name="descont">#REF!</definedName>
    <definedName name="desm">#REF!</definedName>
    <definedName name="DespGer">[4]Tel!#REF!</definedName>
    <definedName name="DespGer_1">[4]Tel!#REF!</definedName>
    <definedName name="DespGer_1_4">[4]Tel!#REF!</definedName>
    <definedName name="DespGer_4">[4]Tel!#REF!</definedName>
    <definedName name="DespGer_6">[4]Tel!#REF!</definedName>
    <definedName name="DespGer_6_4">[4]Tel!#REF!</definedName>
    <definedName name="DIE">#REF!</definedName>
    <definedName name="DIF">#REF!</definedName>
    <definedName name="DIFQT">[1]SERVIÇO!#REF!</definedName>
    <definedName name="DistMed">[4]CombLub!#REF!</definedName>
    <definedName name="DistMed_1">[4]CombLub!#REF!</definedName>
    <definedName name="DistMed_1_4">[4]CombLub!#REF!</definedName>
    <definedName name="DistMed_4">[4]CombLub!#REF!</definedName>
    <definedName name="DistMed_6">[4]CombLub!#REF!</definedName>
    <definedName name="DistMed_6_4">[4]CombLub!#REF!</definedName>
    <definedName name="DistMedMP">[4]CombLub!#REF!</definedName>
    <definedName name="DistMedMP_1">[4]CombLub!#REF!</definedName>
    <definedName name="DistMedMP_1_4">[4]CombLub!#REF!</definedName>
    <definedName name="DistMedMP_4">[4]CombLub!#REF!</definedName>
    <definedName name="DistMedMP_6">[4]CombLub!#REF!</definedName>
    <definedName name="DistMedMP_6_4">[4]CombLub!#REF!</definedName>
    <definedName name="DKM">#REF!</definedName>
    <definedName name="E">#REF!</definedName>
    <definedName name="EB">[4]CombLub!#REF!</definedName>
    <definedName name="EB_1">[4]CombLub!#REF!</definedName>
    <definedName name="EB_1_4">[4]CombLub!#REF!</definedName>
    <definedName name="EB_4">[4]CombLub!#REF!</definedName>
    <definedName name="EB_6">[4]CombLub!#REF!</definedName>
    <definedName name="EB_6_4">[4]CombLub!#REF!</definedName>
    <definedName name="eCameta">[4]EquiA!#REF!</definedName>
    <definedName name="eCameta_1">[4]EquiA!#REF!</definedName>
    <definedName name="eCameta_1_4">[4]EquiA!#REF!</definedName>
    <definedName name="eCameta_4">[4]EquiA!#REF!</definedName>
    <definedName name="eCameta_6">[4]EquiA!#REF!</definedName>
    <definedName name="eCameta_6_4">[4]EquiA!#REF!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>[4]EquiA!#REF!</definedName>
    <definedName name="eMoto_1">[4]EquiA!#REF!</definedName>
    <definedName name="eMoto_1_4">[4]EquiA!#REF!</definedName>
    <definedName name="eMoto_4">[4]EquiA!#REF!</definedName>
    <definedName name="eMoto_6">[4]EquiA!#REF!</definedName>
    <definedName name="eMoto_6_4">[4]EquiA!#REF!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QPOTENC">[1]SERVIÇO!#REF!</definedName>
    <definedName name="ER">NA()</definedName>
    <definedName name="esm">#REF!</definedName>
    <definedName name="est">#REF!</definedName>
    <definedName name="est1.5_15">#REF!</definedName>
    <definedName name="eVehLev">[6]EquiA!$B$5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10_1">#REF!</definedName>
    <definedName name="Excel_BuiltIn_Print_Area_11_1">#REF!</definedName>
    <definedName name="Excel_BuiltIn_Print_Area_13_1">#REF!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_1_1">NA()</definedName>
    <definedName name="Excel_BuiltIn_Print_Area_20">#REF!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_1">#REF!</definedName>
    <definedName name="Excel_BuiltIn_Print_Area_33_1">#REF!</definedName>
    <definedName name="Excel_BuiltIn_Print_Area_4">#REF!</definedName>
    <definedName name="Excel_BuiltIn_Print_Area_5_1">#REF!</definedName>
    <definedName name="Excel_BuiltIn_Print_Area_6_1">#REF!</definedName>
    <definedName name="Excel_BuiltIn_Print_Area_7_1">(#REF!,#REF!,#REF!,#REF!,#REF!)</definedName>
    <definedName name="Excel_BuiltIn_Print_Area_9_1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18">#REF!</definedName>
    <definedName name="Excel_BuiltIn_Print_Titles_20">#REF!</definedName>
    <definedName name="Excel_BuiltIn_Print_Titles_3">NA()</definedName>
    <definedName name="fajjadsjajkds">[4]CombLub!#REF!</definedName>
    <definedName name="fajjadsjajkds_1">[4]CombLub!#REF!</definedName>
    <definedName name="fajjadsjajkds_1_4">[4]CombLub!#REF!</definedName>
    <definedName name="fajjadsjajkds_4">[4]CombLub!#REF!</definedName>
    <definedName name="fajjadsjajkds_6">[4]CombLub!#REF!</definedName>
    <definedName name="fajjadsjajkds_6_4">[4]CombLub!#REF!</definedName>
    <definedName name="FATOR">NA()</definedName>
    <definedName name="fcm">#REF!</definedName>
    <definedName name="FCRITER">[1]SERVIÇO!#REF!</definedName>
    <definedName name="fer">#REF!</definedName>
    <definedName name="FoFo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 localSheetId="3">#REF!</definedName>
    <definedName name="graf">#REF!</definedName>
    <definedName name="_xlnm.Recorder">#REF!</definedName>
    <definedName name="GRI">#REF!</definedName>
    <definedName name="GRP">#REF!</definedName>
    <definedName name="grx">#REF!</definedName>
    <definedName name="hid1_2">#REF!</definedName>
    <definedName name="HOJE">[1]SERVIÇO!#REF!</definedName>
    <definedName name="IMPF">[1]SERVIÇO!#REF!</definedName>
    <definedName name="IMPI">[1]SERVIÇO!#REF!</definedName>
    <definedName name="InsInt">[4]Tel!#REF!</definedName>
    <definedName name="InsInt_1">[4]Tel!#REF!</definedName>
    <definedName name="InsInt_1_4">[4]Tel!#REF!</definedName>
    <definedName name="InsInt_4">[4]Tel!#REF!</definedName>
    <definedName name="InsInt_6">[4]Tel!#REF!</definedName>
    <definedName name="InsInt_6_4">[4]Tel!#REF!</definedName>
    <definedName name="Insumos">'[7]RELAÇÃO - COMPOSIÇÕES E INSUMOS'!$A$7:$D$337</definedName>
    <definedName name="InvEscri">[4]EquiA!#REF!</definedName>
    <definedName name="InvEscri_1">[4]EquiA!#REF!</definedName>
    <definedName name="InvEscri_1_4">[4]EquiA!#REF!</definedName>
    <definedName name="InvEscri_4">[4]EquiA!#REF!</definedName>
    <definedName name="InvEscri_6">[4]EquiA!#REF!</definedName>
    <definedName name="InvEscri_6_4">[4]EquiA!#REF!</definedName>
    <definedName name="InvVei">[4]EquiA!#REF!</definedName>
    <definedName name="InvVei_1">[4]EquiA!#REF!</definedName>
    <definedName name="InvVei_1_4">[4]EquiA!#REF!</definedName>
    <definedName name="InvVei_4">[4]EquiA!#REF!</definedName>
    <definedName name="InvVei_6">[4]EquiA!#REF!</definedName>
    <definedName name="InvVei_6_4">[4]EquiA!#REF!</definedName>
    <definedName name="InvVeia">[4]EquiA!#REF!</definedName>
    <definedName name="InvVeia_1">[4]EquiA!#REF!</definedName>
    <definedName name="InvVeia_1_4">[4]EquiA!#REF!</definedName>
    <definedName name="InvVeia_4">[4]EquiA!#REF!</definedName>
    <definedName name="InvVeia_6">[4]EquiA!#REF!</definedName>
    <definedName name="InvVeia_6_4">[4]EquiA!#REF!</definedName>
    <definedName name="ipf">#REF!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itus1">#REF!</definedName>
    <definedName name="jazida5">#REF!</definedName>
    <definedName name="jazida6">#REF!</definedName>
    <definedName name="jla1_220">#REF!</definedName>
    <definedName name="JRS">#REF!</definedName>
    <definedName name="Leituristas">[4]PessA!#REF!</definedName>
    <definedName name="Leituristas_1">[4]PessA!#REF!</definedName>
    <definedName name="Leituristas_1_4">[4]PessA!#REF!</definedName>
    <definedName name="Leituristas_4">[4]PessA!#REF!</definedName>
    <definedName name="Leituristas_6">[4]PessA!#REF!</definedName>
    <definedName name="Leituristas_6_4">[4]PessA!#REF!</definedName>
    <definedName name="LIN">[1]SERVIÇO!#REF!</definedName>
    <definedName name="LISTSEL">[1]SERVIÇO!#REF!</definedName>
    <definedName name="lm6_3">#REF!</definedName>
    <definedName name="lnm">#REF!</definedName>
    <definedName name="LOCAB">[1]SERVIÇO!#REF!</definedName>
    <definedName name="LOCAL">[1]SERVIÇO!#REF!</definedName>
    <definedName name="lpb">#REF!</definedName>
    <definedName name="ls" localSheetId="0">#REF!</definedName>
    <definedName name="ls" localSheetId="1">#REF!</definedName>
    <definedName name="ls" localSheetId="3">#REF!</definedName>
    <definedName name="ls">#REF!</definedName>
    <definedName name="ls_1">#REF!</definedName>
    <definedName name="LSO">#REF!</definedName>
    <definedName name="lub" localSheetId="0">#REF!</definedName>
    <definedName name="lub" localSheetId="1">#REF!</definedName>
    <definedName name="lub" localSheetId="3">#REF!</definedName>
    <definedName name="lub">#REF!</definedName>
    <definedName name="lub_1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ARCAX">[1]SERVIÇO!#REF!</definedName>
    <definedName name="MBV">#REF!</definedName>
    <definedName name="mdn">#REF!</definedName>
    <definedName name="meio" localSheetId="0">#REF!</definedName>
    <definedName name="meio" localSheetId="1">#REF!</definedName>
    <definedName name="meio" localSheetId="3">#REF!</definedName>
    <definedName name="meio">#REF!</definedName>
    <definedName name="meio_1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NI">#REF!</definedName>
    <definedName name="MNP">#REF!</definedName>
    <definedName name="motoristas">[4]EquiOM!#REF!</definedName>
    <definedName name="motoristas_1">[4]EquiOM!#REF!</definedName>
    <definedName name="motoristas_1_4">[4]EquiOM!#REF!</definedName>
    <definedName name="motoristas_4">[4]EquiOM!#REF!</definedName>
    <definedName name="motoristas_6">[4]EquiOM!#REF!</definedName>
    <definedName name="motoristas_6_4">[4]EquiOM!#REF!</definedName>
    <definedName name="mour" localSheetId="3">#REF!</definedName>
    <definedName name="mour">#REF!</definedName>
    <definedName name="mpm2.5">#REF!</definedName>
    <definedName name="msv">#REF!</definedName>
    <definedName name="MUNICIPIO">[1]SERVIÇO!#REF!</definedName>
    <definedName name="MURBOMB">[1]SERVIÇO!#REF!</definedName>
    <definedName name="NDATA">[1]SERVIÇO!#REF!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d" localSheetId="0">#REF!</definedName>
    <definedName name="od" localSheetId="1">#REF!</definedName>
    <definedName name="od" localSheetId="3">#REF!</definedName>
    <definedName name="od">#REF!</definedName>
    <definedName name="od_1">#REF!</definedName>
    <definedName name="odi">#REF!</definedName>
    <definedName name="of" localSheetId="0">#REF!</definedName>
    <definedName name="of" localSheetId="1">#REF!</definedName>
    <definedName name="of" localSheetId="3">#REF!</definedName>
    <definedName name="of">#REF!</definedName>
    <definedName name="of_1">#REF!</definedName>
    <definedName name="ofc">[8]Insumos!$D$9</definedName>
    <definedName name="ofi">#REF!</definedName>
    <definedName name="OGU">#REF!</definedName>
    <definedName name="oli">#REF!</definedName>
    <definedName name="Par">#REF!</definedName>
    <definedName name="pcf60x210">#REF!</definedName>
    <definedName name="pcf80x200">#REF!</definedName>
    <definedName name="pcf80x210">#REF!</definedName>
    <definedName name="pcfc">#REF!</definedName>
    <definedName name="PDER">[1]SERVIÇO!#REF!</definedName>
    <definedName name="PDIVERS">[1]SERVIÇO!#REF!</definedName>
    <definedName name="pdm" localSheetId="0">#REF!</definedName>
    <definedName name="pdm" localSheetId="1">#REF!</definedName>
    <definedName name="pdm" localSheetId="3">#REF!</definedName>
    <definedName name="pdm">#REF!</definedName>
    <definedName name="pdm_1">#REF!</definedName>
    <definedName name="pedra" localSheetId="0">#REF!</definedName>
    <definedName name="pedra" localSheetId="1">#REF!</definedName>
    <definedName name="pedra" localSheetId="3">#REF!</definedName>
    <definedName name="pedra">#REF!</definedName>
    <definedName name="pedra_1">#REF!</definedName>
    <definedName name="PEMD">[1]SERVIÇO!#REF!</definedName>
    <definedName name="pes">#REF!</definedName>
    <definedName name="PIEQUIP">[1]SERVIÇO!#REF!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MS">#REF!</definedName>
    <definedName name="PMUR">[1]SERVIÇO!#REF!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rt" localSheetId="0">#REF!</definedName>
    <definedName name="port" localSheetId="1">#REF!</definedName>
    <definedName name="port" localSheetId="3">#REF!</definedName>
    <definedName name="port">#REF!</definedName>
    <definedName name="port_1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 localSheetId="0">#REF!</definedName>
    <definedName name="pref" localSheetId="1">#REF!</definedName>
    <definedName name="pref" localSheetId="3">#REF!</definedName>
    <definedName name="PREF">#REF!</definedName>
    <definedName name="PREF_1">#REF!</definedName>
    <definedName name="pref_4">#REF!</definedName>
    <definedName name="prf">#REF!</definedName>
    <definedName name="prg">#REF!</definedName>
    <definedName name="PROJ">#REF!</definedName>
    <definedName name="prtm">#REF!</definedName>
    <definedName name="PTGERAL">[1]SERVIÇO!#REF!</definedName>
    <definedName name="ptt3x2">#REF!</definedName>
    <definedName name="PVC">#REF!</definedName>
    <definedName name="qgm">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dt13.8">#REF!</definedName>
    <definedName name="rec">#REF!</definedName>
    <definedName name="RECADUC">[1]SERVIÇO!#REF!</definedName>
    <definedName name="RES">#REF!</definedName>
    <definedName name="rgG3_4">#REF!</definedName>
    <definedName name="rgp1_2">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LI">#REF!</definedName>
    <definedName name="RLP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PI">#REF!</definedName>
    <definedName name="RPP">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rrrrrrrrrr" localSheetId="0">#REF!</definedName>
    <definedName name="rrrrrrrrrrrr" localSheetId="1">#REF!</definedName>
    <definedName name="rrrrrrrrrrrr" localSheetId="3">#REF!</definedName>
    <definedName name="rrrrrrrrrrrr">#REF!</definedName>
    <definedName name="rrrrrrrrrrrr_1">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ruas" localSheetId="0">#REF!</definedName>
    <definedName name="ruas" localSheetId="1">#REF!</definedName>
    <definedName name="ruas" localSheetId="3">#REF!</definedName>
    <definedName name="ruas">#REF!</definedName>
    <definedName name="ruas_1">#REF!</definedName>
    <definedName name="s">#REF!</definedName>
    <definedName name="s14_">#REF!</definedName>
    <definedName name="SAL">#REF!</definedName>
    <definedName name="se" localSheetId="0">#REF!</definedName>
    <definedName name="se" localSheetId="1">#REF!</definedName>
    <definedName name="se" localSheetId="3">#REF!</definedName>
    <definedName name="se">#REF!</definedName>
    <definedName name="se_1">#REF!</definedName>
    <definedName name="seat15">#REF!</definedName>
    <definedName name="sin">#REF!</definedName>
    <definedName name="SISTEM1">[1]SERVIÇO!#REF!</definedName>
    <definedName name="SISTEM2">[1]SERVIÇO!#REF!</definedName>
    <definedName name="sollimp">#REF!</definedName>
    <definedName name="sOpRadio">[4]PessA!#REF!</definedName>
    <definedName name="sOpRadio_1">[4]PessA!#REF!</definedName>
    <definedName name="sOpRadio_1_4">[4]PessA!#REF!</definedName>
    <definedName name="sOpRadio_4">[4]PessA!#REF!</definedName>
    <definedName name="sOpRadio_6">[4]PessA!#REF!</definedName>
    <definedName name="sOpRadio_6_4">[4]PessA!#REF!</definedName>
    <definedName name="sRespOM">[4]PessA!#REF!</definedName>
    <definedName name="sRespOM_1">[4]PessA!#REF!</definedName>
    <definedName name="sRespOM_1_4">[4]PessA!#REF!</definedName>
    <definedName name="sRespOM_4">[4]PessA!#REF!</definedName>
    <definedName name="sRespOM_6">[4]PessA!#REF!</definedName>
    <definedName name="sRespOM_6_4">[4]PessA!#REF!</definedName>
    <definedName name="srv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sum">#REF!</definedName>
    <definedName name="svt">#REF!</definedName>
    <definedName name="sx" localSheetId="0">#REF!</definedName>
    <definedName name="sx" localSheetId="1">#REF!</definedName>
    <definedName name="sx" localSheetId="3">#REF!</definedName>
    <definedName name="sx">#REF!</definedName>
    <definedName name="sx_1">#REF!</definedName>
    <definedName name="sxo">#REF!</definedName>
    <definedName name="tb100cm" localSheetId="0">#REF!</definedName>
    <definedName name="tb100cm" localSheetId="1">#REF!</definedName>
    <definedName name="tb100cm" localSheetId="3">#REF!</definedName>
    <definedName name="tb100cm">#REF!</definedName>
    <definedName name="tb100cm_1">#REF!</definedName>
    <definedName name="tbv">#REF!</definedName>
    <definedName name="ted">#REF!</definedName>
    <definedName name="TelO">[4]Tel!#REF!</definedName>
    <definedName name="TelO_1">[4]Tel!#REF!</definedName>
    <definedName name="TelO_1_4">[4]Tel!#REF!</definedName>
    <definedName name="TelO_4">[4]Tel!#REF!</definedName>
    <definedName name="TelO_6">[4]Tel!#REF!</definedName>
    <definedName name="TelO_6_4">[4]Tel!#REF!</definedName>
    <definedName name="ter">#REF!</definedName>
    <definedName name="tes">#REF!</definedName>
    <definedName name="teste">[4]PessA!#REF!</definedName>
    <definedName name="teste_1">[4]PessA!#REF!</definedName>
    <definedName name="teste_1_4">[4]PessA!#REF!</definedName>
    <definedName name="teste_4">[4]PessA!#REF!</definedName>
    <definedName name="teste_6">[4]PessA!#REF!</definedName>
    <definedName name="teste_6_4">[4]PessA!#REF!</definedName>
    <definedName name="tic">[8]Insumos!$D$13</definedName>
    <definedName name="TID">#REF!</definedName>
    <definedName name="titbeb">[1]SERVIÇO!#REF!</definedName>
    <definedName name="TITCHAF">[1]SERVIÇO!#REF!</definedName>
    <definedName name="_xlnm.Print_Titles" localSheetId="0">'PO I - Serviços'!$1:$3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" localSheetId="0">#REF!</definedName>
    <definedName name="total" localSheetId="1">#REF!</definedName>
    <definedName name="total" localSheetId="3">#REF!</definedName>
    <definedName name="total">#REF!</definedName>
    <definedName name="total_1">#REF!</definedName>
    <definedName name="TOTAL_RESUMO">NA()</definedName>
    <definedName name="TotCrP">[4]CombLub!#REF!</definedName>
    <definedName name="TotCrP_1">[4]CombLub!#REF!</definedName>
    <definedName name="TotCrP_1_4">[4]CombLub!#REF!</definedName>
    <definedName name="TotCrP_4">[4]CombLub!#REF!</definedName>
    <definedName name="TotCrP_6">[4]CombLub!#REF!</definedName>
    <definedName name="TotCrP_6_4">[4]CombLub!#REF!</definedName>
    <definedName name="TOTQTS">[1]SERVIÇO!#REF!</definedName>
    <definedName name="TotUSM">[4]CombLub!#REF!</definedName>
    <definedName name="TotUSM_1">[4]CombLub!#REF!</definedName>
    <definedName name="TotUSM_1_4">[4]CombLub!#REF!</definedName>
    <definedName name="TotUSM_4">[4]CombLub!#REF!</definedName>
    <definedName name="TotUSM_6">[4]CombLub!#REF!</definedName>
    <definedName name="TotUSM_6_4">[4]CombLub!#REF!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>[4]Tel!#REF!</definedName>
    <definedName name="transp_1">[4]Tel!#REF!</definedName>
    <definedName name="transp_1_4">[4]Tel!#REF!</definedName>
    <definedName name="transp_4">[4]Tel!#REF!</definedName>
    <definedName name="transp_6">[4]Tel!#REF!</definedName>
    <definedName name="transp_6_4">[4]Tel!#REF!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TT">[1]SERVIÇO!#REF!</definedName>
    <definedName name="tus">#REF!</definedName>
    <definedName name="tuso">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VTE">#REF!</definedName>
    <definedName name="w">NA()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xx">#REF!</definedName>
    <definedName name="xxxxxxxxxxxxxx">#REF!</definedName>
    <definedName name="zar">#REF!</definedName>
    <definedName name="ZECA">[1]SERVIÇO!#REF!</definedName>
  </definedNames>
  <calcPr calcId="125725"/>
</workbook>
</file>

<file path=xl/calcChain.xml><?xml version="1.0" encoding="utf-8"?>
<calcChain xmlns="http://schemas.openxmlformats.org/spreadsheetml/2006/main">
  <c r="F11" i="24"/>
  <c r="D11"/>
  <c r="F7"/>
  <c r="D7"/>
  <c r="C15"/>
  <c r="H53" i="22"/>
  <c r="E28" i="23"/>
  <c r="E27"/>
  <c r="E19"/>
  <c r="E20" s="1"/>
  <c r="H12" i="22" s="1"/>
  <c r="F14" i="8"/>
  <c r="C21" i="19"/>
  <c r="N22"/>
  <c r="E11" i="23"/>
  <c r="E12" s="1"/>
  <c r="H54" i="22" s="1"/>
  <c r="G54"/>
  <c r="E7" i="24" l="1"/>
  <c r="D9"/>
  <c r="F9"/>
  <c r="E11"/>
  <c r="D13"/>
  <c r="F13"/>
  <c r="E9"/>
  <c r="E13"/>
  <c r="G52" i="22"/>
  <c r="G55"/>
  <c r="I55" s="1"/>
  <c r="G51"/>
  <c r="I51" s="1"/>
  <c r="G56"/>
  <c r="I56" s="1"/>
  <c r="I54"/>
  <c r="I60"/>
  <c r="I57"/>
  <c r="I53"/>
  <c r="I52"/>
  <c r="I50"/>
  <c r="F15" i="24" l="1"/>
  <c r="F17" s="1"/>
  <c r="D15"/>
  <c r="D18" s="1"/>
  <c r="E15"/>
  <c r="E17" s="1"/>
  <c r="I62" i="22"/>
  <c r="I63" s="1"/>
  <c r="I64" s="1"/>
  <c r="F19" i="8" s="1"/>
  <c r="G19" s="1"/>
  <c r="D17" i="24" l="1"/>
  <c r="D19"/>
  <c r="E19" s="1"/>
  <c r="F19" s="1"/>
  <c r="E18"/>
  <c r="F18" s="1"/>
  <c r="I36" i="22"/>
  <c r="I17"/>
  <c r="I13"/>
  <c r="I31"/>
  <c r="F18" i="16"/>
  <c r="F36"/>
  <c r="F37" s="1"/>
  <c r="F30"/>
  <c r="F31" s="1"/>
  <c r="F32" l="1"/>
  <c r="F33" s="1"/>
  <c r="F38"/>
  <c r="F39" s="1"/>
  <c r="I85" i="22"/>
  <c r="I84"/>
  <c r="I83"/>
  <c r="I82"/>
  <c r="I78"/>
  <c r="I77"/>
  <c r="I33"/>
  <c r="I32"/>
  <c r="I30"/>
  <c r="I14"/>
  <c r="I12"/>
  <c r="I11"/>
  <c r="I10"/>
  <c r="I9"/>
  <c r="I8"/>
  <c r="I7"/>
  <c r="I19" l="1"/>
  <c r="I20" s="1"/>
  <c r="I21" s="1"/>
  <c r="F20" i="8" s="1"/>
  <c r="G20" s="1"/>
  <c r="I38" i="22"/>
  <c r="I39" s="1"/>
  <c r="I40" s="1"/>
  <c r="F18" i="8" s="1"/>
  <c r="G18" s="1"/>
  <c r="I87" i="22"/>
  <c r="I88" s="1"/>
  <c r="I89" s="1"/>
  <c r="F21" i="8" s="1"/>
  <c r="G21" s="1"/>
  <c r="G14"/>
  <c r="F17" i="16"/>
  <c r="F16"/>
  <c r="F10"/>
  <c r="F11"/>
  <c r="F12"/>
  <c r="C12" i="19"/>
  <c r="C16"/>
  <c r="H22"/>
  <c r="C24"/>
  <c r="C31" s="1"/>
  <c r="G21" i="17"/>
  <c r="G34"/>
  <c r="G42"/>
  <c r="G49" s="1"/>
  <c r="G47"/>
  <c r="F8" i="16"/>
  <c r="F9"/>
  <c r="F19"/>
  <c r="F15" i="8" l="1"/>
  <c r="G15" s="1"/>
  <c r="F12"/>
  <c r="F20" i="16"/>
  <c r="G22" i="8"/>
  <c r="F13" i="16"/>
  <c r="E23"/>
  <c r="F23" l="1"/>
  <c r="F22"/>
  <c r="G12" i="8"/>
  <c r="F24" i="16" l="1"/>
  <c r="F13" i="8" s="1"/>
  <c r="G13" s="1"/>
  <c r="G16" s="1"/>
  <c r="G23" s="1"/>
</calcChain>
</file>

<file path=xl/sharedStrings.xml><?xml version="1.0" encoding="utf-8"?>
<sst xmlns="http://schemas.openxmlformats.org/spreadsheetml/2006/main" count="491" uniqueCount="292">
  <si>
    <t>01.01</t>
  </si>
  <si>
    <t>02.01</t>
  </si>
  <si>
    <t>01.00</t>
  </si>
  <si>
    <t>02.00</t>
  </si>
  <si>
    <t>Und</t>
  </si>
  <si>
    <t>Descrição dos serviços</t>
  </si>
  <si>
    <t xml:space="preserve">ITEM </t>
  </si>
  <si>
    <t>m²</t>
  </si>
  <si>
    <t xml:space="preserve"> COMPOSIÇÃO DE PREÇO UNITÁRIO</t>
  </si>
  <si>
    <t>DISCRIMINAÇÃO</t>
  </si>
  <si>
    <t>UNIDADE</t>
  </si>
  <si>
    <t>QUANT.</t>
  </si>
  <si>
    <t>P.UNIT.</t>
  </si>
  <si>
    <t>P.TOTAL</t>
  </si>
  <si>
    <t>SUB-TOTAL</t>
  </si>
  <si>
    <t>A) CUSTO UNITÁRIO TOTAL</t>
  </si>
  <si>
    <t>UN</t>
  </si>
  <si>
    <t>Objeto:</t>
  </si>
  <si>
    <t>DETALHAMENTO DOS ENCARGOS SOCIAIS</t>
  </si>
  <si>
    <t>%</t>
  </si>
  <si>
    <t>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</si>
  <si>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</si>
  <si>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</si>
  <si>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</si>
  <si>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</si>
  <si>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</si>
  <si>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</si>
  <si>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</si>
  <si>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</si>
  <si>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</si>
  <si>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</si>
  <si>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</si>
  <si>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</si>
  <si>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</si>
  <si>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</si>
  <si>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</si>
  <si>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</si>
  <si>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</si>
  <si>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</si>
  <si>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</si>
  <si>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</si>
  <si>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</si>
  <si>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</si>
  <si>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</si>
  <si>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</si>
  <si>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</si>
  <si>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</si>
  <si>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</si>
  <si>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</si>
  <si>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</si>
  <si>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</si>
  <si>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</si>
  <si>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</si>
  <si>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</si>
  <si>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</si>
  <si>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</si>
  <si>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</si>
  <si>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</si>
  <si>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</si>
  <si>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</si>
  <si>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</si>
  <si>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</si>
  <si>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</si>
  <si>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</si>
  <si>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</si>
  <si>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</si>
  <si>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</si>
  <si>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</si>
  <si>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</si>
  <si>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</si>
  <si>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</si>
  <si>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</si>
  <si>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</si>
  <si>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</si>
  <si>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</si>
  <si>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</si>
  <si>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</si>
  <si>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</si>
  <si>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</si>
  <si>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</si>
  <si>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</si>
  <si>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</si>
  <si>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</si>
  <si>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SUBTOTAL DE "D"</t>
  </si>
  <si>
    <t>TOTAIS DE ENCARGOS SOCIAIS</t>
  </si>
  <si>
    <t>ISS</t>
  </si>
  <si>
    <t>L</t>
  </si>
  <si>
    <t>Quantidade</t>
  </si>
  <si>
    <t>Valor Unitário (R$)</t>
  </si>
  <si>
    <t>Valor Total (R$)</t>
  </si>
  <si>
    <t>und</t>
  </si>
  <si>
    <t>01.02</t>
  </si>
  <si>
    <t>TOTAL GERAL =</t>
  </si>
  <si>
    <t>MATERIAL</t>
  </si>
  <si>
    <t>PREÇO UNITÁRIO TOTAL (A+B+C)</t>
  </si>
  <si>
    <t>Fornecimento e instalação de placa de obra</t>
  </si>
  <si>
    <t>EQUIPAMENTO/SERVIÇO</t>
  </si>
  <si>
    <t>unidade : MÊS</t>
  </si>
  <si>
    <t>MÊS</t>
  </si>
  <si>
    <t>BDI APLICADO NA OBRA</t>
  </si>
  <si>
    <t>ITEM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</si>
  <si>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</si>
  <si>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</si>
  <si>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</si>
  <si>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</si>
  <si>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</si>
  <si>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</si>
  <si>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</si>
  <si>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Seguro e Garantia</t>
  </si>
  <si>
    <t>Riscos e Imprevistos</t>
  </si>
  <si>
    <t>Despesas Financeiras</t>
  </si>
  <si>
    <t>Administração Central</t>
  </si>
  <si>
    <t>Total do Grupo A =</t>
  </si>
  <si>
    <t>2.00</t>
  </si>
  <si>
    <t>Benefício</t>
  </si>
  <si>
    <t>LUCRO</t>
  </si>
  <si>
    <t>Total do Grupo B =</t>
  </si>
  <si>
    <t>3.00</t>
  </si>
  <si>
    <t>Impostos</t>
  </si>
  <si>
    <t>PIS / PASEP</t>
  </si>
  <si>
    <t>COFINS</t>
  </si>
  <si>
    <t>CPRB (Contribuição Previdenciária sobre o Lucro Bruto)</t>
  </si>
  <si>
    <t>Total do Grupo C =</t>
  </si>
  <si>
    <t>Fórmula Para Cálculo do B.D.I</t>
  </si>
  <si>
    <t>1º QUARTIL</t>
  </si>
  <si>
    <t>3º QUARTIL</t>
  </si>
  <si>
    <t>Bonificação Sobre Despesas indiretas (B.D.I) =</t>
  </si>
  <si>
    <t>FAIXAS DE ADMISSIBILIDADE DE ACORDO COM O ACORDÃO N. 2622/2013 DO TCU</t>
  </si>
  <si>
    <t>B-1</t>
  </si>
  <si>
    <t>CÁLCULO DO ISS</t>
  </si>
  <si>
    <t>C-1</t>
  </si>
  <si>
    <t>ALÍQUOTA MUNICIPAL (%)</t>
  </si>
  <si>
    <t>% DE MÃO DE OBRA</t>
  </si>
  <si>
    <t>ALÍQUOTA FINAL (%)</t>
  </si>
  <si>
    <t>C-2</t>
  </si>
  <si>
    <t>C-3</t>
  </si>
  <si>
    <t>C-4</t>
  </si>
  <si>
    <t>VALORES DO BDI PARA CONSTRUÇÃO DE EDIFÍCIOS DE ACORDO COM O ACORDÃO N. 2622/2013 DO TCU</t>
  </si>
  <si>
    <t>BDI =(((1+A4+A1+A2)*(1+A3)*(1+B1))/(1-C))-1</t>
  </si>
  <si>
    <t>10557/ORSE</t>
  </si>
  <si>
    <t>mês</t>
  </si>
  <si>
    <t>PLANILHA ORÇAMENTÁRIA</t>
  </si>
  <si>
    <t>ADMINISTRAÇÃO, MOBILIZAÇÃO E DESMOBILIZAÇÃO</t>
  </si>
  <si>
    <t>01.05</t>
  </si>
  <si>
    <t>BDI=28,82%</t>
  </si>
  <si>
    <t>01.06</t>
  </si>
  <si>
    <t>composição</t>
  </si>
  <si>
    <t>74209/001</t>
  </si>
  <si>
    <t>ha</t>
  </si>
  <si>
    <t>Administração local</t>
  </si>
  <si>
    <t>Cercamento da APP</t>
  </si>
  <si>
    <t>Educação ambiental</t>
  </si>
  <si>
    <t>02.03</t>
  </si>
  <si>
    <t>02.08</t>
  </si>
  <si>
    <t>Total 01 =</t>
  </si>
  <si>
    <t>Total 02 =</t>
  </si>
  <si>
    <t>km</t>
  </si>
  <si>
    <t>PLANILHIA ORÇAMENTÁRIA : Custos unitários dos serviços por tipo de intervenção</t>
  </si>
  <si>
    <t>DESCRIÇÃO</t>
  </si>
  <si>
    <t>Fonte</t>
  </si>
  <si>
    <t>Codigo</t>
  </si>
  <si>
    <t>Unidade</t>
  </si>
  <si>
    <t>Valor unitário (R$)</t>
  </si>
  <si>
    <t>SINAPI</t>
  </si>
  <si>
    <t>Mourões (estaca) 2,20 de altura; diamentro 8 a 11 cm</t>
  </si>
  <si>
    <t>unidade</t>
  </si>
  <si>
    <t>Mourões (esticador) 2,20 de altura; diamentro 16 a 19 cm</t>
  </si>
  <si>
    <t>Arame Farpado</t>
  </si>
  <si>
    <t>0340</t>
  </si>
  <si>
    <t>Grampo</t>
  </si>
  <si>
    <t>5076</t>
  </si>
  <si>
    <t>kg</t>
  </si>
  <si>
    <t>Balacins</t>
  </si>
  <si>
    <t>cotação</t>
  </si>
  <si>
    <t>ud</t>
  </si>
  <si>
    <t>Transporte de material</t>
  </si>
  <si>
    <t>Distância (Km)</t>
  </si>
  <si>
    <t>Caminhão</t>
  </si>
  <si>
    <t>Sub: total</t>
  </si>
  <si>
    <t>BDI (28,82%)</t>
  </si>
  <si>
    <t>Total Geral</t>
  </si>
  <si>
    <t>3123</t>
  </si>
  <si>
    <t>Formicida</t>
  </si>
  <si>
    <t>hora</t>
  </si>
  <si>
    <t>2706</t>
  </si>
  <si>
    <t>Etapa de Escritório (preparação):</t>
  </si>
  <si>
    <t>h</t>
  </si>
  <si>
    <t>1. Mobilização de maquinário e equipamento</t>
  </si>
  <si>
    <t>2. Desmobilização de maquinário e equipamento</t>
  </si>
  <si>
    <t>85331</t>
  </si>
  <si>
    <t xml:space="preserve">Abertura manual de Picada </t>
  </si>
  <si>
    <t>Mão de Obra na Confecção de Cerca</t>
  </si>
  <si>
    <t>532</t>
  </si>
  <si>
    <t>Técnico em meio ambiente</t>
  </si>
  <si>
    <t>Total</t>
  </si>
  <si>
    <t xml:space="preserve">1.1 Caminhão carroceria </t>
  </si>
  <si>
    <t xml:space="preserve">2.1 Caminhão carroceria </t>
  </si>
  <si>
    <t>m³</t>
  </si>
  <si>
    <t>SINAPI (2017)</t>
  </si>
  <si>
    <t>COMPOSIÇÃO DE PREÇO UNITÁRIO</t>
  </si>
  <si>
    <t>73467/SINAPI</t>
  </si>
  <si>
    <t>MOBILIZAÇÃO E DESMOBILIZAÇÃO DE MÁQUINAS EQUIPAMENTO</t>
  </si>
  <si>
    <t xml:space="preserve"> COMPOSIÇÃO DE PREÇO UNITÁRIO - SERVIÇOS PRELIMINARES</t>
  </si>
  <si>
    <t>Veículo</t>
  </si>
  <si>
    <t>6</t>
  </si>
  <si>
    <t>Ajudante p coleta de sementes</t>
  </si>
  <si>
    <t>Ajudante p semeadura a lanço</t>
  </si>
  <si>
    <t>Consiste na recomposição de espécies nativas, através de semeadura a lanço, misturando sementes de espécies rasteiras, arbustivas e arbóreas em quantidade suficiente para abranger toda a área degradada.</t>
  </si>
  <si>
    <t>COMPOSIÇÃO 1.2-RECOMPOSIÇÃO DA VEGETAÇÃO POR SEMEADURA DIRETA                     CUSTO DE 1 HECTARE</t>
  </si>
  <si>
    <t>ADMINISTRAÇÃO LOCAL/INSTALAÇÃO DO CANTEIRO DE OBRAS</t>
  </si>
  <si>
    <t>Telefone (escritório do canteiro de obras)</t>
  </si>
  <si>
    <t>Mobilização de máquinas e equipamentos</t>
  </si>
  <si>
    <t>Desmobilização de máquinas e equipamentos</t>
  </si>
  <si>
    <t>Engenheiro</t>
  </si>
  <si>
    <t>242</t>
  </si>
  <si>
    <t>5890</t>
  </si>
  <si>
    <t>123,02</t>
  </si>
  <si>
    <t>1</t>
  </si>
  <si>
    <t>4</t>
  </si>
  <si>
    <t>Preparo do solo (subsolagem, gradagem)</t>
  </si>
  <si>
    <t>92145</t>
  </si>
  <si>
    <t>85,06</t>
  </si>
  <si>
    <t>Palestras (2):</t>
  </si>
  <si>
    <t xml:space="preserve">Profissional de nível superior </t>
  </si>
  <si>
    <t>Profissional de nível superior</t>
  </si>
  <si>
    <t>Veículo tipo pick-up capacidade até 0,7 ton para apoio à administração.</t>
  </si>
  <si>
    <t>Caminhonete cap até 0,7 ton</t>
  </si>
  <si>
    <t>Material de escritório</t>
  </si>
  <si>
    <t>10562/ORSE</t>
  </si>
  <si>
    <t>73847/001</t>
  </si>
  <si>
    <t>Implantação de escritório (aluguel)</t>
  </si>
  <si>
    <t>126,66</t>
  </si>
  <si>
    <t>m</t>
  </si>
  <si>
    <t>Tabela SINAPI (data): 13/01/2018</t>
  </si>
  <si>
    <t>Tabela SINAPI (13/01/2018); ORSE (Novembro de 2017)</t>
  </si>
  <si>
    <t>SINAPI (JAN-2018)</t>
  </si>
  <si>
    <t>96020</t>
  </si>
  <si>
    <t>Gasolina comum</t>
  </si>
  <si>
    <t>Abertura de Covas 0,40 x 0,40 x 0,40 m (Servente)</t>
  </si>
  <si>
    <t>88242</t>
  </si>
  <si>
    <t>88243</t>
  </si>
  <si>
    <t>38640</t>
  </si>
  <si>
    <t>Consiste no plantio de mudas de espécies nativas, em baixa densidade (espaçamento de 6 X 6 m).</t>
  </si>
  <si>
    <t>Plantio por mudas</t>
  </si>
  <si>
    <t>Plantio por semeadura</t>
  </si>
  <si>
    <t>02.02</t>
  </si>
  <si>
    <t>COMPOSIÇÃO 1.3-RECOMPOSIÇÃO DA VEGETAÇÃO POR PLANTIO DE MUDAS                   CUSTO DE 1 HECTARE</t>
  </si>
  <si>
    <t xml:space="preserve">COMPOSIÇÃO 1.4- PROGRAMA DE EDUCAÇÃO AMBIENTAL                  </t>
  </si>
  <si>
    <t>Irrigação (12 repetições)</t>
  </si>
  <si>
    <t>Cotação</t>
  </si>
  <si>
    <t>73967/004</t>
  </si>
  <si>
    <t>Adubo Fosfatado (200g/cova)</t>
  </si>
  <si>
    <t>Plantio e Adubação de Mudas (Servente - 0,1h/muda)</t>
  </si>
  <si>
    <t>2</t>
  </si>
  <si>
    <t>Gel para plantio (10g/cova)</t>
  </si>
  <si>
    <t>Cotações</t>
  </si>
  <si>
    <t>Cotação 1</t>
  </si>
  <si>
    <t>Gel para plantio 250 g</t>
  </si>
  <si>
    <t>Cotação 2</t>
  </si>
  <si>
    <t>Cotação 3</t>
  </si>
  <si>
    <t>Média</t>
  </si>
  <si>
    <t>Cotação 4</t>
  </si>
  <si>
    <t>R$/kg</t>
  </si>
  <si>
    <t>COMPOSIÇÃO 1.1- CERCAMENTO: RECUPERAÇÃO DE MATA CILIAR EM RIO                             CUSTO DE 1 KM</t>
  </si>
  <si>
    <t>C) BDI</t>
  </si>
  <si>
    <t>MEMÓRIA DE CALCULO DO BDI</t>
  </si>
  <si>
    <t>INTERVENÇÕES EM APP</t>
  </si>
  <si>
    <t>Balancim - distanciador de arame 100 un.</t>
  </si>
  <si>
    <t>R$/un</t>
  </si>
  <si>
    <t>Formicida 500g</t>
  </si>
  <si>
    <t>VALOR</t>
  </si>
  <si>
    <t>1º  Mês</t>
  </si>
  <si>
    <t>2º Mês</t>
  </si>
  <si>
    <t>3º Mês</t>
  </si>
  <si>
    <t>1.0</t>
  </si>
  <si>
    <t>% EXECUTADO</t>
  </si>
  <si>
    <t>2.0</t>
  </si>
  <si>
    <t>3.0</t>
  </si>
  <si>
    <t>4.0</t>
  </si>
  <si>
    <t>TOTAIS</t>
  </si>
  <si>
    <t>% DO ITEM</t>
  </si>
  <si>
    <t>TOTAL ACUMULADO</t>
  </si>
  <si>
    <t>% EXECUTADO ACUMULADO</t>
  </si>
  <si>
    <t>PLANTIO</t>
  </si>
  <si>
    <t>CERCAMENTO</t>
  </si>
  <si>
    <t>EDUCAÇÃO AMBIENTAL</t>
  </si>
  <si>
    <t>CRONOGRAMA FÍSICO-FINANCEIRO</t>
  </si>
  <si>
    <t>SERVIÇOS COMPLEMENTARES</t>
  </si>
  <si>
    <t>Mudas naivas da Região</t>
  </si>
  <si>
    <t>Refere-se a cercamento com mourões de eucalipto (tratado) 2,20 m de altura, 11 a 19 cm de diâmetro espaçados de 6  em 6 m,intercalados com balancim de arame de 2 em 2 m, isolando a APP com 5 fios de arame farpados.</t>
  </si>
  <si>
    <t>Refere-se a realização das atividades de educação ambiental com os moradores/ocupantes do entorno da área.</t>
  </si>
  <si>
    <t>Recuperação em APP no Perímetro Irrigado Riacho Grande, município de Riachão das Neves-BA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</si>
</sst>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00"/>
    <numFmt numFmtId="167" formatCode="dd/mm/yy;@"/>
    <numFmt numFmtId="168" formatCode="&quot;R$&quot;\ #,##0.00"/>
  </numFmts>
  <fonts count="46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9"/>
      <name val="Arial"/>
      <family val="2"/>
    </font>
    <font>
      <sz val="10"/>
      <name val="Times New Roman"/>
      <family val="1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u/>
      <sz val="10"/>
      <name val="Tahoma"/>
      <family val="2"/>
    </font>
    <font>
      <sz val="8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b/>
      <sz val="8"/>
      <name val="Arial"/>
      <family val="2"/>
    </font>
    <font>
      <b/>
      <strike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2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64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6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44" fontId="25" fillId="0" borderId="0" applyFill="0" applyBorder="0" applyAlignment="0" applyProtection="0"/>
    <xf numFmtId="44" fontId="3" fillId="0" borderId="0" applyFill="0" applyBorder="0" applyAlignment="0" applyProtection="0"/>
    <xf numFmtId="164" fontId="3" fillId="0" borderId="0" applyFill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28" fillId="0" borderId="0"/>
    <xf numFmtId="0" fontId="3" fillId="0" borderId="0"/>
    <xf numFmtId="0" fontId="37" fillId="0" borderId="0"/>
    <xf numFmtId="3" fontId="3" fillId="0" borderId="0"/>
    <xf numFmtId="0" fontId="3" fillId="0" borderId="0"/>
    <xf numFmtId="0" fontId="3" fillId="23" borderId="4" applyNumberFormat="0" applyFont="0" applyAlignment="0" applyProtection="0"/>
    <xf numFmtId="9" fontId="25" fillId="0" borderId="0" applyFill="0" applyBorder="0" applyAlignment="0" applyProtection="0"/>
    <xf numFmtId="0" fontId="13" fillId="16" borderId="5" applyNumberFormat="0" applyAlignment="0" applyProtection="0"/>
    <xf numFmtId="165" fontId="3" fillId="0" borderId="0" applyFont="0" applyFill="0" applyBorder="0" applyAlignment="0" applyProtection="0"/>
    <xf numFmtId="40" fontId="28" fillId="0" borderId="0" applyFill="0" applyBorder="0" applyAlignment="0" applyProtection="0"/>
    <xf numFmtId="40" fontId="28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43" fontId="37" fillId="0" borderId="0" applyFont="0" applyFill="0" applyBorder="0" applyAlignment="0" applyProtection="0"/>
    <xf numFmtId="0" fontId="3" fillId="0" borderId="0"/>
  </cellStyleXfs>
  <cellXfs count="440">
    <xf numFmtId="0" fontId="0" fillId="0" borderId="0" xfId="0"/>
    <xf numFmtId="0" fontId="3" fillId="0" borderId="0" xfId="0" applyFont="1"/>
    <xf numFmtId="0" fontId="3" fillId="0" borderId="0" xfId="0" applyFont="1" applyFill="1"/>
    <xf numFmtId="0" fontId="0" fillId="0" borderId="0" xfId="0" applyFill="1"/>
    <xf numFmtId="4" fontId="0" fillId="0" borderId="0" xfId="0" applyNumberFormat="1" applyFill="1"/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3" fillId="0" borderId="0" xfId="0" applyNumberFormat="1" applyFont="1" applyFill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0" fontId="3" fillId="0" borderId="0" xfId="37"/>
    <xf numFmtId="3" fontId="22" fillId="0" borderId="0" xfId="41" applyFont="1" applyAlignment="1">
      <alignment vertical="center"/>
    </xf>
    <xf numFmtId="3" fontId="22" fillId="0" borderId="0" xfId="41" applyFont="1"/>
    <xf numFmtId="0" fontId="22" fillId="0" borderId="0" xfId="37" applyFont="1"/>
    <xf numFmtId="0" fontId="38" fillId="0" borderId="19" xfId="37" applyFont="1" applyFill="1" applyBorder="1" applyAlignment="1">
      <alignment horizontal="center"/>
    </xf>
    <xf numFmtId="10" fontId="24" fillId="24" borderId="15" xfId="41" applyNumberFormat="1" applyFont="1" applyFill="1" applyBorder="1" applyAlignment="1">
      <alignment horizontal="right" vertical="center"/>
    </xf>
    <xf numFmtId="3" fontId="24" fillId="0" borderId="0" xfId="41" applyFont="1"/>
    <xf numFmtId="3" fontId="24" fillId="0" borderId="0" xfId="41" applyFont="1" applyAlignment="1">
      <alignment horizontal="right"/>
    </xf>
    <xf numFmtId="0" fontId="27" fillId="0" borderId="0" xfId="42" applyFont="1" applyAlignment="1">
      <alignment vertical="center"/>
    </xf>
    <xf numFmtId="0" fontId="24" fillId="0" borderId="22" xfId="42" applyFont="1" applyBorder="1" applyAlignment="1">
      <alignment horizontal="center" vertical="center" wrapText="1"/>
    </xf>
    <xf numFmtId="0" fontId="24" fillId="0" borderId="23" xfId="38" applyFont="1" applyBorder="1" applyAlignment="1">
      <alignment horizontal="center"/>
    </xf>
    <xf numFmtId="0" fontId="23" fillId="0" borderId="24" xfId="42" applyFont="1" applyBorder="1" applyAlignment="1">
      <alignment horizontal="center" vertical="center"/>
    </xf>
    <xf numFmtId="0" fontId="23" fillId="0" borderId="25" xfId="42" applyFont="1" applyBorder="1" applyAlignment="1">
      <alignment horizontal="center" vertical="center"/>
    </xf>
    <xf numFmtId="0" fontId="24" fillId="0" borderId="26" xfId="42" applyFont="1" applyBorder="1" applyAlignment="1">
      <alignment horizontal="center" vertical="center"/>
    </xf>
    <xf numFmtId="10" fontId="23" fillId="0" borderId="27" xfId="38" applyNumberFormat="1" applyFont="1" applyBorder="1" applyAlignment="1">
      <alignment horizontal="center"/>
    </xf>
    <xf numFmtId="0" fontId="24" fillId="25" borderId="28" xfId="42" applyFont="1" applyFill="1" applyBorder="1" applyAlignment="1">
      <alignment vertical="center"/>
    </xf>
    <xf numFmtId="0" fontId="24" fillId="25" borderId="29" xfId="42" applyFont="1" applyFill="1" applyBorder="1" applyAlignment="1">
      <alignment vertical="center"/>
    </xf>
    <xf numFmtId="0" fontId="23" fillId="0" borderId="30" xfId="42" applyFont="1" applyBorder="1" applyAlignment="1">
      <alignment horizontal="center" vertical="center"/>
    </xf>
    <xf numFmtId="0" fontId="23" fillId="0" borderId="18" xfId="42" applyFont="1" applyBorder="1" applyAlignment="1">
      <alignment horizontal="center" vertical="center"/>
    </xf>
    <xf numFmtId="0" fontId="24" fillId="0" borderId="14" xfId="42" applyFont="1" applyBorder="1" applyAlignment="1">
      <alignment horizontal="center" vertical="center"/>
    </xf>
    <xf numFmtId="10" fontId="23" fillId="0" borderId="31" xfId="38" applyNumberFormat="1" applyFont="1" applyBorder="1" applyAlignment="1">
      <alignment horizontal="center"/>
    </xf>
    <xf numFmtId="0" fontId="24" fillId="25" borderId="32" xfId="42" applyFont="1" applyFill="1" applyBorder="1" applyAlignment="1">
      <alignment horizontal="right" vertical="center"/>
    </xf>
    <xf numFmtId="0" fontId="24" fillId="0" borderId="33" xfId="38" applyFont="1" applyBorder="1" applyAlignment="1">
      <alignment horizontal="left"/>
    </xf>
    <xf numFmtId="0" fontId="23" fillId="25" borderId="32" xfId="42" applyFont="1" applyFill="1" applyBorder="1" applyAlignment="1">
      <alignment horizontal="right" vertical="center"/>
    </xf>
    <xf numFmtId="0" fontId="23" fillId="25" borderId="34" xfId="42" applyFont="1" applyFill="1" applyBorder="1" applyAlignment="1">
      <alignment horizontal="right" vertical="center"/>
    </xf>
    <xf numFmtId="0" fontId="24" fillId="0" borderId="0" xfId="42" applyFont="1" applyAlignment="1">
      <alignment vertical="center"/>
    </xf>
    <xf numFmtId="44" fontId="22" fillId="0" borderId="0" xfId="37" applyNumberFormat="1" applyFont="1" applyFill="1"/>
    <xf numFmtId="0" fontId="22" fillId="0" borderId="0" xfId="37" applyFont="1" applyFill="1"/>
    <xf numFmtId="3" fontId="22" fillId="0" borderId="0" xfId="41" applyFont="1" applyFill="1"/>
    <xf numFmtId="0" fontId="38" fillId="0" borderId="19" xfId="37" applyFont="1" applyFill="1" applyBorder="1" applyAlignment="1">
      <alignment horizontal="left" wrapText="1"/>
    </xf>
    <xf numFmtId="4" fontId="23" fillId="0" borderId="20" xfId="41" applyNumberFormat="1" applyFont="1" applyFill="1" applyBorder="1" applyAlignment="1"/>
    <xf numFmtId="4" fontId="23" fillId="0" borderId="17" xfId="41" applyNumberFormat="1" applyFont="1" applyFill="1" applyBorder="1" applyAlignment="1"/>
    <xf numFmtId="0" fontId="3" fillId="0" borderId="0" xfId="0" quotePrefix="1" applyFont="1" applyFill="1"/>
    <xf numFmtId="0" fontId="22" fillId="0" borderId="0" xfId="37" applyFont="1" applyFill="1" applyAlignment="1">
      <alignment vertical="center"/>
    </xf>
    <xf numFmtId="0" fontId="22" fillId="0" borderId="0" xfId="37" applyFont="1" applyFill="1" applyAlignment="1">
      <alignment horizontal="right" vertical="center"/>
    </xf>
    <xf numFmtId="0" fontId="24" fillId="0" borderId="19" xfId="37" applyFont="1" applyFill="1" applyBorder="1" applyAlignment="1">
      <alignment horizontal="left" vertical="center" wrapText="1"/>
    </xf>
    <xf numFmtId="44" fontId="38" fillId="0" borderId="19" xfId="32" applyFont="1" applyFill="1" applyBorder="1" applyAlignment="1">
      <alignment horizontal="center"/>
    </xf>
    <xf numFmtId="1" fontId="38" fillId="0" borderId="19" xfId="37" applyNumberFormat="1" applyFont="1" applyFill="1" applyBorder="1" applyAlignment="1">
      <alignment horizontal="center"/>
    </xf>
    <xf numFmtId="3" fontId="24" fillId="0" borderId="13" xfId="41" applyFont="1" applyFill="1" applyBorder="1" applyAlignment="1">
      <alignment horizontal="left" vertical="top"/>
    </xf>
    <xf numFmtId="3" fontId="24" fillId="0" borderId="0" xfId="41" applyFont="1" applyFill="1" applyBorder="1" applyAlignment="1">
      <alignment horizontal="center" vertical="top"/>
    </xf>
    <xf numFmtId="3" fontId="24" fillId="0" borderId="0" xfId="41" applyFont="1" applyFill="1" applyBorder="1" applyAlignment="1">
      <alignment horizontal="right" vertical="top"/>
    </xf>
    <xf numFmtId="3" fontId="24" fillId="0" borderId="14" xfId="41" applyFont="1" applyFill="1" applyBorder="1" applyAlignment="1">
      <alignment horizontal="left" vertical="center"/>
    </xf>
    <xf numFmtId="0" fontId="24" fillId="0" borderId="15" xfId="41" applyNumberFormat="1" applyFont="1" applyFill="1" applyBorder="1" applyAlignment="1">
      <alignment horizontal="left" vertical="center"/>
    </xf>
    <xf numFmtId="3" fontId="24" fillId="0" borderId="16" xfId="41" applyFont="1" applyFill="1" applyBorder="1" applyAlignment="1">
      <alignment horizontal="left" vertical="center"/>
    </xf>
    <xf numFmtId="3" fontId="24" fillId="0" borderId="17" xfId="41" applyFont="1" applyFill="1" applyBorder="1" applyAlignment="1">
      <alignment horizontal="left" vertical="center"/>
    </xf>
    <xf numFmtId="3" fontId="24" fillId="0" borderId="14" xfId="41" applyFont="1" applyFill="1" applyBorder="1" applyAlignment="1">
      <alignment horizontal="center"/>
    </xf>
    <xf numFmtId="3" fontId="24" fillId="0" borderId="18" xfId="41" applyFont="1" applyFill="1" applyBorder="1" applyAlignment="1">
      <alignment horizontal="center"/>
    </xf>
    <xf numFmtId="166" fontId="24" fillId="0" borderId="18" xfId="41" applyNumberFormat="1" applyFont="1" applyFill="1" applyBorder="1" applyAlignment="1">
      <alignment horizontal="right"/>
    </xf>
    <xf numFmtId="2" fontId="24" fillId="0" borderId="18" xfId="41" applyNumberFormat="1" applyFont="1" applyFill="1" applyBorder="1" applyAlignment="1">
      <alignment horizontal="center"/>
    </xf>
    <xf numFmtId="44" fontId="38" fillId="0" borderId="19" xfId="32" applyFont="1" applyFill="1" applyBorder="1" applyAlignment="1">
      <alignment horizontal="center" wrapText="1"/>
    </xf>
    <xf numFmtId="4" fontId="23" fillId="0" borderId="18" xfId="41" applyNumberFormat="1" applyFont="1" applyFill="1" applyBorder="1" applyAlignment="1"/>
    <xf numFmtId="3" fontId="23" fillId="0" borderId="0" xfId="41" applyFont="1" applyFill="1" applyBorder="1" applyAlignment="1">
      <alignment horizontal="right" vertical="center"/>
    </xf>
    <xf numFmtId="4" fontId="24" fillId="0" borderId="15" xfId="41" applyNumberFormat="1" applyFont="1" applyFill="1" applyBorder="1" applyAlignment="1">
      <alignment vertical="center"/>
    </xf>
    <xf numFmtId="2" fontId="23" fillId="0" borderId="14" xfId="37" applyNumberFormat="1" applyFont="1" applyFill="1" applyBorder="1" applyAlignment="1">
      <alignment vertical="center"/>
    </xf>
    <xf numFmtId="3" fontId="24" fillId="0" borderId="21" xfId="41" applyFont="1" applyFill="1" applyBorder="1"/>
    <xf numFmtId="2" fontId="23" fillId="0" borderId="21" xfId="37" applyNumberFormat="1" applyFont="1" applyFill="1" applyBorder="1" applyAlignment="1">
      <alignment vertical="center"/>
    </xf>
    <xf numFmtId="4" fontId="23" fillId="0" borderId="18" xfId="41" applyNumberFormat="1" applyFont="1" applyFill="1" applyBorder="1" applyAlignment="1">
      <alignment vertical="center"/>
    </xf>
    <xf numFmtId="2" fontId="23" fillId="0" borderId="0" xfId="41" applyNumberFormat="1" applyFont="1" applyFill="1" applyBorder="1" applyAlignment="1">
      <alignment horizontal="left" vertical="center"/>
    </xf>
    <xf numFmtId="4" fontId="23" fillId="0" borderId="0" xfId="41" applyNumberFormat="1" applyFont="1" applyFill="1" applyBorder="1" applyAlignment="1">
      <alignment vertical="center"/>
    </xf>
    <xf numFmtId="0" fontId="3" fillId="0" borderId="0" xfId="35" applyFont="1"/>
    <xf numFmtId="10" fontId="24" fillId="0" borderId="36" xfId="48" applyNumberFormat="1" applyFont="1" applyFill="1" applyBorder="1" applyAlignment="1" applyProtection="1">
      <alignment horizontal="center"/>
    </xf>
    <xf numFmtId="10" fontId="24" fillId="0" borderId="37" xfId="48" applyNumberFormat="1" applyFont="1" applyFill="1" applyBorder="1" applyAlignment="1" applyProtection="1">
      <alignment horizontal="center"/>
    </xf>
    <xf numFmtId="10" fontId="24" fillId="0" borderId="38" xfId="48" applyNumberFormat="1" applyFont="1" applyFill="1" applyBorder="1" applyAlignment="1" applyProtection="1">
      <alignment horizontal="center"/>
    </xf>
    <xf numFmtId="10" fontId="23" fillId="0" borderId="31" xfId="48" applyNumberFormat="1" applyFont="1" applyFill="1" applyBorder="1" applyAlignment="1" applyProtection="1">
      <alignment horizontal="center" vertical="center"/>
    </xf>
    <xf numFmtId="0" fontId="39" fillId="0" borderId="0" xfId="40" applyFont="1"/>
    <xf numFmtId="49" fontId="40" fillId="28" borderId="39" xfId="40" applyNumberFormat="1" applyFont="1" applyFill="1" applyBorder="1" applyAlignment="1">
      <alignment horizontal="center" vertical="center"/>
    </xf>
    <xf numFmtId="49" fontId="40" fillId="28" borderId="0" xfId="40" applyNumberFormat="1" applyFont="1" applyFill="1" applyBorder="1" applyAlignment="1">
      <alignment horizontal="center" vertical="center"/>
    </xf>
    <xf numFmtId="0" fontId="39" fillId="0" borderId="0" xfId="40" applyFont="1" applyBorder="1"/>
    <xf numFmtId="0" fontId="39" fillId="0" borderId="40" xfId="40" applyFont="1" applyBorder="1"/>
    <xf numFmtId="0" fontId="21" fillId="28" borderId="0" xfId="40" applyFont="1" applyFill="1" applyBorder="1" applyAlignment="1">
      <alignment horizontal="center" vertical="center"/>
    </xf>
    <xf numFmtId="0" fontId="21" fillId="0" borderId="41" xfId="40" applyFont="1" applyFill="1" applyBorder="1" applyAlignment="1">
      <alignment horizontal="center" vertical="center"/>
    </xf>
    <xf numFmtId="0" fontId="21" fillId="0" borderId="42" xfId="40" applyFont="1" applyFill="1" applyBorder="1" applyAlignment="1">
      <alignment horizontal="center" vertical="center"/>
    </xf>
    <xf numFmtId="0" fontId="3" fillId="0" borderId="0" xfId="40" applyFont="1" applyBorder="1" applyAlignment="1">
      <alignment vertical="center"/>
    </xf>
    <xf numFmtId="165" fontId="2" fillId="0" borderId="43" xfId="40" applyNumberFormat="1" applyFont="1" applyFill="1" applyBorder="1" applyAlignment="1">
      <alignment horizontal="center" vertical="center" wrapText="1"/>
    </xf>
    <xf numFmtId="0" fontId="2" fillId="0" borderId="0" xfId="40" applyFont="1" applyFill="1" applyBorder="1" applyAlignment="1">
      <alignment horizontal="justify" vertical="center" wrapText="1"/>
    </xf>
    <xf numFmtId="0" fontId="2" fillId="0" borderId="43" xfId="40" applyFont="1" applyFill="1" applyBorder="1" applyAlignment="1">
      <alignment horizontal="justify" vertical="center" wrapText="1"/>
    </xf>
    <xf numFmtId="0" fontId="39" fillId="0" borderId="44" xfId="40" applyFont="1" applyBorder="1"/>
    <xf numFmtId="0" fontId="3" fillId="0" borderId="45" xfId="40" applyFont="1" applyBorder="1" applyAlignment="1">
      <alignment horizontal="center" vertical="center"/>
    </xf>
    <xf numFmtId="0" fontId="3" fillId="0" borderId="19" xfId="40" applyFont="1" applyFill="1" applyBorder="1" applyAlignment="1">
      <alignment vertical="center"/>
    </xf>
    <xf numFmtId="10" fontId="3" fillId="0" borderId="46" xfId="62" applyNumberFormat="1" applyFont="1" applyFill="1" applyBorder="1" applyAlignment="1" applyProtection="1">
      <alignment horizontal="center" vertical="center"/>
      <protection locked="0"/>
    </xf>
    <xf numFmtId="10" fontId="3" fillId="0" borderId="0" xfId="62" applyNumberFormat="1" applyFont="1" applyBorder="1" applyAlignment="1">
      <alignment horizontal="center" vertical="center"/>
    </xf>
    <xf numFmtId="10" fontId="3" fillId="0" borderId="45" xfId="62" applyNumberFormat="1" applyFont="1" applyBorder="1" applyAlignment="1">
      <alignment horizontal="center" vertical="center"/>
    </xf>
    <xf numFmtId="10" fontId="3" fillId="0" borderId="46" xfId="62" applyNumberFormat="1" applyFont="1" applyBorder="1" applyAlignment="1">
      <alignment horizontal="center" vertical="center"/>
    </xf>
    <xf numFmtId="10" fontId="2" fillId="0" borderId="42" xfId="62" applyNumberFormat="1" applyFont="1" applyBorder="1" applyAlignment="1">
      <alignment horizontal="center" vertical="center"/>
    </xf>
    <xf numFmtId="10" fontId="2" fillId="0" borderId="0" xfId="62" applyNumberFormat="1" applyFont="1" applyBorder="1" applyAlignment="1">
      <alignment horizontal="center" vertical="center"/>
    </xf>
    <xf numFmtId="10" fontId="3" fillId="0" borderId="41" xfId="62" applyNumberFormat="1" applyFont="1" applyBorder="1" applyAlignment="1">
      <alignment horizontal="center" vertical="center"/>
    </xf>
    <xf numFmtId="10" fontId="3" fillId="0" borderId="42" xfId="62" applyNumberFormat="1" applyFont="1" applyBorder="1" applyAlignment="1">
      <alignment horizontal="center" vertical="center"/>
    </xf>
    <xf numFmtId="0" fontId="3" fillId="0" borderId="0" xfId="40" applyFont="1" applyBorder="1" applyAlignment="1">
      <alignment horizontal="center" vertical="center"/>
    </xf>
    <xf numFmtId="10" fontId="3" fillId="0" borderId="40" xfId="62" applyNumberFormat="1" applyFont="1" applyBorder="1" applyAlignment="1">
      <alignment horizontal="center" vertical="center"/>
    </xf>
    <xf numFmtId="10" fontId="3" fillId="0" borderId="43" xfId="62" applyNumberFormat="1" applyFont="1" applyBorder="1" applyAlignment="1">
      <alignment horizontal="center" vertical="center"/>
    </xf>
    <xf numFmtId="10" fontId="3" fillId="0" borderId="44" xfId="62" applyNumberFormat="1" applyFont="1" applyBorder="1" applyAlignment="1">
      <alignment horizontal="center" vertical="center"/>
    </xf>
    <xf numFmtId="0" fontId="3" fillId="0" borderId="47" xfId="40" applyFont="1" applyBorder="1" applyAlignment="1">
      <alignment horizontal="center" vertical="center"/>
    </xf>
    <xf numFmtId="0" fontId="3" fillId="0" borderId="48" xfId="40" applyFont="1" applyFill="1" applyBorder="1" applyAlignment="1">
      <alignment vertical="center"/>
    </xf>
    <xf numFmtId="10" fontId="3" fillId="0" borderId="49" xfId="62" applyNumberFormat="1" applyFont="1" applyFill="1" applyBorder="1" applyAlignment="1" applyProtection="1">
      <alignment horizontal="center" vertical="center"/>
      <protection locked="0"/>
    </xf>
    <xf numFmtId="0" fontId="3" fillId="0" borderId="39" xfId="40" applyFont="1" applyFill="1" applyBorder="1" applyAlignment="1">
      <alignment horizontal="center" vertical="center"/>
    </xf>
    <xf numFmtId="0" fontId="3" fillId="0" borderId="0" xfId="40" applyFont="1" applyFill="1" applyBorder="1" applyAlignment="1">
      <alignment horizontal="center" vertical="center"/>
    </xf>
    <xf numFmtId="165" fontId="2" fillId="0" borderId="39" xfId="40" applyNumberFormat="1" applyFont="1" applyFill="1" applyBorder="1" applyAlignment="1">
      <alignment horizontal="center" vertical="center" wrapText="1"/>
    </xf>
    <xf numFmtId="165" fontId="3" fillId="0" borderId="0" xfId="40" applyNumberFormat="1" applyFont="1" applyBorder="1" applyAlignment="1">
      <alignment vertical="center"/>
    </xf>
    <xf numFmtId="0" fontId="2" fillId="0" borderId="0" xfId="40" applyFont="1" applyFill="1" applyBorder="1" applyAlignment="1">
      <alignment horizontal="center" vertical="center"/>
    </xf>
    <xf numFmtId="0" fontId="3" fillId="0" borderId="39" xfId="40" applyFont="1" applyFill="1" applyBorder="1" applyAlignment="1">
      <alignment horizontal="right" vertical="center"/>
    </xf>
    <xf numFmtId="0" fontId="3" fillId="0" borderId="0" xfId="40" applyFont="1" applyFill="1" applyBorder="1" applyAlignment="1">
      <alignment horizontal="right" vertical="center"/>
    </xf>
    <xf numFmtId="164" fontId="31" fillId="0" borderId="0" xfId="62" applyNumberFormat="1" applyFont="1" applyBorder="1" applyAlignment="1">
      <alignment vertical="center"/>
    </xf>
    <xf numFmtId="10" fontId="1" fillId="29" borderId="50" xfId="40" applyNumberFormat="1" applyFont="1" applyFill="1" applyBorder="1" applyAlignment="1">
      <alignment vertical="center"/>
    </xf>
    <xf numFmtId="10" fontId="1" fillId="0" borderId="0" xfId="40" applyNumberFormat="1" applyFont="1" applyFill="1" applyBorder="1" applyAlignment="1">
      <alignment vertical="center"/>
    </xf>
    <xf numFmtId="10" fontId="3" fillId="0" borderId="51" xfId="62" applyNumberFormat="1" applyFont="1" applyBorder="1" applyAlignment="1">
      <alignment horizontal="center" vertical="center"/>
    </xf>
    <xf numFmtId="10" fontId="3" fillId="0" borderId="52" xfId="40" applyNumberFormat="1" applyFont="1" applyFill="1" applyBorder="1" applyAlignment="1">
      <alignment horizontal="center" vertical="center"/>
    </xf>
    <xf numFmtId="10" fontId="1" fillId="29" borderId="53" xfId="40" applyNumberFormat="1" applyFont="1" applyFill="1" applyBorder="1" applyAlignment="1">
      <alignment vertical="center"/>
    </xf>
    <xf numFmtId="10" fontId="1" fillId="0" borderId="54" xfId="40" applyNumberFormat="1" applyFont="1" applyFill="1" applyBorder="1" applyAlignment="1">
      <alignment vertical="center"/>
    </xf>
    <xf numFmtId="0" fontId="39" fillId="0" borderId="54" xfId="40" applyFont="1" applyBorder="1"/>
    <xf numFmtId="0" fontId="39" fillId="0" borderId="53" xfId="40" applyFont="1" applyBorder="1"/>
    <xf numFmtId="10" fontId="2" fillId="0" borderId="0" xfId="62" applyNumberFormat="1" applyFont="1" applyBorder="1" applyAlignment="1">
      <alignment horizontal="center" vertical="center" wrapText="1"/>
    </xf>
    <xf numFmtId="10" fontId="3" fillId="0" borderId="52" xfId="62" applyNumberFormat="1" applyFont="1" applyBorder="1" applyAlignment="1">
      <alignment horizontal="center" vertical="center"/>
    </xf>
    <xf numFmtId="4" fontId="3" fillId="0" borderId="0" xfId="0" applyNumberFormat="1" applyFont="1"/>
    <xf numFmtId="4" fontId="2" fillId="0" borderId="55" xfId="36" applyNumberFormat="1" applyFont="1" applyFill="1" applyBorder="1" applyAlignment="1">
      <alignment horizontal="center"/>
    </xf>
    <xf numFmtId="0" fontId="32" fillId="0" borderId="19" xfId="0" applyFont="1" applyFill="1" applyBorder="1" applyAlignment="1">
      <alignment horizontal="center"/>
    </xf>
    <xf numFmtId="0" fontId="34" fillId="0" borderId="19" xfId="36" applyNumberFormat="1" applyFont="1" applyBorder="1" applyAlignment="1">
      <alignment horizontal="center" vertical="top"/>
    </xf>
    <xf numFmtId="0" fontId="34" fillId="0" borderId="19" xfId="36" applyNumberFormat="1" applyFont="1" applyBorder="1" applyAlignment="1">
      <alignment horizontal="justify" vertical="top"/>
    </xf>
    <xf numFmtId="4" fontId="32" fillId="0" borderId="19" xfId="36" applyNumberFormat="1" applyFont="1" applyBorder="1" applyAlignment="1"/>
    <xf numFmtId="0" fontId="34" fillId="0" borderId="19" xfId="36" applyNumberFormat="1" applyFont="1" applyFill="1" applyBorder="1" applyAlignment="1">
      <alignment horizontal="center" vertical="center"/>
    </xf>
    <xf numFmtId="0" fontId="34" fillId="0" borderId="19" xfId="36" applyFont="1" applyFill="1" applyBorder="1" applyAlignment="1">
      <alignment horizontal="justify" vertical="top" wrapText="1"/>
    </xf>
    <xf numFmtId="0" fontId="34" fillId="0" borderId="19" xfId="36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/>
    </xf>
    <xf numFmtId="0" fontId="34" fillId="0" borderId="19" xfId="36" applyFont="1" applyFill="1" applyBorder="1" applyAlignment="1">
      <alignment horizontal="justify" vertical="top"/>
    </xf>
    <xf numFmtId="0" fontId="34" fillId="26" borderId="19" xfId="36" applyFont="1" applyFill="1" applyBorder="1" applyAlignment="1">
      <alignment horizontal="justify" vertical="top"/>
    </xf>
    <xf numFmtId="0" fontId="34" fillId="26" borderId="48" xfId="36" applyFont="1" applyFill="1" applyBorder="1" applyAlignment="1">
      <alignment horizontal="justify" vertical="top"/>
    </xf>
    <xf numFmtId="0" fontId="34" fillId="26" borderId="19" xfId="36" applyFont="1" applyFill="1" applyBorder="1" applyAlignment="1">
      <alignment horizontal="center" vertical="center" wrapText="1"/>
    </xf>
    <xf numFmtId="4" fontId="1" fillId="0" borderId="19" xfId="36" applyNumberFormat="1" applyFont="1" applyBorder="1" applyAlignment="1"/>
    <xf numFmtId="4" fontId="1" fillId="0" borderId="19" xfId="0" applyNumberFormat="1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/>
    </xf>
    <xf numFmtId="0" fontId="36" fillId="0" borderId="19" xfId="36" applyFont="1" applyFill="1" applyBorder="1" applyAlignment="1">
      <alignment horizontal="center" vertical="center" wrapText="1"/>
    </xf>
    <xf numFmtId="0" fontId="36" fillId="26" borderId="19" xfId="36" applyFont="1" applyFill="1" applyBorder="1" applyAlignment="1">
      <alignment horizontal="center" vertical="center" wrapText="1"/>
    </xf>
    <xf numFmtId="4" fontId="35" fillId="0" borderId="19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right"/>
    </xf>
    <xf numFmtId="0" fontId="3" fillId="28" borderId="0" xfId="35" applyFont="1" applyFill="1" applyAlignment="1">
      <alignment horizontal="center"/>
    </xf>
    <xf numFmtId="4" fontId="35" fillId="0" borderId="19" xfId="0" applyNumberFormat="1" applyFont="1" applyBorder="1" applyAlignment="1">
      <alignment horizontal="center"/>
    </xf>
    <xf numFmtId="0" fontId="35" fillId="0" borderId="19" xfId="0" applyFont="1" applyFill="1" applyBorder="1" applyAlignment="1">
      <alignment horizontal="center"/>
    </xf>
    <xf numFmtId="4" fontId="35" fillId="0" borderId="19" xfId="0" applyNumberFormat="1" applyFont="1" applyFill="1" applyBorder="1" applyAlignment="1">
      <alignment horizontal="right"/>
    </xf>
    <xf numFmtId="4" fontId="35" fillId="0" borderId="48" xfId="36" applyNumberFormat="1" applyFont="1" applyBorder="1" applyAlignment="1"/>
    <xf numFmtId="4" fontId="35" fillId="0" borderId="48" xfId="36" applyNumberFormat="1" applyFont="1" applyBorder="1" applyAlignment="1">
      <alignment horizontal="right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/>
    </xf>
    <xf numFmtId="0" fontId="0" fillId="28" borderId="19" xfId="0" applyFill="1" applyBorder="1" applyAlignment="1">
      <alignment horizontal="center" vertical="center"/>
    </xf>
    <xf numFmtId="49" fontId="0" fillId="28" borderId="19" xfId="0" applyNumberFormat="1" applyFill="1" applyBorder="1" applyAlignment="1">
      <alignment horizontal="center" vertical="center"/>
    </xf>
    <xf numFmtId="2" fontId="43" fillId="28" borderId="19" xfId="0" applyNumberFormat="1" applyFont="1" applyFill="1" applyBorder="1" applyAlignment="1">
      <alignment horizontal="center" vertical="center"/>
    </xf>
    <xf numFmtId="2" fontId="0" fillId="28" borderId="10" xfId="0" applyNumberFormat="1" applyFill="1" applyBorder="1" applyAlignment="1">
      <alignment horizontal="center" vertical="center"/>
    </xf>
    <xf numFmtId="2" fontId="0" fillId="28" borderId="19" xfId="0" applyNumberFormat="1" applyFill="1" applyBorder="1"/>
    <xf numFmtId="0" fontId="20" fillId="0" borderId="19" xfId="0" applyFont="1" applyFill="1" applyBorder="1" applyAlignment="1">
      <alignment vertical="center" wrapText="1"/>
    </xf>
    <xf numFmtId="0" fontId="0" fillId="0" borderId="19" xfId="0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19" xfId="0" applyNumberFormat="1" applyBorder="1"/>
    <xf numFmtId="49" fontId="0" fillId="0" borderId="19" xfId="0" applyNumberForma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49" fontId="20" fillId="0" borderId="19" xfId="0" applyNumberFormat="1" applyFont="1" applyFill="1" applyBorder="1" applyAlignment="1">
      <alignment horizontal="left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2" fontId="42" fillId="0" borderId="19" xfId="0" applyNumberFormat="1" applyFont="1" applyFill="1" applyBorder="1" applyAlignment="1">
      <alignment horizontal="right" vertical="center"/>
    </xf>
    <xf numFmtId="49" fontId="20" fillId="0" borderId="19" xfId="0" applyNumberFormat="1" applyFont="1" applyFill="1" applyBorder="1" applyAlignment="1">
      <alignment horizontal="center" vertical="center" wrapText="1"/>
    </xf>
    <xf numFmtId="49" fontId="42" fillId="0" borderId="19" xfId="0" applyNumberFormat="1" applyFont="1" applyBorder="1" applyAlignment="1">
      <alignment horizontal="right" vertical="center"/>
    </xf>
    <xf numFmtId="4" fontId="42" fillId="0" borderId="19" xfId="0" applyNumberFormat="1" applyFont="1" applyBorder="1" applyAlignment="1">
      <alignment horizontal="right" vertical="center"/>
    </xf>
    <xf numFmtId="4" fontId="42" fillId="0" borderId="19" xfId="0" applyNumberFormat="1" applyFont="1" applyBorder="1"/>
    <xf numFmtId="4" fontId="42" fillId="30" borderId="19" xfId="0" applyNumberFormat="1" applyFont="1" applyFill="1" applyBorder="1" applyAlignment="1">
      <alignment horizontal="right" vertical="center"/>
    </xf>
    <xf numFmtId="49" fontId="42" fillId="28" borderId="19" xfId="0" applyNumberFormat="1" applyFont="1" applyFill="1" applyBorder="1" applyAlignment="1">
      <alignment horizontal="right" vertical="center"/>
    </xf>
    <xf numFmtId="2" fontId="43" fillId="0" borderId="19" xfId="0" applyNumberFormat="1" applyFont="1" applyFill="1" applyBorder="1" applyAlignment="1">
      <alignment horizontal="center" vertical="center"/>
    </xf>
    <xf numFmtId="2" fontId="42" fillId="0" borderId="19" xfId="0" applyNumberFormat="1" applyFont="1" applyBorder="1"/>
    <xf numFmtId="2" fontId="42" fillId="0" borderId="19" xfId="0" applyNumberFormat="1" applyFont="1" applyBorder="1" applyAlignment="1">
      <alignment horizontal="right" vertical="center"/>
    </xf>
    <xf numFmtId="0" fontId="0" fillId="30" borderId="19" xfId="0" applyFill="1" applyBorder="1"/>
    <xf numFmtId="0" fontId="0" fillId="0" borderId="19" xfId="0" applyBorder="1"/>
    <xf numFmtId="0" fontId="0" fillId="0" borderId="19" xfId="0" applyBorder="1" applyAlignment="1">
      <alignment wrapText="1"/>
    </xf>
    <xf numFmtId="49" fontId="4" fillId="0" borderId="19" xfId="0" applyNumberFormat="1" applyFont="1" applyFill="1" applyBorder="1" applyAlignment="1">
      <alignment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center" vertical="center" wrapText="1"/>
    </xf>
    <xf numFmtId="49" fontId="42" fillId="0" borderId="0" xfId="0" applyNumberFormat="1" applyFont="1" applyFill="1" applyBorder="1" applyAlignment="1">
      <alignment horizontal="right" vertical="center"/>
    </xf>
    <xf numFmtId="4" fontId="42" fillId="0" borderId="19" xfId="0" applyNumberFormat="1" applyFont="1" applyBorder="1" applyAlignment="1">
      <alignment horizontal="right"/>
    </xf>
    <xf numFmtId="49" fontId="3" fillId="0" borderId="10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left" vertical="center"/>
    </xf>
    <xf numFmtId="49" fontId="20" fillId="0" borderId="11" xfId="0" applyNumberFormat="1" applyFont="1" applyFill="1" applyBorder="1" applyAlignment="1">
      <alignment horizontal="center" vertical="center" wrapText="1"/>
    </xf>
    <xf numFmtId="4" fontId="42" fillId="0" borderId="12" xfId="0" applyNumberFormat="1" applyFont="1" applyBorder="1" applyAlignment="1">
      <alignment horizontal="right"/>
    </xf>
    <xf numFmtId="49" fontId="20" fillId="0" borderId="48" xfId="0" applyNumberFormat="1" applyFont="1" applyFill="1" applyBorder="1" applyAlignment="1">
      <alignment horizontal="left" vertical="center"/>
    </xf>
    <xf numFmtId="49" fontId="20" fillId="0" borderId="48" xfId="0" applyNumberFormat="1" applyFont="1" applyFill="1" applyBorder="1" applyAlignment="1">
      <alignment horizontal="center" vertical="center" wrapText="1"/>
    </xf>
    <xf numFmtId="49" fontId="20" fillId="0" borderId="56" xfId="0" applyNumberFormat="1" applyFont="1" applyFill="1" applyBorder="1" applyAlignment="1">
      <alignment horizontal="center" vertical="center" wrapText="1"/>
    </xf>
    <xf numFmtId="4" fontId="42" fillId="0" borderId="48" xfId="0" applyNumberFormat="1" applyFont="1" applyBorder="1" applyAlignment="1">
      <alignment horizontal="right"/>
    </xf>
    <xf numFmtId="49" fontId="20" fillId="0" borderId="10" xfId="0" applyNumberFormat="1" applyFont="1" applyFill="1" applyBorder="1" applyAlignment="1">
      <alignment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 wrapText="1"/>
    </xf>
    <xf numFmtId="49" fontId="0" fillId="0" borderId="10" xfId="0" applyNumberFormat="1" applyFill="1" applyBorder="1" applyAlignment="1">
      <alignment vertical="center"/>
    </xf>
    <xf numFmtId="49" fontId="0" fillId="0" borderId="12" xfId="0" applyNumberFormat="1" applyFill="1" applyBorder="1" applyAlignment="1">
      <alignment vertical="center"/>
    </xf>
    <xf numFmtId="49" fontId="20" fillId="0" borderId="12" xfId="0" applyNumberFormat="1" applyFont="1" applyFill="1" applyBorder="1" applyAlignment="1">
      <alignment vertical="center" wrapText="1"/>
    </xf>
    <xf numFmtId="49" fontId="0" fillId="0" borderId="11" xfId="0" applyNumberFormat="1" applyFill="1" applyBorder="1" applyAlignment="1">
      <alignment vertical="center"/>
    </xf>
    <xf numFmtId="3" fontId="22" fillId="0" borderId="0" xfId="41" applyFont="1" applyAlignment="1">
      <alignment horizontal="right" vertical="center"/>
    </xf>
    <xf numFmtId="0" fontId="42" fillId="0" borderId="0" xfId="0" applyFont="1" applyFill="1" applyBorder="1" applyAlignment="1"/>
    <xf numFmtId="3" fontId="22" fillId="0" borderId="0" xfId="41" applyFont="1" applyBorder="1"/>
    <xf numFmtId="0" fontId="20" fillId="0" borderId="0" xfId="0" applyFont="1" applyFill="1" applyBorder="1" applyAlignment="1">
      <alignment vertical="center" wrapText="1"/>
    </xf>
    <xf numFmtId="0" fontId="22" fillId="0" borderId="0" xfId="37" applyFont="1" applyBorder="1"/>
    <xf numFmtId="49" fontId="0" fillId="0" borderId="0" xfId="0" applyNumberFormat="1" applyFill="1" applyBorder="1" applyAlignment="1">
      <alignment horizontal="center" vertical="center"/>
    </xf>
    <xf numFmtId="49" fontId="42" fillId="0" borderId="0" xfId="0" applyNumberFormat="1" applyFont="1" applyBorder="1" applyAlignment="1">
      <alignment horizontal="right" vertical="center"/>
    </xf>
    <xf numFmtId="49" fontId="20" fillId="0" borderId="0" xfId="0" applyNumberFormat="1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vertical="center"/>
    </xf>
    <xf numFmtId="49" fontId="42" fillId="28" borderId="0" xfId="0" applyNumberFormat="1" applyFont="1" applyFill="1" applyBorder="1" applyAlignment="1">
      <alignment horizontal="right" vertical="center"/>
    </xf>
    <xf numFmtId="0" fontId="2" fillId="0" borderId="0" xfId="0" applyFont="1" applyAlignment="1"/>
    <xf numFmtId="0" fontId="4" fillId="0" borderId="19" xfId="0" applyFont="1" applyFill="1" applyBorder="1" applyAlignment="1">
      <alignment horizontal="center" vertical="center" wrapText="1"/>
    </xf>
    <xf numFmtId="0" fontId="4" fillId="28" borderId="19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 wrapText="1"/>
    </xf>
    <xf numFmtId="49" fontId="4" fillId="0" borderId="19" xfId="0" applyNumberFormat="1" applyFont="1" applyFill="1" applyBorder="1" applyAlignment="1">
      <alignment horizontal="left" vertical="center"/>
    </xf>
    <xf numFmtId="0" fontId="4" fillId="0" borderId="19" xfId="0" applyFont="1" applyFill="1" applyBorder="1" applyAlignment="1">
      <alignment vertic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 vertical="center"/>
    </xf>
    <xf numFmtId="0" fontId="21" fillId="0" borderId="41" xfId="40" applyFont="1" applyFill="1" applyBorder="1" applyAlignment="1">
      <alignment horizontal="center" vertical="center"/>
    </xf>
    <xf numFmtId="0" fontId="21" fillId="0" borderId="42" xfId="40" applyFont="1" applyFill="1" applyBorder="1" applyAlignment="1">
      <alignment horizontal="center" vertical="center"/>
    </xf>
    <xf numFmtId="0" fontId="3" fillId="0" borderId="0" xfId="40" applyFont="1" applyBorder="1" applyAlignment="1">
      <alignment vertical="center"/>
    </xf>
    <xf numFmtId="10" fontId="3" fillId="0" borderId="0" xfId="62" applyNumberFormat="1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9" xfId="0" applyFont="1" applyBorder="1"/>
    <xf numFmtId="168" fontId="0" fillId="0" borderId="19" xfId="0" applyNumberFormat="1" applyBorder="1"/>
    <xf numFmtId="168" fontId="2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30" borderId="19" xfId="0" applyFont="1" applyFill="1" applyBorder="1"/>
    <xf numFmtId="168" fontId="2" fillId="30" borderId="19" xfId="0" applyNumberFormat="1" applyFont="1" applyFill="1" applyBorder="1"/>
    <xf numFmtId="2" fontId="0" fillId="0" borderId="10" xfId="0" applyNumberFormat="1" applyFill="1" applyBorder="1" applyAlignment="1">
      <alignment horizontal="center" vertical="center"/>
    </xf>
    <xf numFmtId="0" fontId="35" fillId="0" borderId="19" xfId="63" applyFont="1" applyBorder="1" applyAlignment="1">
      <alignment horizontal="center" vertical="center"/>
    </xf>
    <xf numFmtId="0" fontId="1" fillId="28" borderId="19" xfId="0" applyFont="1" applyFill="1" applyBorder="1" applyAlignment="1">
      <alignment horizontal="left" vertical="center" wrapText="1"/>
    </xf>
    <xf numFmtId="4" fontId="35" fillId="0" borderId="19" xfId="63" applyNumberFormat="1" applyFont="1" applyBorder="1" applyAlignment="1"/>
    <xf numFmtId="43" fontId="35" fillId="0" borderId="19" xfId="47" applyNumberFormat="1" applyFont="1" applyBorder="1" applyAlignment="1">
      <alignment vertical="center"/>
    </xf>
    <xf numFmtId="10" fontId="35" fillId="31" borderId="19" xfId="47" applyNumberFormat="1" applyFont="1" applyFill="1" applyBorder="1" applyAlignment="1">
      <alignment horizontal="center" vertical="center"/>
    </xf>
    <xf numFmtId="4" fontId="1" fillId="0" borderId="19" xfId="63" applyNumberFormat="1" applyFont="1" applyBorder="1" applyAlignment="1"/>
    <xf numFmtId="49" fontId="35" fillId="0" borderId="19" xfId="63" applyNumberFormat="1" applyFont="1" applyBorder="1" applyAlignment="1">
      <alignment horizontal="center" vertical="center"/>
    </xf>
    <xf numFmtId="4" fontId="1" fillId="0" borderId="19" xfId="63" applyNumberFormat="1" applyFont="1" applyBorder="1" applyAlignment="1">
      <alignment horizontal="center" vertical="center"/>
    </xf>
    <xf numFmtId="43" fontId="1" fillId="0" borderId="19" xfId="63" applyNumberFormat="1" applyFont="1" applyBorder="1" applyAlignment="1">
      <alignment horizontal="right"/>
    </xf>
    <xf numFmtId="43" fontId="1" fillId="0" borderId="19" xfId="63" applyNumberFormat="1" applyFont="1" applyBorder="1" applyAlignment="1">
      <alignment horizontal="right" vertical="center"/>
    </xf>
    <xf numFmtId="4" fontId="35" fillId="0" borderId="19" xfId="63" applyNumberFormat="1" applyFont="1" applyBorder="1" applyAlignment="1">
      <alignment horizontal="left" vertical="center"/>
    </xf>
    <xf numFmtId="49" fontId="35" fillId="0" borderId="19" xfId="63" applyNumberFormat="1" applyFont="1" applyFill="1" applyBorder="1" applyAlignment="1">
      <alignment horizontal="center" vertical="center"/>
    </xf>
    <xf numFmtId="0" fontId="35" fillId="0" borderId="19" xfId="63" applyFont="1" applyBorder="1"/>
    <xf numFmtId="10" fontId="35" fillId="0" borderId="19" xfId="47" applyNumberFormat="1" applyFont="1" applyBorder="1"/>
    <xf numFmtId="43" fontId="35" fillId="0" borderId="19" xfId="63" applyNumberFormat="1" applyFont="1" applyBorder="1"/>
    <xf numFmtId="165" fontId="35" fillId="0" borderId="19" xfId="63" applyNumberFormat="1" applyFont="1" applyBorder="1"/>
    <xf numFmtId="0" fontId="1" fillId="0" borderId="19" xfId="63" applyFont="1" applyBorder="1"/>
    <xf numFmtId="10" fontId="1" fillId="0" borderId="19" xfId="47" applyNumberFormat="1" applyFont="1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5" xfId="0" applyBorder="1"/>
    <xf numFmtId="0" fontId="0" fillId="0" borderId="0" xfId="0" applyBorder="1"/>
    <xf numFmtId="0" fontId="0" fillId="0" borderId="87" xfId="0" applyBorder="1"/>
    <xf numFmtId="0" fontId="1" fillId="28" borderId="19" xfId="0" applyFont="1" applyFill="1" applyBorder="1" applyAlignment="1">
      <alignment horizontal="left" vertical="center"/>
    </xf>
    <xf numFmtId="0" fontId="3" fillId="30" borderId="0" xfId="0" applyFont="1" applyFill="1" applyAlignment="1">
      <alignment horizontal="center"/>
    </xf>
    <xf numFmtId="0" fontId="3" fillId="30" borderId="0" xfId="0" applyFont="1" applyFill="1"/>
    <xf numFmtId="4" fontId="32" fillId="30" borderId="19" xfId="0" applyNumberFormat="1" applyFont="1" applyFill="1" applyBorder="1" applyAlignment="1">
      <alignment horizontal="center"/>
    </xf>
    <xf numFmtId="4" fontId="33" fillId="30" borderId="19" xfId="0" applyNumberFormat="1" applyFont="1" applyFill="1" applyBorder="1" applyAlignment="1">
      <alignment horizontal="center"/>
    </xf>
    <xf numFmtId="0" fontId="45" fillId="0" borderId="56" xfId="0" applyFont="1" applyFill="1" applyBorder="1" applyAlignment="1">
      <alignment horizontal="center" vertical="center" wrapText="1"/>
    </xf>
    <xf numFmtId="0" fontId="45" fillId="0" borderId="57" xfId="0" applyFont="1" applyFill="1" applyBorder="1" applyAlignment="1">
      <alignment horizontal="center" vertical="center" wrapText="1"/>
    </xf>
    <xf numFmtId="0" fontId="45" fillId="0" borderId="58" xfId="0" applyFont="1" applyFill="1" applyBorder="1" applyAlignment="1">
      <alignment horizontal="center" vertical="center" wrapText="1"/>
    </xf>
    <xf numFmtId="0" fontId="45" fillId="0" borderId="59" xfId="0" applyFont="1" applyFill="1" applyBorder="1" applyAlignment="1">
      <alignment horizontal="center" vertical="center" wrapText="1"/>
    </xf>
    <xf numFmtId="0" fontId="45" fillId="0" borderId="60" xfId="0" applyFont="1" applyFill="1" applyBorder="1" applyAlignment="1">
      <alignment horizontal="center" vertical="center" wrapText="1"/>
    </xf>
    <xf numFmtId="0" fontId="45" fillId="0" borderId="6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horizontal="center"/>
    </xf>
    <xf numFmtId="0" fontId="33" fillId="30" borderId="10" xfId="36" applyNumberFormat="1" applyFont="1" applyFill="1" applyBorder="1" applyAlignment="1">
      <alignment horizontal="right" vertical="top"/>
    </xf>
    <xf numFmtId="0" fontId="33" fillId="30" borderId="11" xfId="36" applyNumberFormat="1" applyFont="1" applyFill="1" applyBorder="1" applyAlignment="1">
      <alignment horizontal="right" vertical="top"/>
    </xf>
    <xf numFmtId="0" fontId="33" fillId="30" borderId="12" xfId="36" applyNumberFormat="1" applyFont="1" applyFill="1" applyBorder="1" applyAlignment="1">
      <alignment horizontal="right" vertical="top"/>
    </xf>
    <xf numFmtId="0" fontId="32" fillId="30" borderId="10" xfId="36" applyNumberFormat="1" applyFont="1" applyFill="1" applyBorder="1" applyAlignment="1">
      <alignment horizontal="right" vertical="top"/>
    </xf>
    <xf numFmtId="0" fontId="32" fillId="30" borderId="11" xfId="36" applyNumberFormat="1" applyFont="1" applyFill="1" applyBorder="1" applyAlignment="1">
      <alignment horizontal="right" vertical="top"/>
    </xf>
    <xf numFmtId="0" fontId="32" fillId="30" borderId="12" xfId="36" applyNumberFormat="1" applyFont="1" applyFill="1" applyBorder="1" applyAlignment="1">
      <alignment horizontal="right" vertical="top"/>
    </xf>
    <xf numFmtId="0" fontId="42" fillId="0" borderId="10" xfId="0" applyFont="1" applyFill="1" applyBorder="1" applyAlignment="1">
      <alignment horizontal="left"/>
    </xf>
    <xf numFmtId="0" fontId="42" fillId="0" borderId="11" xfId="0" applyFont="1" applyFill="1" applyBorder="1" applyAlignment="1">
      <alignment horizontal="left"/>
    </xf>
    <xf numFmtId="0" fontId="42" fillId="0" borderId="12" xfId="0" applyFont="1" applyFill="1" applyBorder="1" applyAlignment="1">
      <alignment horizontal="left"/>
    </xf>
    <xf numFmtId="0" fontId="20" fillId="0" borderId="10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49" fontId="20" fillId="0" borderId="10" xfId="0" applyNumberFormat="1" applyFont="1" applyFill="1" applyBorder="1" applyAlignment="1">
      <alignment horizontal="left" vertical="center" wrapText="1"/>
    </xf>
    <xf numFmtId="49" fontId="20" fillId="0" borderId="11" xfId="0" applyNumberFormat="1" applyFont="1" applyFill="1" applyBorder="1" applyAlignment="1">
      <alignment horizontal="left" vertical="center" wrapText="1"/>
    </xf>
    <xf numFmtId="49" fontId="20" fillId="0" borderId="12" xfId="0" applyNumberFormat="1" applyFont="1" applyFill="1" applyBorder="1" applyAlignment="1">
      <alignment horizontal="left" vertical="center" wrapText="1"/>
    </xf>
    <xf numFmtId="49" fontId="20" fillId="0" borderId="10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0" fontId="23" fillId="0" borderId="48" xfId="37" applyFont="1" applyFill="1" applyBorder="1" applyAlignment="1">
      <alignment horizontal="center" vertical="center" wrapText="1"/>
    </xf>
    <xf numFmtId="3" fontId="23" fillId="0" borderId="18" xfId="41" applyFont="1" applyFill="1" applyBorder="1" applyAlignment="1">
      <alignment horizontal="left" vertical="top" wrapText="1"/>
    </xf>
    <xf numFmtId="3" fontId="23" fillId="0" borderId="18" xfId="41" applyFont="1" applyFill="1" applyBorder="1" applyAlignment="1">
      <alignment horizontal="center"/>
    </xf>
    <xf numFmtId="2" fontId="23" fillId="0" borderId="20" xfId="41" applyNumberFormat="1" applyFont="1" applyFill="1" applyBorder="1" applyAlignment="1">
      <alignment horizontal="left" vertical="center"/>
    </xf>
    <xf numFmtId="3" fontId="23" fillId="0" borderId="62" xfId="41" applyFont="1" applyFill="1" applyBorder="1" applyAlignment="1">
      <alignment horizontal="right" vertical="center"/>
    </xf>
    <xf numFmtId="2" fontId="23" fillId="0" borderId="19" xfId="41" applyNumberFormat="1" applyFont="1" applyFill="1" applyBorder="1" applyAlignment="1">
      <alignment horizontal="left" vertical="center"/>
    </xf>
    <xf numFmtId="3" fontId="23" fillId="0" borderId="18" xfId="41" applyFont="1" applyFill="1" applyBorder="1" applyAlignment="1">
      <alignment horizontal="right" vertical="center"/>
    </xf>
    <xf numFmtId="0" fontId="23" fillId="30" borderId="16" xfId="37" applyFont="1" applyFill="1" applyBorder="1" applyAlignment="1">
      <alignment horizontal="left" vertical="center" wrapText="1"/>
    </xf>
    <xf numFmtId="0" fontId="23" fillId="30" borderId="35" xfId="37" applyFont="1" applyFill="1" applyBorder="1" applyAlignment="1">
      <alignment horizontal="left" vertical="center" wrapText="1"/>
    </xf>
    <xf numFmtId="0" fontId="23" fillId="30" borderId="17" xfId="37" applyFont="1" applyFill="1" applyBorder="1" applyAlignment="1">
      <alignment horizontal="left" vertical="center" wrapText="1"/>
    </xf>
    <xf numFmtId="0" fontId="23" fillId="0" borderId="10" xfId="37" applyFont="1" applyFill="1" applyBorder="1" applyAlignment="1">
      <alignment horizontal="left" vertical="center" wrapText="1"/>
    </xf>
    <xf numFmtId="0" fontId="23" fillId="0" borderId="11" xfId="37" applyFont="1" applyFill="1" applyBorder="1" applyAlignment="1">
      <alignment horizontal="left" vertical="center" wrapText="1"/>
    </xf>
    <xf numFmtId="0" fontId="23" fillId="0" borderId="12" xfId="37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20" fillId="30" borderId="10" xfId="0" applyFont="1" applyFill="1" applyBorder="1" applyAlignment="1">
      <alignment horizontal="left" vertical="center" wrapText="1"/>
    </xf>
    <xf numFmtId="0" fontId="20" fillId="30" borderId="11" xfId="0" applyFont="1" applyFill="1" applyBorder="1" applyAlignment="1">
      <alignment horizontal="left" vertical="center" wrapText="1"/>
    </xf>
    <xf numFmtId="0" fontId="20" fillId="30" borderId="12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4" fontId="0" fillId="0" borderId="10" xfId="0" applyNumberFormat="1" applyFill="1" applyBorder="1" applyAlignment="1">
      <alignment horizontal="center" vertical="center"/>
    </xf>
    <xf numFmtId="4" fontId="0" fillId="0" borderId="12" xfId="0" applyNumberFormat="1" applyFill="1" applyBorder="1" applyAlignment="1">
      <alignment horizontal="center" vertical="center"/>
    </xf>
    <xf numFmtId="0" fontId="0" fillId="30" borderId="10" xfId="0" applyFill="1" applyBorder="1" applyAlignment="1">
      <alignment horizontal="left" wrapText="1"/>
    </xf>
    <xf numFmtId="0" fontId="0" fillId="30" borderId="11" xfId="0" applyFill="1" applyBorder="1" applyAlignment="1">
      <alignment horizontal="left" wrapText="1"/>
    </xf>
    <xf numFmtId="0" fontId="0" fillId="30" borderId="12" xfId="0" applyFill="1" applyBorder="1" applyAlignment="1">
      <alignment horizontal="left" wrapText="1"/>
    </xf>
    <xf numFmtId="0" fontId="44" fillId="0" borderId="1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2" fillId="30" borderId="10" xfId="0" applyFont="1" applyFill="1" applyBorder="1" applyAlignment="1">
      <alignment horizontal="left" wrapText="1"/>
    </xf>
    <xf numFmtId="0" fontId="42" fillId="30" borderId="11" xfId="0" applyFont="1" applyFill="1" applyBorder="1" applyAlignment="1">
      <alignment horizontal="left" wrapText="1"/>
    </xf>
    <xf numFmtId="0" fontId="42" fillId="30" borderId="12" xfId="0" applyFont="1" applyFill="1" applyBorder="1" applyAlignment="1">
      <alignment horizontal="left" wrapText="1"/>
    </xf>
    <xf numFmtId="0" fontId="0" fillId="28" borderId="10" xfId="0" applyFill="1" applyBorder="1" applyAlignment="1">
      <alignment horizontal="center" vertical="center"/>
    </xf>
    <xf numFmtId="0" fontId="0" fillId="28" borderId="1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4" fillId="0" borderId="18" xfId="42" applyFont="1" applyBorder="1" applyAlignment="1">
      <alignment horizontal="left" vertical="center" wrapText="1"/>
    </xf>
    <xf numFmtId="0" fontId="24" fillId="0" borderId="18" xfId="42" applyFont="1" applyBorder="1" applyAlignment="1">
      <alignment horizontal="left" vertical="center"/>
    </xf>
    <xf numFmtId="0" fontId="23" fillId="0" borderId="66" xfId="42" applyFont="1" applyBorder="1" applyAlignment="1">
      <alignment horizontal="right" vertical="center"/>
    </xf>
    <xf numFmtId="0" fontId="23" fillId="25" borderId="29" xfId="42" applyFont="1" applyFill="1" applyBorder="1" applyAlignment="1">
      <alignment horizontal="center" vertical="center"/>
    </xf>
    <xf numFmtId="0" fontId="23" fillId="0" borderId="32" xfId="42" applyNumberFormat="1" applyFont="1" applyBorder="1" applyAlignment="1">
      <alignment horizontal="right" vertical="center"/>
    </xf>
    <xf numFmtId="0" fontId="24" fillId="0" borderId="18" xfId="38" applyFont="1" applyBorder="1" applyAlignment="1">
      <alignment horizontal="left"/>
    </xf>
    <xf numFmtId="0" fontId="24" fillId="25" borderId="28" xfId="42" applyFont="1" applyFill="1" applyBorder="1" applyAlignment="1">
      <alignment horizontal="center" vertical="center"/>
    </xf>
    <xf numFmtId="0" fontId="23" fillId="0" borderId="20" xfId="42" applyFont="1" applyBorder="1" applyAlignment="1">
      <alignment horizontal="left" vertical="center"/>
    </xf>
    <xf numFmtId="0" fontId="24" fillId="0" borderId="14" xfId="38" applyFont="1" applyBorder="1" applyAlignment="1">
      <alignment horizontal="left"/>
    </xf>
    <xf numFmtId="0" fontId="24" fillId="0" borderId="21" xfId="38" applyFont="1" applyBorder="1" applyAlignment="1">
      <alignment horizontal="left"/>
    </xf>
    <xf numFmtId="0" fontId="24" fillId="0" borderId="15" xfId="38" applyFont="1" applyBorder="1" applyAlignment="1">
      <alignment horizontal="left"/>
    </xf>
    <xf numFmtId="0" fontId="23" fillId="0" borderId="62" xfId="42" applyFont="1" applyBorder="1" applyAlignment="1">
      <alignment horizontal="left" vertical="center"/>
    </xf>
    <xf numFmtId="0" fontId="24" fillId="0" borderId="64" xfId="42" applyFont="1" applyBorder="1" applyAlignment="1">
      <alignment horizontal="center" vertical="center"/>
    </xf>
    <xf numFmtId="0" fontId="24" fillId="0" borderId="65" xfId="42" applyFont="1" applyBorder="1" applyAlignment="1">
      <alignment horizontal="center" vertical="center"/>
    </xf>
    <xf numFmtId="0" fontId="3" fillId="28" borderId="0" xfId="35" applyFont="1" applyFill="1" applyAlignment="1"/>
    <xf numFmtId="0" fontId="3" fillId="28" borderId="0" xfId="35" applyFont="1" applyFill="1" applyAlignment="1">
      <alignment horizontal="left"/>
    </xf>
    <xf numFmtId="0" fontId="26" fillId="27" borderId="63" xfId="42" applyFont="1" applyFill="1" applyBorder="1" applyAlignment="1">
      <alignment horizontal="center" vertical="center"/>
    </xf>
    <xf numFmtId="0" fontId="24" fillId="0" borderId="63" xfId="42" applyFont="1" applyBorder="1" applyAlignment="1">
      <alignment horizontal="center" vertical="top"/>
    </xf>
    <xf numFmtId="0" fontId="3" fillId="0" borderId="47" xfId="40" applyFont="1" applyBorder="1" applyAlignment="1">
      <alignment horizontal="center" vertical="center"/>
    </xf>
    <xf numFmtId="0" fontId="3" fillId="0" borderId="72" xfId="40" applyFont="1" applyBorder="1" applyAlignment="1">
      <alignment horizontal="center" vertical="center"/>
    </xf>
    <xf numFmtId="0" fontId="3" fillId="0" borderId="48" xfId="40" applyFont="1" applyFill="1" applyBorder="1" applyAlignment="1">
      <alignment horizontal="left" vertical="center"/>
    </xf>
    <xf numFmtId="0" fontId="3" fillId="0" borderId="73" xfId="40" applyFont="1" applyFill="1" applyBorder="1" applyAlignment="1">
      <alignment horizontal="left" vertical="center"/>
    </xf>
    <xf numFmtId="10" fontId="3" fillId="0" borderId="49" xfId="62" applyNumberFormat="1" applyFont="1" applyFill="1" applyBorder="1" applyAlignment="1" applyProtection="1">
      <alignment horizontal="center" vertical="center"/>
      <protection locked="0"/>
    </xf>
    <xf numFmtId="10" fontId="3" fillId="0" borderId="75" xfId="62" applyNumberFormat="1" applyFont="1" applyFill="1" applyBorder="1" applyAlignment="1" applyProtection="1">
      <alignment horizontal="center" vertical="center"/>
      <protection locked="0"/>
    </xf>
    <xf numFmtId="10" fontId="3" fillId="0" borderId="82" xfId="62" applyNumberFormat="1" applyFont="1" applyBorder="1" applyAlignment="1">
      <alignment horizontal="center" vertical="center"/>
    </xf>
    <xf numFmtId="10" fontId="3" fillId="0" borderId="83" xfId="62" applyNumberFormat="1" applyFont="1" applyBorder="1" applyAlignment="1">
      <alignment horizontal="center" vertical="center"/>
    </xf>
    <xf numFmtId="0" fontId="1" fillId="0" borderId="79" xfId="40" applyFont="1" applyBorder="1" applyAlignment="1">
      <alignment horizontal="center" vertical="center"/>
    </xf>
    <xf numFmtId="0" fontId="1" fillId="0" borderId="80" xfId="40" applyFont="1" applyBorder="1" applyAlignment="1">
      <alignment horizontal="center" vertical="center"/>
    </xf>
    <xf numFmtId="0" fontId="1" fillId="0" borderId="81" xfId="40" applyFont="1" applyBorder="1" applyAlignment="1">
      <alignment horizontal="center" vertical="center"/>
    </xf>
    <xf numFmtId="0" fontId="1" fillId="0" borderId="54" xfId="40" applyFont="1" applyBorder="1" applyAlignment="1">
      <alignment horizontal="center" vertical="center"/>
    </xf>
    <xf numFmtId="10" fontId="3" fillId="0" borderId="82" xfId="40" applyNumberFormat="1" applyFont="1" applyFill="1" applyBorder="1" applyAlignment="1">
      <alignment horizontal="center" vertical="center"/>
    </xf>
    <xf numFmtId="10" fontId="3" fillId="0" borderId="83" xfId="40" applyNumberFormat="1" applyFont="1" applyFill="1" applyBorder="1" applyAlignment="1">
      <alignment horizontal="center" vertical="center"/>
    </xf>
    <xf numFmtId="10" fontId="3" fillId="0" borderId="0" xfId="62" applyNumberFormat="1" applyFont="1" applyBorder="1" applyAlignment="1">
      <alignment horizontal="center" vertical="center"/>
    </xf>
    <xf numFmtId="0" fontId="2" fillId="0" borderId="41" xfId="40" applyFont="1" applyFill="1" applyBorder="1" applyAlignment="1">
      <alignment horizontal="right" vertical="center"/>
    </xf>
    <xf numFmtId="0" fontId="2" fillId="0" borderId="74" xfId="40" applyFont="1" applyFill="1" applyBorder="1" applyAlignment="1">
      <alignment horizontal="right" vertical="center"/>
    </xf>
    <xf numFmtId="165" fontId="2" fillId="29" borderId="43" xfId="40" applyNumberFormat="1" applyFont="1" applyFill="1" applyBorder="1" applyAlignment="1">
      <alignment horizontal="center" vertical="center" wrapText="1"/>
    </xf>
    <xf numFmtId="165" fontId="2" fillId="29" borderId="70" xfId="40" applyNumberFormat="1" applyFont="1" applyFill="1" applyBorder="1" applyAlignment="1">
      <alignment horizontal="center" vertical="center" wrapText="1"/>
    </xf>
    <xf numFmtId="165" fontId="2" fillId="29" borderId="44" xfId="40" applyNumberFormat="1" applyFont="1" applyFill="1" applyBorder="1" applyAlignment="1">
      <alignment horizontal="center" vertical="center" wrapText="1"/>
    </xf>
    <xf numFmtId="165" fontId="2" fillId="29" borderId="45" xfId="40" applyNumberFormat="1" applyFont="1" applyFill="1" applyBorder="1" applyAlignment="1">
      <alignment horizontal="center" vertical="center" wrapText="1"/>
    </xf>
    <xf numFmtId="165" fontId="2" fillId="29" borderId="19" xfId="40" applyNumberFormat="1" applyFont="1" applyFill="1" applyBorder="1" applyAlignment="1">
      <alignment horizontal="center" vertical="center" wrapText="1"/>
    </xf>
    <xf numFmtId="165" fontId="2" fillId="29" borderId="46" xfId="40" applyNumberFormat="1" applyFont="1" applyFill="1" applyBorder="1" applyAlignment="1">
      <alignment horizontal="center" vertical="center" wrapText="1"/>
    </xf>
    <xf numFmtId="0" fontId="3" fillId="0" borderId="39" xfId="40" applyFont="1" applyFill="1" applyBorder="1" applyAlignment="1">
      <alignment horizontal="center" vertical="center"/>
    </xf>
    <xf numFmtId="0" fontId="3" fillId="0" borderId="0" xfId="40" applyFont="1" applyFill="1" applyBorder="1" applyAlignment="1">
      <alignment horizontal="center" vertical="center"/>
    </xf>
    <xf numFmtId="0" fontId="2" fillId="0" borderId="79" xfId="40" applyFont="1" applyFill="1" applyBorder="1" applyAlignment="1">
      <alignment horizontal="center" vertical="center"/>
    </xf>
    <xf numFmtId="0" fontId="2" fillId="0" borderId="80" xfId="40" applyFont="1" applyFill="1" applyBorder="1" applyAlignment="1">
      <alignment horizontal="center" vertical="center"/>
    </xf>
    <xf numFmtId="0" fontId="2" fillId="0" borderId="50" xfId="40" applyFont="1" applyFill="1" applyBorder="1" applyAlignment="1">
      <alignment horizontal="center" vertical="center"/>
    </xf>
    <xf numFmtId="0" fontId="2" fillId="0" borderId="81" xfId="40" applyFont="1" applyFill="1" applyBorder="1" applyAlignment="1">
      <alignment horizontal="center" vertical="center"/>
    </xf>
    <xf numFmtId="0" fontId="2" fillId="0" borderId="54" xfId="40" applyFont="1" applyFill="1" applyBorder="1" applyAlignment="1">
      <alignment horizontal="center" vertical="center"/>
    </xf>
    <xf numFmtId="0" fontId="2" fillId="0" borderId="53" xfId="40" applyFont="1" applyFill="1" applyBorder="1" applyAlignment="1">
      <alignment horizontal="center" vertical="center"/>
    </xf>
    <xf numFmtId="0" fontId="21" fillId="28" borderId="74" xfId="40" applyFont="1" applyFill="1" applyBorder="1" applyAlignment="1">
      <alignment horizontal="center" vertical="center"/>
    </xf>
    <xf numFmtId="0" fontId="3" fillId="0" borderId="39" xfId="40" applyFont="1" applyBorder="1" applyAlignment="1">
      <alignment horizontal="center" vertical="center"/>
    </xf>
    <xf numFmtId="0" fontId="3" fillId="0" borderId="0" xfId="40" applyFont="1" applyBorder="1" applyAlignment="1">
      <alignment horizontal="center" vertical="center"/>
    </xf>
    <xf numFmtId="0" fontId="2" fillId="0" borderId="70" xfId="40" applyFont="1" applyFill="1" applyBorder="1" applyAlignment="1">
      <alignment horizontal="justify" vertical="center" wrapText="1"/>
    </xf>
    <xf numFmtId="0" fontId="2" fillId="0" borderId="44" xfId="40" applyFont="1" applyFill="1" applyBorder="1" applyAlignment="1">
      <alignment horizontal="justify" vertical="center" wrapText="1"/>
    </xf>
    <xf numFmtId="49" fontId="21" fillId="29" borderId="79" xfId="40" applyNumberFormat="1" applyFont="1" applyFill="1" applyBorder="1" applyAlignment="1">
      <alignment horizontal="center" vertical="center" wrapText="1"/>
    </xf>
    <xf numFmtId="49" fontId="21" fillId="29" borderId="80" xfId="40" applyNumberFormat="1" applyFont="1" applyFill="1" applyBorder="1" applyAlignment="1">
      <alignment horizontal="center" vertical="center" wrapText="1"/>
    </xf>
    <xf numFmtId="49" fontId="21" fillId="29" borderId="50" xfId="40" applyNumberFormat="1" applyFont="1" applyFill="1" applyBorder="1" applyAlignment="1">
      <alignment horizontal="center" vertical="center" wrapText="1"/>
    </xf>
    <xf numFmtId="10" fontId="30" fillId="0" borderId="47" xfId="62" applyNumberFormat="1" applyFont="1" applyBorder="1" applyAlignment="1">
      <alignment horizontal="center" vertical="center" wrapText="1"/>
    </xf>
    <xf numFmtId="10" fontId="30" fillId="0" borderId="84" xfId="62" applyNumberFormat="1" applyFont="1" applyBorder="1" applyAlignment="1">
      <alignment horizontal="center" vertical="center" wrapText="1"/>
    </xf>
    <xf numFmtId="0" fontId="41" fillId="0" borderId="48" xfId="40" applyFont="1" applyBorder="1" applyAlignment="1">
      <alignment horizontal="center" vertical="center" wrapText="1"/>
    </xf>
    <xf numFmtId="0" fontId="41" fillId="0" borderId="85" xfId="40" applyFont="1" applyBorder="1" applyAlignment="1">
      <alignment horizontal="center" vertical="center" wrapText="1"/>
    </xf>
    <xf numFmtId="0" fontId="41" fillId="0" borderId="49" xfId="40" applyFont="1" applyBorder="1" applyAlignment="1">
      <alignment horizontal="center" vertical="center" wrapText="1"/>
    </xf>
    <xf numFmtId="0" fontId="41" fillId="0" borderId="86" xfId="40" applyFont="1" applyBorder="1" applyAlignment="1">
      <alignment horizontal="center" vertical="center" wrapText="1"/>
    </xf>
    <xf numFmtId="10" fontId="3" fillId="0" borderId="71" xfId="62" applyNumberFormat="1" applyFont="1" applyBorder="1" applyAlignment="1">
      <alignment horizontal="center" vertical="center"/>
    </xf>
    <xf numFmtId="10" fontId="3" fillId="0" borderId="78" xfId="62" applyNumberFormat="1" applyFont="1" applyBorder="1" applyAlignment="1">
      <alignment horizontal="center" vertical="center"/>
    </xf>
    <xf numFmtId="10" fontId="3" fillId="0" borderId="10" xfId="62" applyNumberFormat="1" applyFont="1" applyBorder="1" applyAlignment="1">
      <alignment horizontal="center" vertical="center"/>
    </xf>
    <xf numFmtId="10" fontId="3" fillId="0" borderId="12" xfId="62" applyNumberFormat="1" applyFont="1" applyBorder="1" applyAlignment="1">
      <alignment horizontal="center" vertical="center"/>
    </xf>
    <xf numFmtId="10" fontId="3" fillId="0" borderId="76" xfId="62" applyNumberFormat="1" applyFont="1" applyBorder="1" applyAlignment="1">
      <alignment horizontal="center" vertical="center"/>
    </xf>
    <xf numFmtId="10" fontId="3" fillId="0" borderId="77" xfId="62" applyNumberFormat="1" applyFont="1" applyBorder="1" applyAlignment="1">
      <alignment horizontal="center" vertical="center"/>
    </xf>
    <xf numFmtId="49" fontId="29" fillId="29" borderId="67" xfId="40" applyNumberFormat="1" applyFont="1" applyFill="1" applyBorder="1" applyAlignment="1">
      <alignment horizontal="center" vertical="center"/>
    </xf>
    <xf numFmtId="49" fontId="29" fillId="29" borderId="68" xfId="40" applyNumberFormat="1" applyFont="1" applyFill="1" applyBorder="1" applyAlignment="1">
      <alignment horizontal="center" vertical="center"/>
    </xf>
    <xf numFmtId="49" fontId="29" fillId="29" borderId="69" xfId="40" applyNumberFormat="1" applyFont="1" applyFill="1" applyBorder="1" applyAlignment="1">
      <alignment horizontal="center" vertical="center"/>
    </xf>
    <xf numFmtId="49" fontId="21" fillId="29" borderId="43" xfId="40" applyNumberFormat="1" applyFont="1" applyFill="1" applyBorder="1" applyAlignment="1">
      <alignment horizontal="center" vertical="center" wrapText="1"/>
    </xf>
    <xf numFmtId="49" fontId="21" fillId="29" borderId="70" xfId="40" applyNumberFormat="1" applyFont="1" applyFill="1" applyBorder="1" applyAlignment="1">
      <alignment horizontal="center" vertical="center" wrapText="1"/>
    </xf>
    <xf numFmtId="49" fontId="21" fillId="29" borderId="71" xfId="40" applyNumberFormat="1" applyFont="1" applyFill="1" applyBorder="1" applyAlignment="1">
      <alignment horizontal="center" vertical="center" wrapText="1"/>
    </xf>
    <xf numFmtId="49" fontId="21" fillId="29" borderId="44" xfId="40" applyNumberFormat="1" applyFont="1" applyFill="1" applyBorder="1" applyAlignment="1">
      <alignment horizontal="center" vertical="center" wrapText="1"/>
    </xf>
    <xf numFmtId="49" fontId="21" fillId="29" borderId="45" xfId="40" applyNumberFormat="1" applyFont="1" applyFill="1" applyBorder="1" applyAlignment="1">
      <alignment horizontal="center" vertical="center" wrapText="1"/>
    </xf>
    <xf numFmtId="49" fontId="21" fillId="29" borderId="19" xfId="40" applyNumberFormat="1" applyFont="1" applyFill="1" applyBorder="1" applyAlignment="1">
      <alignment horizontal="center" vertical="center" wrapText="1"/>
    </xf>
    <xf numFmtId="49" fontId="21" fillId="29" borderId="10" xfId="40" applyNumberFormat="1" applyFont="1" applyFill="1" applyBorder="1" applyAlignment="1">
      <alignment horizontal="center" vertical="center" wrapText="1"/>
    </xf>
    <xf numFmtId="49" fontId="21" fillId="29" borderId="46" xfId="40" applyNumberFormat="1" applyFont="1" applyFill="1" applyBorder="1" applyAlignment="1">
      <alignment horizontal="center" vertical="center" wrapText="1"/>
    </xf>
    <xf numFmtId="0" fontId="21" fillId="0" borderId="72" xfId="40" applyFont="1" applyFill="1" applyBorder="1" applyAlignment="1">
      <alignment horizontal="center" vertical="center"/>
    </xf>
    <xf numFmtId="0" fontId="21" fillId="0" borderId="41" xfId="40" applyFont="1" applyFill="1" applyBorder="1" applyAlignment="1">
      <alignment horizontal="center" vertical="center"/>
    </xf>
    <xf numFmtId="0" fontId="21" fillId="0" borderId="73" xfId="40" applyFont="1" applyFill="1" applyBorder="1" applyAlignment="1">
      <alignment horizontal="center" vertical="center"/>
    </xf>
    <xf numFmtId="0" fontId="21" fillId="0" borderId="74" xfId="40" applyFont="1" applyFill="1" applyBorder="1" applyAlignment="1">
      <alignment horizontal="center" vertical="center"/>
    </xf>
    <xf numFmtId="0" fontId="21" fillId="0" borderId="75" xfId="40" applyFont="1" applyFill="1" applyBorder="1" applyAlignment="1">
      <alignment horizontal="center" vertical="center"/>
    </xf>
    <xf numFmtId="0" fontId="21" fillId="0" borderId="42" xfId="40" applyFont="1" applyFill="1" applyBorder="1" applyAlignment="1">
      <alignment horizontal="center" vertical="center"/>
    </xf>
    <xf numFmtId="0" fontId="21" fillId="28" borderId="76" xfId="40" applyFont="1" applyFill="1" applyBorder="1" applyAlignment="1">
      <alignment horizontal="center" vertical="center"/>
    </xf>
    <xf numFmtId="0" fontId="21" fillId="28" borderId="77" xfId="40" applyFont="1" applyFill="1" applyBorder="1" applyAlignment="1">
      <alignment horizontal="center" vertical="center"/>
    </xf>
    <xf numFmtId="0" fontId="3" fillId="0" borderId="39" xfId="40" applyFont="1" applyBorder="1" applyAlignment="1">
      <alignment vertical="center"/>
    </xf>
    <xf numFmtId="0" fontId="3" fillId="0" borderId="0" xfId="40" applyFont="1" applyBorder="1" applyAlignment="1">
      <alignment vertical="center"/>
    </xf>
    <xf numFmtId="0" fontId="39" fillId="0" borderId="71" xfId="40" applyFont="1" applyBorder="1" applyAlignment="1">
      <alignment horizontal="center"/>
    </xf>
    <xf numFmtId="0" fontId="39" fillId="0" borderId="78" xfId="40" applyFont="1" applyBorder="1" applyAlignment="1">
      <alignment horizontal="center"/>
    </xf>
    <xf numFmtId="0" fontId="2" fillId="30" borderId="19" xfId="0" applyFont="1" applyFill="1" applyBorder="1" applyAlignment="1">
      <alignment horizontal="center"/>
    </xf>
    <xf numFmtId="0" fontId="2" fillId="30" borderId="10" xfId="0" applyFont="1" applyFill="1" applyBorder="1" applyAlignment="1">
      <alignment horizontal="center" wrapText="1"/>
    </xf>
    <xf numFmtId="0" fontId="2" fillId="30" borderId="12" xfId="0" applyFont="1" applyFill="1" applyBorder="1" applyAlignment="1">
      <alignment horizontal="center" wrapText="1"/>
    </xf>
    <xf numFmtId="0" fontId="3" fillId="0" borderId="56" xfId="0" applyFont="1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0" fillId="0" borderId="59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0" fontId="0" fillId="0" borderId="61" xfId="0" applyBorder="1" applyAlignment="1">
      <alignment horizontal="center" wrapText="1"/>
    </xf>
    <xf numFmtId="0" fontId="3" fillId="0" borderId="5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7" xfId="0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7" xfId="0" applyFont="1" applyBorder="1" applyAlignment="1">
      <alignment horizontal="center"/>
    </xf>
    <xf numFmtId="0" fontId="1" fillId="26" borderId="19" xfId="63" applyFont="1" applyFill="1" applyBorder="1" applyAlignment="1">
      <alignment horizontal="center" vertical="center"/>
    </xf>
    <xf numFmtId="0" fontId="1" fillId="26" borderId="19" xfId="63" applyNumberFormat="1" applyFont="1" applyFill="1" applyBorder="1" applyAlignment="1">
      <alignment horizontal="center" vertical="center"/>
    </xf>
  </cellXfs>
  <cellStyles count="64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 2" xfId="31"/>
    <cellStyle name="Moeda 2 2" xfId="32"/>
    <cellStyle name="Moeda 3" xfId="33"/>
    <cellStyle name="Neutra" xfId="34" builtinId="28" customBuiltin="1"/>
    <cellStyle name="Normal" xfId="0" builtinId="0"/>
    <cellStyle name="Normal 10" xfId="35"/>
    <cellStyle name="Normal 2" xfId="36"/>
    <cellStyle name="Normal 2 2" xfId="37"/>
    <cellStyle name="Normal 2 3" xfId="38"/>
    <cellStyle name="Normal 3" xfId="39"/>
    <cellStyle name="Normal 4" xfId="63"/>
    <cellStyle name="Normal 6" xfId="40"/>
    <cellStyle name="Normal_Estrutura_de_preço_-_CODEVASF_versão8" xfId="41"/>
    <cellStyle name="Normal_PP-VI" xfId="42"/>
    <cellStyle name="Nota" xfId="43" builtinId="10" customBuiltin="1"/>
    <cellStyle name="Porcentagem 2" xfId="44"/>
    <cellStyle name="Saída" xfId="45" builtinId="21" customBuiltin="1"/>
    <cellStyle name="Separador de milhares 2" xfId="46"/>
    <cellStyle name="Separador de milhares 2 2" xfId="47"/>
    <cellStyle name="Separador de milhares 2 2 2" xfId="48"/>
    <cellStyle name="Separador de milhares 3" xfId="49"/>
    <cellStyle name="Separador de milhares 4" xfId="50"/>
    <cellStyle name="Separador de milhares 5" xfId="51"/>
    <cellStyle name="Separador de milhares 6" xfId="52"/>
    <cellStyle name="Separador de milhares 7" xfId="53"/>
    <cellStyle name="Texto de Aviso" xfId="54" builtinId="11" customBuiltin="1"/>
    <cellStyle name="Texto Explicativo" xfId="55" builtinId="53" customBuiltin="1"/>
    <cellStyle name="Título" xfId="56" builtinId="15" customBuiltin="1"/>
    <cellStyle name="Título 1" xfId="57" builtinId="16" customBuiltin="1"/>
    <cellStyle name="Título 2" xfId="58" builtinId="17" customBuiltin="1"/>
    <cellStyle name="Título 3" xfId="59" builtinId="18" customBuiltin="1"/>
    <cellStyle name="Título 4" xfId="60" builtinId="19" customBuiltin="1"/>
    <cellStyle name="Total" xfId="61" builtinId="25" customBuiltin="1"/>
    <cellStyle name="Vírgula 6" xfId="62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naldo.filho/Documents/BKP_Arnaldo/Arnaldo%20Dantas%20de%20Araujo%20Filho/Arnaldo/Or&#231;amento/2016/Comportas%20Baixio%20de%20Irec&#234;/Licita&#231;&#227;o/Planilha%20Or&#231;ament&#225;ria%20-%20Anexo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Comp- Serviços Preliminares"/>
      <sheetName val="Detalhamento - Elétrica - CN'S"/>
      <sheetName val="Comp- Elétrica - CN'S"/>
      <sheetName val="Comp- Equipamentos - CN'S"/>
      <sheetName val="Detalhamento - Obras Civis"/>
      <sheetName val="Comp-Obras Civis"/>
      <sheetName val="PFS_VIII Det_ Enc_ Soc_ (2)"/>
      <sheetName val="BDI - Material"/>
      <sheetName val="BDI-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PLANILHA - SERVIÇOS DE CONSTRUÇÃO CIVIL</v>
          </cell>
        </row>
        <row r="6">
          <cell r="A6" t="str">
            <v>ITEM</v>
          </cell>
          <cell r="B6" t="str">
            <v xml:space="preserve">DESCRIÇÃO DOS SERVIÇOS </v>
          </cell>
          <cell r="C6" t="str">
            <v>UNID</v>
          </cell>
          <cell r="D6" t="str">
            <v>QUANT</v>
          </cell>
          <cell r="F6" t="str">
            <v>PREÇO TOTAL</v>
          </cell>
        </row>
        <row r="7">
          <cell r="A7" t="str">
            <v>04.01</v>
          </cell>
          <cell r="B7" t="str">
            <v>Obras Civis do CN-01</v>
          </cell>
        </row>
        <row r="8">
          <cell r="A8" t="str">
            <v>04.01.01</v>
          </cell>
          <cell r="B8" t="str">
            <v>Visor fixo com esquadria de alumínio e vidro liso 4mm</v>
          </cell>
          <cell r="C8" t="str">
            <v>m²</v>
          </cell>
          <cell r="D8">
            <v>7.8</v>
          </cell>
          <cell r="E8">
            <v>226.25</v>
          </cell>
          <cell r="F8">
            <v>1764.75</v>
          </cell>
        </row>
        <row r="9">
          <cell r="A9" t="str">
            <v>04.01.02</v>
          </cell>
          <cell r="B9" t="str">
            <v xml:space="preserve">Calha chapa galvanizada nun 24, L = 33 cm </v>
          </cell>
          <cell r="C9" t="str">
            <v>m</v>
          </cell>
          <cell r="D9">
            <v>27</v>
          </cell>
          <cell r="E9">
            <v>31.36</v>
          </cell>
          <cell r="F9">
            <v>846.72</v>
          </cell>
        </row>
        <row r="10">
          <cell r="A10" t="str">
            <v>04.01.03</v>
          </cell>
          <cell r="B10" t="str">
            <v>Graute para peças 1°, 2º Estágio</v>
          </cell>
          <cell r="C10" t="str">
            <v>m³</v>
          </cell>
          <cell r="D10">
            <v>4</v>
          </cell>
          <cell r="E10">
            <v>448.06</v>
          </cell>
          <cell r="F10">
            <v>1792.24</v>
          </cell>
        </row>
        <row r="11">
          <cell r="A11" t="str">
            <v>04.01.04</v>
          </cell>
          <cell r="B11" t="str">
            <v>Concreto de 2º Estágio autoadensavel 40 mpa</v>
          </cell>
          <cell r="C11" t="str">
            <v>m³</v>
          </cell>
          <cell r="D11">
            <v>12</v>
          </cell>
          <cell r="E11">
            <v>504.48</v>
          </cell>
          <cell r="F11">
            <v>6053.76</v>
          </cell>
        </row>
        <row r="12">
          <cell r="B12" t="str">
            <v>SutTotal item 04.01.01/04.01.02</v>
          </cell>
          <cell r="F12">
            <v>10457.470000000001</v>
          </cell>
        </row>
        <row r="13">
          <cell r="A13" t="str">
            <v>04.01.03</v>
          </cell>
          <cell r="B13" t="str">
            <v>Remoção de Ensecadeiras</v>
          </cell>
          <cell r="C13" t="str">
            <v>m³</v>
          </cell>
          <cell r="D13">
            <v>1000</v>
          </cell>
          <cell r="E13">
            <v>7.78</v>
          </cell>
          <cell r="F13">
            <v>7780</v>
          </cell>
        </row>
        <row r="14">
          <cell r="B14" t="str">
            <v>SutTotal item 04.01.03</v>
          </cell>
          <cell r="F14">
            <v>7780</v>
          </cell>
        </row>
        <row r="16">
          <cell r="A16" t="str">
            <v>04.01.04</v>
          </cell>
          <cell r="B16" t="str">
            <v>Urbanização da Área do Entorno do Abrigo CN-01</v>
          </cell>
        </row>
        <row r="17">
          <cell r="A17" t="str">
            <v>04.01.04.01</v>
          </cell>
          <cell r="B17" t="str">
            <v>Meia cana de concreto, diâmetro = 0,30m</v>
          </cell>
          <cell r="C17" t="str">
            <v>m</v>
          </cell>
          <cell r="D17">
            <v>90</v>
          </cell>
          <cell r="E17">
            <v>52.78</v>
          </cell>
          <cell r="F17">
            <v>4750.2</v>
          </cell>
        </row>
        <row r="18">
          <cell r="A18" t="str">
            <v>04.01.04.02</v>
          </cell>
          <cell r="B18" t="str">
            <v>Meio-fio de concreto</v>
          </cell>
          <cell r="C18" t="str">
            <v>m</v>
          </cell>
          <cell r="D18">
            <v>100</v>
          </cell>
          <cell r="E18">
            <v>46.02</v>
          </cell>
          <cell r="F18">
            <v>4602</v>
          </cell>
        </row>
        <row r="19">
          <cell r="A19" t="str">
            <v>04.01.04.03</v>
          </cell>
          <cell r="B19" t="str">
            <v>Cerca de delimitação área CN-01, conforme proj. anexo (mourão de concreto e arame farpado com 9 fios)</v>
          </cell>
          <cell r="C19" t="str">
            <v>m</v>
          </cell>
          <cell r="D19">
            <v>130</v>
          </cell>
          <cell r="E19">
            <v>42.8</v>
          </cell>
          <cell r="F19">
            <v>5564</v>
          </cell>
        </row>
        <row r="20">
          <cell r="A20" t="str">
            <v>04.01.04.04</v>
          </cell>
          <cell r="B20" t="str">
            <v>Fornecimento e espalhamento de brita n°01 na área externa do Abrigo CN-01</v>
          </cell>
          <cell r="C20" t="str">
            <v>m³</v>
          </cell>
          <cell r="D20">
            <v>11.19</v>
          </cell>
          <cell r="E20">
            <v>64.290000000000006</v>
          </cell>
          <cell r="F20">
            <v>719.41</v>
          </cell>
        </row>
        <row r="21">
          <cell r="B21" t="str">
            <v>SutTotal item 04.01.04</v>
          </cell>
          <cell r="F21">
            <v>15635.61</v>
          </cell>
        </row>
        <row r="23">
          <cell r="B23" t="str">
            <v>TOTAL ITEM 04.01</v>
          </cell>
          <cell r="F23">
            <v>33873.08</v>
          </cell>
        </row>
        <row r="25">
          <cell r="A25" t="str">
            <v>04.02</v>
          </cell>
          <cell r="B25" t="str">
            <v>Construção do Abrigo do CN-02</v>
          </cell>
        </row>
        <row r="26">
          <cell r="A26" t="str">
            <v>04.02.01</v>
          </cell>
          <cell r="B26" t="str">
            <v>Construção do Abrigo das Unidades Hidáulicas do Painel da Automação e da Entrada de Energia Coelba, conforme Projeto anexo</v>
          </cell>
          <cell r="C26" t="str">
            <v>m²</v>
          </cell>
          <cell r="D26">
            <v>70</v>
          </cell>
        </row>
        <row r="27">
          <cell r="A27" t="str">
            <v>04.02.01.01</v>
          </cell>
          <cell r="B27" t="str">
            <v>Escavação mecânica, mat. 1a. Cat. Prof. Até 3m, c/ depos. Lateral</v>
          </cell>
          <cell r="C27" t="str">
            <v>m³</v>
          </cell>
          <cell r="D27">
            <v>4.0999999999999996</v>
          </cell>
          <cell r="E27">
            <v>3.52</v>
          </cell>
          <cell r="F27">
            <v>14.43</v>
          </cell>
        </row>
        <row r="28">
          <cell r="A28" t="str">
            <v>04.02.01.02</v>
          </cell>
          <cell r="B28" t="str">
            <v>Escavação manual, mat. 2a. Cat. Prof. Até 3m, c/ depos. Lateral - Radier e sapatas</v>
          </cell>
          <cell r="C28" t="str">
            <v>m³</v>
          </cell>
          <cell r="D28">
            <v>5.5</v>
          </cell>
          <cell r="E28">
            <v>68.95</v>
          </cell>
          <cell r="F28">
            <v>379.23</v>
          </cell>
        </row>
        <row r="29">
          <cell r="A29" t="str">
            <v>04.02.01.03</v>
          </cell>
          <cell r="B29" t="str">
            <v>Reaterro manual, c/ areia até Get./Sup.tubo + 0,30 cm</v>
          </cell>
          <cell r="C29" t="str">
            <v>m³</v>
          </cell>
          <cell r="D29">
            <v>5</v>
          </cell>
          <cell r="E29">
            <v>34.47</v>
          </cell>
          <cell r="F29">
            <v>172.35</v>
          </cell>
        </row>
        <row r="30">
          <cell r="A30" t="str">
            <v>04.02.01.04</v>
          </cell>
          <cell r="B30" t="str">
            <v>Concreto magro para regularização, fck = 9 Mpa</v>
          </cell>
          <cell r="C30" t="str">
            <v>m³</v>
          </cell>
          <cell r="D30">
            <v>10.5</v>
          </cell>
          <cell r="E30">
            <v>430.27</v>
          </cell>
          <cell r="F30">
            <v>4517.84</v>
          </cell>
        </row>
        <row r="31">
          <cell r="A31" t="str">
            <v>04.02.01.05</v>
          </cell>
          <cell r="B31" t="str">
            <v>Forma p/ concreto estrutural/tampa</v>
          </cell>
          <cell r="C31" t="str">
            <v>m²</v>
          </cell>
          <cell r="D31">
            <v>81.400000000000006</v>
          </cell>
          <cell r="E31">
            <v>71.81</v>
          </cell>
          <cell r="F31">
            <v>5845.33</v>
          </cell>
        </row>
        <row r="32">
          <cell r="A32" t="str">
            <v>04.02.01.06</v>
          </cell>
          <cell r="B32" t="str">
            <v>Aço especial CA-50/60</v>
          </cell>
          <cell r="C32" t="str">
            <v>kg</v>
          </cell>
          <cell r="D32">
            <v>401</v>
          </cell>
          <cell r="E32">
            <v>9.41</v>
          </cell>
          <cell r="F32">
            <v>3773.41</v>
          </cell>
        </row>
        <row r="33">
          <cell r="A33" t="str">
            <v>04.02.01.07</v>
          </cell>
          <cell r="B33" t="str">
            <v>Concreto estrutural, fck = 18 Mpa</v>
          </cell>
          <cell r="C33" t="str">
            <v>m³</v>
          </cell>
          <cell r="D33">
            <v>4.7</v>
          </cell>
          <cell r="E33">
            <v>512.80999999999995</v>
          </cell>
          <cell r="F33">
            <v>2410.21</v>
          </cell>
        </row>
        <row r="34">
          <cell r="A34" t="str">
            <v>04.02.01.08</v>
          </cell>
          <cell r="B34" t="str">
            <v>Alvenaria de pedra argamassada</v>
          </cell>
          <cell r="C34" t="str">
            <v>m³</v>
          </cell>
          <cell r="D34">
            <v>4.0999999999999996</v>
          </cell>
          <cell r="E34">
            <v>458.19</v>
          </cell>
          <cell r="F34">
            <v>1878.58</v>
          </cell>
        </row>
        <row r="35">
          <cell r="A35" t="str">
            <v>04.02.01.09</v>
          </cell>
          <cell r="B35" t="str">
            <v>Alvenaria de tijolo com revestimento</v>
          </cell>
          <cell r="C35" t="str">
            <v>m²</v>
          </cell>
          <cell r="D35">
            <v>101.1</v>
          </cell>
          <cell r="E35">
            <v>164.06</v>
          </cell>
          <cell r="F35">
            <v>16586.47</v>
          </cell>
        </row>
        <row r="36">
          <cell r="A36" t="str">
            <v>04.02.01.10</v>
          </cell>
          <cell r="B36" t="str">
            <v>Assentamento de Forro de PVC, branco</v>
          </cell>
          <cell r="C36" t="str">
            <v>m²</v>
          </cell>
          <cell r="D36">
            <v>70</v>
          </cell>
          <cell r="E36">
            <v>64.83</v>
          </cell>
          <cell r="F36">
            <v>4538.1000000000004</v>
          </cell>
        </row>
        <row r="37">
          <cell r="A37" t="str">
            <v>04.02.01.11</v>
          </cell>
          <cell r="B37" t="str">
            <v>Cobertura com telha kalhetão e estrutura de madeira</v>
          </cell>
          <cell r="C37" t="str">
            <v>m²</v>
          </cell>
          <cell r="D37">
            <v>93.5</v>
          </cell>
          <cell r="E37">
            <v>134.32</v>
          </cell>
          <cell r="F37">
            <v>12558.92</v>
          </cell>
        </row>
        <row r="38">
          <cell r="A38" t="str">
            <v>04.02.01.12</v>
          </cell>
          <cell r="B38" t="str">
            <v>Cobogó com tela de 3,0mm</v>
          </cell>
          <cell r="C38" t="str">
            <v>m²</v>
          </cell>
          <cell r="D38">
            <v>5.55</v>
          </cell>
          <cell r="E38">
            <v>124.99</v>
          </cell>
          <cell r="F38">
            <v>693.69</v>
          </cell>
        </row>
        <row r="39">
          <cell r="A39" t="str">
            <v>04.02.01.13</v>
          </cell>
          <cell r="B39" t="str">
            <v>Piso tipo Vinil Preto Emborrachado 30x30cm</v>
          </cell>
          <cell r="C39" t="str">
            <v>m²</v>
          </cell>
          <cell r="D39">
            <v>70</v>
          </cell>
          <cell r="E39">
            <v>96.58</v>
          </cell>
          <cell r="F39">
            <v>6760.6</v>
          </cell>
        </row>
        <row r="40">
          <cell r="A40" t="str">
            <v>04.02.01.14</v>
          </cell>
          <cell r="B40" t="str">
            <v>Porta dupla de ferro</v>
          </cell>
          <cell r="C40" t="str">
            <v>m²</v>
          </cell>
          <cell r="D40">
            <v>7.8</v>
          </cell>
          <cell r="E40">
            <v>612.86</v>
          </cell>
          <cell r="F40">
            <v>4780.3100000000004</v>
          </cell>
        </row>
        <row r="41">
          <cell r="A41" t="str">
            <v>04.02.01.15</v>
          </cell>
          <cell r="B41" t="str">
            <v>Visor fixo com esquadria de alumínio e vidro liso 4mm</v>
          </cell>
          <cell r="C41" t="str">
            <v>m²</v>
          </cell>
          <cell r="D41">
            <v>7.8</v>
          </cell>
          <cell r="E41">
            <v>226.25</v>
          </cell>
          <cell r="F41">
            <v>1764.75</v>
          </cell>
        </row>
        <row r="42">
          <cell r="A42" t="str">
            <v>04.02.01.16</v>
          </cell>
          <cell r="B42" t="str">
            <v xml:space="preserve">Pintura em branco, tinta PVA </v>
          </cell>
          <cell r="C42" t="str">
            <v>m²</v>
          </cell>
          <cell r="D42">
            <v>202.2</v>
          </cell>
          <cell r="E42">
            <v>23.61</v>
          </cell>
          <cell r="F42">
            <v>4773.9399999999996</v>
          </cell>
        </row>
        <row r="43">
          <cell r="A43" t="str">
            <v>04.02.01.17</v>
          </cell>
          <cell r="B43" t="str">
            <v>Pintura, esmalte sintético</v>
          </cell>
          <cell r="C43" t="str">
            <v>m²</v>
          </cell>
          <cell r="D43">
            <v>15.6</v>
          </cell>
          <cell r="E43">
            <v>28.1</v>
          </cell>
          <cell r="F43">
            <v>438.36</v>
          </cell>
        </row>
        <row r="44">
          <cell r="A44" t="str">
            <v>04.02.01.18</v>
          </cell>
          <cell r="B44" t="str">
            <v>Portão de tela metálica, 2 folhas, 5,00 x 3,20m</v>
          </cell>
          <cell r="C44" t="str">
            <v>m²</v>
          </cell>
          <cell r="D44">
            <v>16</v>
          </cell>
          <cell r="E44">
            <v>612.86</v>
          </cell>
          <cell r="F44">
            <v>9805.76</v>
          </cell>
        </row>
        <row r="45">
          <cell r="A45" t="str">
            <v>04.02.01.19</v>
          </cell>
          <cell r="B45" t="str">
            <v>Cerca com mourões de concreto, conforme proj. anexo (mourão de concreto e arame farpado com 9 fios)</v>
          </cell>
          <cell r="C45" t="str">
            <v>m</v>
          </cell>
          <cell r="D45">
            <v>87</v>
          </cell>
          <cell r="E45">
            <v>42.8</v>
          </cell>
          <cell r="F45">
            <v>3723.6</v>
          </cell>
        </row>
        <row r="46">
          <cell r="A46" t="str">
            <v>04.02.01.20</v>
          </cell>
          <cell r="B46" t="str">
            <v xml:space="preserve">Calha chapa galvanizada nun 24, L = 33 cm </v>
          </cell>
          <cell r="C46" t="str">
            <v>m</v>
          </cell>
          <cell r="D46">
            <v>27</v>
          </cell>
          <cell r="E46">
            <v>31.36</v>
          </cell>
          <cell r="F46">
            <v>846.72</v>
          </cell>
        </row>
        <row r="47">
          <cell r="A47" t="str">
            <v>04.02.01.21</v>
          </cell>
          <cell r="B47" t="str">
            <v>Esquadrias alumínio</v>
          </cell>
          <cell r="C47" t="str">
            <v>m²</v>
          </cell>
          <cell r="D47">
            <v>2.5</v>
          </cell>
          <cell r="E47">
            <v>414.48</v>
          </cell>
          <cell r="F47">
            <v>1036.2</v>
          </cell>
        </row>
        <row r="48">
          <cell r="A48" t="str">
            <v>04.02.01.22</v>
          </cell>
          <cell r="B48" t="str">
            <v>Chapisco com emboço e reboco paulista</v>
          </cell>
          <cell r="C48" t="str">
            <v>m²</v>
          </cell>
          <cell r="D48">
            <v>143.69999999999999</v>
          </cell>
          <cell r="E48">
            <v>9.15</v>
          </cell>
          <cell r="F48">
            <v>1314.86</v>
          </cell>
        </row>
        <row r="49">
          <cell r="B49" t="str">
            <v>SutTotal item 04.02.01</v>
          </cell>
          <cell r="F49">
            <v>88613.66</v>
          </cell>
        </row>
        <row r="51">
          <cell r="A51" t="str">
            <v>04.02.02</v>
          </cell>
          <cell r="B51" t="str">
            <v>Obras Civis do CN-02</v>
          </cell>
        </row>
        <row r="52">
          <cell r="A52" t="str">
            <v>04.02.02.01</v>
          </cell>
          <cell r="B52" t="str">
            <v>Concreto de 2º Estágio na estrutura do CN-02</v>
          </cell>
          <cell r="C52" t="str">
            <v>m³</v>
          </cell>
          <cell r="D52">
            <v>10</v>
          </cell>
          <cell r="E52">
            <v>373.31</v>
          </cell>
          <cell r="F52">
            <v>3733.1</v>
          </cell>
        </row>
        <row r="53">
          <cell r="A53" t="str">
            <v>04.02.02.02</v>
          </cell>
          <cell r="B53" t="str">
            <v>Concreto estrutural, fck = 18 Mpa</v>
          </cell>
          <cell r="C53" t="str">
            <v>m³</v>
          </cell>
          <cell r="D53">
            <v>18</v>
          </cell>
          <cell r="E53">
            <v>512.80999999999995</v>
          </cell>
          <cell r="F53">
            <v>9230.58</v>
          </cell>
        </row>
        <row r="54">
          <cell r="A54" t="str">
            <v>04.02.02.03</v>
          </cell>
          <cell r="B54" t="str">
            <v>Forma p/ concreto estrutural/tampa</v>
          </cell>
          <cell r="C54" t="str">
            <v>m²</v>
          </cell>
          <cell r="D54">
            <v>40</v>
          </cell>
          <cell r="E54">
            <v>71.81</v>
          </cell>
          <cell r="F54">
            <v>2872.4</v>
          </cell>
        </row>
        <row r="55">
          <cell r="A55" t="str">
            <v>04.02.02.04</v>
          </cell>
          <cell r="B55" t="str">
            <v>Aço especial CA-50/60</v>
          </cell>
          <cell r="C55" t="str">
            <v>kg</v>
          </cell>
          <cell r="D55">
            <v>1350</v>
          </cell>
          <cell r="E55">
            <v>9.41</v>
          </cell>
          <cell r="F55">
            <v>12703.5</v>
          </cell>
        </row>
        <row r="56">
          <cell r="A56" t="str">
            <v>04.02.02.05</v>
          </cell>
          <cell r="B56" t="str">
            <v>Dem.Concreto Armado c/ Martelo Pneum.</v>
          </cell>
          <cell r="C56" t="str">
            <v>m³</v>
          </cell>
          <cell r="D56">
            <v>12</v>
          </cell>
          <cell r="E56">
            <v>691.99</v>
          </cell>
          <cell r="F56">
            <v>8303.8799999999992</v>
          </cell>
        </row>
        <row r="57">
          <cell r="A57" t="str">
            <v>04.02.02.06</v>
          </cell>
          <cell r="B57" t="str">
            <v>Concreto simples (fck=15MPa) com armação superficial</v>
          </cell>
          <cell r="C57" t="str">
            <v>m³</v>
          </cell>
          <cell r="D57">
            <v>12</v>
          </cell>
          <cell r="E57">
            <v>1945.39</v>
          </cell>
          <cell r="F57">
            <v>23344.68</v>
          </cell>
        </row>
        <row r="58">
          <cell r="A58" t="str">
            <v>04.02.02.07</v>
          </cell>
          <cell r="B58" t="str">
            <v>Cimbramento de madeira</v>
          </cell>
          <cell r="C58" t="str">
            <v>m³</v>
          </cell>
          <cell r="D58">
            <v>90</v>
          </cell>
          <cell r="E58">
            <v>53.34</v>
          </cell>
          <cell r="F58">
            <v>4800.6000000000004</v>
          </cell>
        </row>
        <row r="59">
          <cell r="A59" t="str">
            <v>04.02.02.08</v>
          </cell>
          <cell r="B59" t="str">
            <v xml:space="preserve">Pintura em branco, tinta PVA </v>
          </cell>
          <cell r="C59" t="str">
            <v>m²</v>
          </cell>
          <cell r="D59">
            <v>170</v>
          </cell>
          <cell r="E59">
            <v>23.61</v>
          </cell>
          <cell r="F59">
            <v>4013.7</v>
          </cell>
        </row>
        <row r="60">
          <cell r="A60" t="str">
            <v>04.02.02.09</v>
          </cell>
          <cell r="B60" t="str">
            <v>Graute para peças 1°, 2º  estágio</v>
          </cell>
          <cell r="C60" t="str">
            <v>m³</v>
          </cell>
          <cell r="D60">
            <v>4</v>
          </cell>
          <cell r="E60">
            <v>448.06</v>
          </cell>
          <cell r="F60">
            <v>1792.24</v>
          </cell>
        </row>
        <row r="61">
          <cell r="A61" t="str">
            <v>04.02.02.10</v>
          </cell>
          <cell r="B61" t="str">
            <v xml:space="preserve">Concreto de 2º Estágio autoadensavel 40 mpa </v>
          </cell>
          <cell r="C61" t="str">
            <v>m³</v>
          </cell>
          <cell r="D61">
            <v>12</v>
          </cell>
          <cell r="E61">
            <v>504.48</v>
          </cell>
          <cell r="F61">
            <v>6053.76</v>
          </cell>
        </row>
        <row r="62">
          <cell r="A62" t="str">
            <v>04.02.02.11</v>
          </cell>
          <cell r="B62" t="str">
            <v>Graute do caminho de rolamento do portico</v>
          </cell>
          <cell r="C62" t="str">
            <v>m³</v>
          </cell>
          <cell r="D62">
            <v>1</v>
          </cell>
          <cell r="E62">
            <v>448.06</v>
          </cell>
          <cell r="F62">
            <v>448.06</v>
          </cell>
        </row>
        <row r="63">
          <cell r="B63" t="str">
            <v>SubTotal item 04.02.02</v>
          </cell>
          <cell r="F63">
            <v>77296.5</v>
          </cell>
        </row>
        <row r="65">
          <cell r="A65" t="str">
            <v>04.02.03</v>
          </cell>
          <cell r="B65" t="str">
            <v>Remoção de Ensecadeiras</v>
          </cell>
          <cell r="C65" t="str">
            <v>m³</v>
          </cell>
          <cell r="D65">
            <v>1000</v>
          </cell>
          <cell r="E65">
            <v>7.78</v>
          </cell>
          <cell r="F65">
            <v>7780</v>
          </cell>
        </row>
        <row r="66">
          <cell r="A66" t="str">
            <v>04.02.04</v>
          </cell>
          <cell r="B66" t="str">
            <v xml:space="preserve">Construção  de Ensecadeiras/alvenaria mista </v>
          </cell>
          <cell r="C66" t="str">
            <v>m²</v>
          </cell>
          <cell r="D66">
            <v>40</v>
          </cell>
          <cell r="E66">
            <v>371</v>
          </cell>
          <cell r="F66">
            <v>14840</v>
          </cell>
        </row>
        <row r="67">
          <cell r="A67" t="str">
            <v>04.02.05</v>
          </cell>
          <cell r="B67" t="str">
            <v>Construção  de Ensecadeiras com saco de areia</v>
          </cell>
          <cell r="C67" t="str">
            <v>m³</v>
          </cell>
          <cell r="D67">
            <v>600</v>
          </cell>
          <cell r="E67">
            <v>183.92</v>
          </cell>
          <cell r="F67">
            <v>110352</v>
          </cell>
        </row>
        <row r="68">
          <cell r="A68" t="str">
            <v>04.02.06</v>
          </cell>
          <cell r="B68" t="str">
            <v>Momento de Transporte de areia</v>
          </cell>
          <cell r="C68" t="str">
            <v>m³xkm</v>
          </cell>
          <cell r="D68">
            <v>1800</v>
          </cell>
          <cell r="E68">
            <v>1.66</v>
          </cell>
          <cell r="F68">
            <v>2988</v>
          </cell>
        </row>
        <row r="69">
          <cell r="A69" t="str">
            <v>04.02.07</v>
          </cell>
          <cell r="B69" t="str">
            <v>Limpeza do local de trabalho da montagem das comportas</v>
          </cell>
          <cell r="C69" t="str">
            <v>m²</v>
          </cell>
          <cell r="D69">
            <v>60</v>
          </cell>
          <cell r="E69">
            <v>69.72</v>
          </cell>
          <cell r="F69">
            <v>4183.2</v>
          </cell>
        </row>
        <row r="70">
          <cell r="B70" t="str">
            <v>SutTotal item 6.2</v>
          </cell>
          <cell r="F70">
            <v>140143.20000000001</v>
          </cell>
        </row>
        <row r="72">
          <cell r="A72" t="str">
            <v>04.02.07</v>
          </cell>
          <cell r="B72" t="str">
            <v>Urbanização da Área do Entorno do Abrigo CN-02</v>
          </cell>
        </row>
        <row r="73">
          <cell r="A73" t="str">
            <v>04.02.07.01</v>
          </cell>
          <cell r="B73" t="str">
            <v>Meia cana de concreto, diâmetro = 0,30m</v>
          </cell>
          <cell r="C73" t="str">
            <v>m</v>
          </cell>
          <cell r="D73">
            <v>90</v>
          </cell>
          <cell r="E73">
            <v>52.78</v>
          </cell>
          <cell r="F73">
            <v>4750.2</v>
          </cell>
        </row>
        <row r="74">
          <cell r="A74" t="str">
            <v>04.02.07.02</v>
          </cell>
          <cell r="B74" t="str">
            <v>Meio-fio de concreto</v>
          </cell>
          <cell r="C74" t="str">
            <v>m</v>
          </cell>
          <cell r="D74">
            <v>100</v>
          </cell>
          <cell r="E74">
            <v>46.02</v>
          </cell>
          <cell r="F74">
            <v>4602</v>
          </cell>
        </row>
        <row r="75">
          <cell r="A75" t="str">
            <v>04.02.07.03</v>
          </cell>
          <cell r="B75" t="str">
            <v>Cerca de delimitação de área (mourão de concreto e arame farpado com 9 fios)</v>
          </cell>
          <cell r="C75" t="str">
            <v>m</v>
          </cell>
          <cell r="D75">
            <v>130</v>
          </cell>
          <cell r="E75">
            <v>42.8</v>
          </cell>
          <cell r="F75">
            <v>5564</v>
          </cell>
        </row>
        <row r="76">
          <cell r="A76" t="str">
            <v>04.02.07.04</v>
          </cell>
          <cell r="B76" t="str">
            <v>Fornecimento e espalhamento de brita n°01 na área externa</v>
          </cell>
          <cell r="C76" t="str">
            <v>m³</v>
          </cell>
          <cell r="D76">
            <v>11.19</v>
          </cell>
          <cell r="E76">
            <v>64.290000000000006</v>
          </cell>
          <cell r="F76">
            <v>719.41</v>
          </cell>
        </row>
        <row r="77">
          <cell r="B77" t="str">
            <v>SutTotal item 04.02.07</v>
          </cell>
          <cell r="F77">
            <v>15635.61</v>
          </cell>
        </row>
        <row r="79">
          <cell r="B79" t="str">
            <v>TOTAL ITEM 04.02</v>
          </cell>
          <cell r="F79">
            <v>321688.96999999997</v>
          </cell>
        </row>
        <row r="81">
          <cell r="A81" t="str">
            <v>04.03</v>
          </cell>
          <cell r="B81" t="str">
            <v>Obras Civis do CN-03</v>
          </cell>
        </row>
        <row r="82">
          <cell r="A82" t="str">
            <v>04.03.01</v>
          </cell>
          <cell r="B82" t="str">
            <v>Obras Civis</v>
          </cell>
        </row>
        <row r="83">
          <cell r="A83" t="str">
            <v>04.03.01.01</v>
          </cell>
          <cell r="B83" t="str">
            <v>Concreto de 2º Estágio na estrutura do CN-03</v>
          </cell>
          <cell r="C83" t="str">
            <v>m³</v>
          </cell>
          <cell r="D83">
            <v>8</v>
          </cell>
          <cell r="E83">
            <v>373.31</v>
          </cell>
          <cell r="F83">
            <v>2986.48</v>
          </cell>
        </row>
        <row r="84">
          <cell r="A84" t="str">
            <v>04.03.01.02</v>
          </cell>
          <cell r="B84" t="str">
            <v>Concreto estrutural, fck = 18 Mpa</v>
          </cell>
          <cell r="C84" t="str">
            <v>m³</v>
          </cell>
          <cell r="D84">
            <v>39</v>
          </cell>
          <cell r="E84">
            <v>512.80999999999995</v>
          </cell>
          <cell r="F84">
            <v>19999.59</v>
          </cell>
        </row>
        <row r="85">
          <cell r="A85" t="str">
            <v>04.03.01.03</v>
          </cell>
          <cell r="B85" t="str">
            <v>Forma p/ concreto estrutural/tampa</v>
          </cell>
          <cell r="C85" t="str">
            <v>m²</v>
          </cell>
          <cell r="D85">
            <v>8</v>
          </cell>
          <cell r="E85">
            <v>71.81</v>
          </cell>
          <cell r="F85">
            <v>574.48</v>
          </cell>
        </row>
        <row r="86">
          <cell r="A86" t="str">
            <v>04.03.01.04</v>
          </cell>
          <cell r="B86" t="str">
            <v>Aço especial CA-50/60</v>
          </cell>
          <cell r="C86" t="str">
            <v>kg</v>
          </cell>
          <cell r="D86">
            <v>500</v>
          </cell>
          <cell r="E86">
            <v>9.41</v>
          </cell>
          <cell r="F86">
            <v>4705</v>
          </cell>
        </row>
        <row r="87">
          <cell r="A87" t="str">
            <v>04.03.01.05</v>
          </cell>
          <cell r="B87" t="str">
            <v>Dem.Concreto Armado c/ Martelo Pneum.</v>
          </cell>
          <cell r="C87" t="str">
            <v>m³</v>
          </cell>
          <cell r="D87">
            <v>4</v>
          </cell>
          <cell r="E87">
            <v>691.99</v>
          </cell>
          <cell r="F87">
            <v>2767.96</v>
          </cell>
        </row>
        <row r="88">
          <cell r="A88" t="str">
            <v>04.03.01.06</v>
          </cell>
          <cell r="B88" t="str">
            <v>Concreto simples (fck=15MPa) com armação superficial</v>
          </cell>
          <cell r="C88" t="str">
            <v>m³</v>
          </cell>
          <cell r="D88">
            <v>12</v>
          </cell>
          <cell r="E88">
            <v>1945.39</v>
          </cell>
          <cell r="F88">
            <v>23344.68</v>
          </cell>
        </row>
        <row r="89">
          <cell r="A89" t="str">
            <v>04.03.01.07</v>
          </cell>
          <cell r="B89" t="str">
            <v>Cimbramento de madeira</v>
          </cell>
          <cell r="C89" t="str">
            <v>m³</v>
          </cell>
          <cell r="D89">
            <v>81</v>
          </cell>
          <cell r="E89">
            <v>53.34</v>
          </cell>
          <cell r="F89">
            <v>4320.54</v>
          </cell>
        </row>
        <row r="90">
          <cell r="A90" t="str">
            <v>04.03.01.08</v>
          </cell>
          <cell r="B90" t="str">
            <v xml:space="preserve">Pintura em branco, tinta PVA </v>
          </cell>
          <cell r="C90" t="str">
            <v>m²</v>
          </cell>
          <cell r="D90">
            <v>260</v>
          </cell>
          <cell r="E90">
            <v>23.61</v>
          </cell>
          <cell r="F90">
            <v>6138.6</v>
          </cell>
        </row>
        <row r="91">
          <cell r="A91" t="str">
            <v>04.03.01.09</v>
          </cell>
          <cell r="B91" t="str">
            <v>Graute para peças 1°, 2º estágio</v>
          </cell>
          <cell r="C91" t="str">
            <v>m³</v>
          </cell>
          <cell r="D91">
            <v>4</v>
          </cell>
          <cell r="E91">
            <v>448.06</v>
          </cell>
          <cell r="F91">
            <v>1792.24</v>
          </cell>
        </row>
        <row r="92">
          <cell r="A92" t="str">
            <v>04.03.01.10</v>
          </cell>
          <cell r="B92" t="str">
            <v xml:space="preserve">Concreto de 2º Estágio autoadensavel 40 mpa </v>
          </cell>
          <cell r="C92" t="str">
            <v>m³</v>
          </cell>
          <cell r="D92">
            <v>12</v>
          </cell>
          <cell r="E92">
            <v>504.48</v>
          </cell>
          <cell r="F92">
            <v>6053.76</v>
          </cell>
        </row>
        <row r="93">
          <cell r="A93" t="str">
            <v>04.03.01.11</v>
          </cell>
          <cell r="B93" t="str">
            <v>Graute do caminho de rolamento do portico</v>
          </cell>
          <cell r="C93" t="str">
            <v>m³</v>
          </cell>
          <cell r="D93">
            <v>1</v>
          </cell>
          <cell r="E93">
            <v>448.06</v>
          </cell>
          <cell r="F93">
            <v>448.06</v>
          </cell>
        </row>
        <row r="94">
          <cell r="B94" t="str">
            <v>SubTotal item 04.03.01</v>
          </cell>
          <cell r="F94">
            <v>73131.39</v>
          </cell>
        </row>
        <row r="96">
          <cell r="A96" t="str">
            <v>04.03.02</v>
          </cell>
          <cell r="B96" t="str">
            <v>Remoção de Ensecadeiras</v>
          </cell>
          <cell r="C96" t="str">
            <v>m³</v>
          </cell>
          <cell r="D96">
            <v>1000</v>
          </cell>
          <cell r="E96">
            <v>7.78</v>
          </cell>
          <cell r="F96">
            <v>7780</v>
          </cell>
        </row>
        <row r="97">
          <cell r="A97" t="str">
            <v>04.03.03</v>
          </cell>
          <cell r="B97" t="str">
            <v xml:space="preserve">Construção  de Ensecadeiras/alvenaria mista </v>
          </cell>
          <cell r="C97" t="str">
            <v>m²</v>
          </cell>
          <cell r="D97">
            <v>40</v>
          </cell>
          <cell r="E97">
            <v>371</v>
          </cell>
          <cell r="F97">
            <v>14840</v>
          </cell>
        </row>
        <row r="98">
          <cell r="A98" t="str">
            <v>04.03.04</v>
          </cell>
          <cell r="B98" t="str">
            <v>Construção  de Ensecadeiras com saco de areia</v>
          </cell>
          <cell r="C98" t="str">
            <v>m³</v>
          </cell>
          <cell r="D98">
            <v>600</v>
          </cell>
          <cell r="E98">
            <v>183.92</v>
          </cell>
          <cell r="F98">
            <v>110352</v>
          </cell>
        </row>
        <row r="99">
          <cell r="A99" t="str">
            <v>04.03.05</v>
          </cell>
          <cell r="B99" t="str">
            <v>Momento de Transporte de areia</v>
          </cell>
          <cell r="C99" t="str">
            <v>m³xKm</v>
          </cell>
          <cell r="D99">
            <v>1800</v>
          </cell>
          <cell r="E99">
            <v>1.66</v>
          </cell>
          <cell r="F99">
            <v>2988</v>
          </cell>
        </row>
        <row r="100">
          <cell r="A100" t="str">
            <v>04.03.06</v>
          </cell>
          <cell r="B100" t="str">
            <v>Limpeza do local de trabalho da montagem das comportas</v>
          </cell>
          <cell r="C100" t="str">
            <v>m²</v>
          </cell>
          <cell r="D100">
            <v>60</v>
          </cell>
          <cell r="E100">
            <v>69.72</v>
          </cell>
          <cell r="F100">
            <v>4183.2</v>
          </cell>
        </row>
        <row r="101">
          <cell r="B101" t="str">
            <v>SutTotal item 04.03.02 a 04.03.05</v>
          </cell>
          <cell r="F101">
            <v>140143.20000000001</v>
          </cell>
        </row>
        <row r="103">
          <cell r="A103" t="str">
            <v>04.03.03</v>
          </cell>
          <cell r="B103" t="str">
            <v xml:space="preserve">Construção do Abrigo do CN-03 </v>
          </cell>
        </row>
        <row r="104">
          <cell r="B104" t="str">
            <v>Construção do Abrigo das Unidades Hidáulicas do Painel da Automação e da Entrada de Energia Coelba, conforme Projeto anexo</v>
          </cell>
          <cell r="C104" t="str">
            <v>m²</v>
          </cell>
          <cell r="D104">
            <v>35</v>
          </cell>
        </row>
        <row r="105">
          <cell r="A105" t="str">
            <v>04.03.03.01</v>
          </cell>
          <cell r="B105" t="str">
            <v>Assentamento de Forro de PVC, branco</v>
          </cell>
          <cell r="C105" t="str">
            <v>m²</v>
          </cell>
          <cell r="D105">
            <v>35</v>
          </cell>
          <cell r="E105">
            <v>64.83</v>
          </cell>
          <cell r="F105">
            <v>2269.0500000000002</v>
          </cell>
        </row>
        <row r="106">
          <cell r="A106" t="str">
            <v>04.03.03.02</v>
          </cell>
          <cell r="B106" t="str">
            <v>Cobertura com telha kalhetão e estrutura de madeira</v>
          </cell>
          <cell r="C106" t="str">
            <v>m²</v>
          </cell>
          <cell r="D106">
            <v>9</v>
          </cell>
          <cell r="E106">
            <v>134.32</v>
          </cell>
          <cell r="F106">
            <v>1208.8800000000001</v>
          </cell>
        </row>
        <row r="107">
          <cell r="A107" t="str">
            <v>04.03.03.03</v>
          </cell>
          <cell r="B107" t="str">
            <v>Piso tipo Vinil Preto Emborrachado 30x30cm</v>
          </cell>
          <cell r="C107" t="str">
            <v>m²</v>
          </cell>
          <cell r="D107">
            <v>35</v>
          </cell>
          <cell r="E107">
            <v>96.58</v>
          </cell>
          <cell r="F107">
            <v>3380.3</v>
          </cell>
        </row>
        <row r="108">
          <cell r="A108" t="str">
            <v>04.03.03.04</v>
          </cell>
          <cell r="B108" t="str">
            <v>Visor fixo com esquadria de alumínio e vidro liso 4mm</v>
          </cell>
          <cell r="C108" t="str">
            <v>m²</v>
          </cell>
          <cell r="D108">
            <v>3</v>
          </cell>
          <cell r="E108">
            <v>226.25</v>
          </cell>
          <cell r="F108">
            <v>678.75</v>
          </cell>
        </row>
        <row r="109">
          <cell r="A109" t="str">
            <v>04.03.03.05</v>
          </cell>
          <cell r="B109" t="str">
            <v xml:space="preserve">Pintura em branco, tinta PVA </v>
          </cell>
          <cell r="C109" t="str">
            <v>m²</v>
          </cell>
          <cell r="D109">
            <v>143.69999999999999</v>
          </cell>
          <cell r="E109">
            <v>23.61</v>
          </cell>
          <cell r="F109">
            <v>3392.76</v>
          </cell>
        </row>
        <row r="110">
          <cell r="A110" t="str">
            <v>04.03.03.06</v>
          </cell>
          <cell r="B110" t="str">
            <v>Pintura, esmalte sintético</v>
          </cell>
          <cell r="C110" t="str">
            <v>m²</v>
          </cell>
          <cell r="D110">
            <v>15.6</v>
          </cell>
          <cell r="E110">
            <v>28.1</v>
          </cell>
          <cell r="F110">
            <v>438.36</v>
          </cell>
        </row>
        <row r="111">
          <cell r="A111" t="str">
            <v>04.03.03.07</v>
          </cell>
          <cell r="B111" t="str">
            <v>Cerca de delimitação de área (mourão de concreto e arame farpado com 9 fios)</v>
          </cell>
          <cell r="C111" t="str">
            <v>m</v>
          </cell>
          <cell r="D111">
            <v>33.5</v>
          </cell>
          <cell r="E111">
            <v>42.8</v>
          </cell>
          <cell r="F111">
            <v>1433.8</v>
          </cell>
        </row>
        <row r="112">
          <cell r="A112" t="str">
            <v>04.03.03.08</v>
          </cell>
          <cell r="B112" t="str">
            <v xml:space="preserve">Calha chapa galvanizada nun 24, L = 33 cm </v>
          </cell>
          <cell r="C112" t="str">
            <v>m</v>
          </cell>
          <cell r="D112">
            <v>24</v>
          </cell>
          <cell r="E112">
            <v>31.36</v>
          </cell>
          <cell r="F112">
            <v>752.64</v>
          </cell>
        </row>
        <row r="113">
          <cell r="A113" t="str">
            <v>04.03.03.09</v>
          </cell>
          <cell r="B113" t="str">
            <v>Esquadrias alumínio</v>
          </cell>
          <cell r="C113" t="str">
            <v>m²</v>
          </cell>
          <cell r="D113">
            <v>2.5</v>
          </cell>
          <cell r="E113">
            <v>414.48</v>
          </cell>
          <cell r="F113">
            <v>1036.2</v>
          </cell>
        </row>
        <row r="114">
          <cell r="A114" t="str">
            <v>04.03.03.10</v>
          </cell>
          <cell r="B114" t="str">
            <v>Chapisco com emboço e reboco paulista</v>
          </cell>
          <cell r="C114" t="str">
            <v>m²</v>
          </cell>
          <cell r="D114">
            <v>143.69999999999999</v>
          </cell>
          <cell r="E114">
            <v>9.15</v>
          </cell>
          <cell r="F114">
            <v>1314.86</v>
          </cell>
        </row>
        <row r="115">
          <cell r="B115" t="str">
            <v>SubTotal item 04.03.03</v>
          </cell>
          <cell r="F115">
            <v>15905.600000000002</v>
          </cell>
        </row>
        <row r="117">
          <cell r="A117" t="str">
            <v>04.03.04</v>
          </cell>
          <cell r="B117" t="str">
            <v>Urbanização da Área do Entorno do Abrigo CN-03</v>
          </cell>
        </row>
        <row r="118">
          <cell r="A118" t="str">
            <v>04.03.04.01</v>
          </cell>
          <cell r="B118" t="str">
            <v>Meia cana de concreto, diâmetro = 0,30m</v>
          </cell>
          <cell r="C118" t="str">
            <v>m</v>
          </cell>
          <cell r="D118">
            <v>50</v>
          </cell>
          <cell r="E118">
            <v>52.78</v>
          </cell>
          <cell r="F118">
            <v>2639</v>
          </cell>
        </row>
        <row r="119">
          <cell r="A119" t="str">
            <v>04.03.04.02</v>
          </cell>
          <cell r="B119" t="str">
            <v>Meio-fio de concreto</v>
          </cell>
          <cell r="C119" t="str">
            <v>m</v>
          </cell>
          <cell r="D119">
            <v>80</v>
          </cell>
          <cell r="E119">
            <v>46.02</v>
          </cell>
          <cell r="F119">
            <v>3681.6</v>
          </cell>
        </row>
        <row r="120">
          <cell r="A120" t="str">
            <v>04.03.04.03</v>
          </cell>
          <cell r="B120" t="str">
            <v>Cerca de delimitação de área (mourão de concreto e arame farpado com 9 fios)</v>
          </cell>
          <cell r="C120" t="str">
            <v>m</v>
          </cell>
          <cell r="D120">
            <v>120</v>
          </cell>
          <cell r="E120">
            <v>42.8</v>
          </cell>
          <cell r="F120">
            <v>5136</v>
          </cell>
        </row>
        <row r="121">
          <cell r="A121" t="str">
            <v>04.03.04.04</v>
          </cell>
          <cell r="B121" t="str">
            <v>Fornecimento e espalhamento de brita n°01 na área externa</v>
          </cell>
          <cell r="C121" t="str">
            <v>m³</v>
          </cell>
          <cell r="D121">
            <v>3</v>
          </cell>
          <cell r="E121">
            <v>64.290000000000006</v>
          </cell>
          <cell r="F121">
            <v>192.87</v>
          </cell>
        </row>
        <row r="122">
          <cell r="B122" t="str">
            <v>SutTotal item 04.03.04</v>
          </cell>
          <cell r="F122">
            <v>11649.470000000001</v>
          </cell>
        </row>
        <row r="124">
          <cell r="B124" t="str">
            <v>TOTAL ITEM 04.03</v>
          </cell>
          <cell r="F124">
            <v>240829.66000000003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showGridLines="0" view="pageBreakPreview" zoomScaleNormal="100" zoomScaleSheetLayoutView="100" workbookViewId="0">
      <selection activeCell="B6" sqref="B6:G7"/>
    </sheetView>
  </sheetViews>
  <sheetFormatPr defaultRowHeight="12.75"/>
  <cols>
    <col min="1" max="1" width="8.7109375" style="6" customWidth="1"/>
    <col min="2" max="2" width="93.85546875" style="2" customWidth="1"/>
    <col min="3" max="3" width="9" style="2" customWidth="1"/>
    <col min="4" max="4" width="20" style="2" customWidth="1"/>
    <col min="5" max="5" width="14.28515625" style="5" customWidth="1"/>
    <col min="6" max="6" width="26.42578125" style="5" customWidth="1"/>
    <col min="7" max="7" width="25.140625" style="5" customWidth="1"/>
    <col min="8" max="8" width="13.7109375" style="11" hidden="1" customWidth="1"/>
    <col min="9" max="10" width="10.28515625" style="1" bestFit="1" customWidth="1"/>
    <col min="11" max="16384" width="9.140625" style="1"/>
  </cols>
  <sheetData>
    <row r="1" spans="1:9" ht="12.75" customHeight="1">
      <c r="A1" s="263"/>
      <c r="B1" s="264"/>
      <c r="C1" s="264"/>
      <c r="D1" s="264"/>
      <c r="E1" s="264"/>
      <c r="F1" s="264"/>
      <c r="G1" s="264"/>
      <c r="H1" s="8"/>
    </row>
    <row r="2" spans="1:9" ht="12.75" customHeight="1">
      <c r="A2" s="263"/>
      <c r="B2" s="264"/>
      <c r="C2" s="264"/>
      <c r="D2" s="264"/>
      <c r="E2" s="264"/>
      <c r="F2" s="264"/>
      <c r="G2" s="264"/>
      <c r="H2" s="8"/>
    </row>
    <row r="3" spans="1:9" ht="12.75" customHeight="1">
      <c r="A3" s="263"/>
      <c r="B3" s="264"/>
      <c r="C3" s="264"/>
      <c r="D3" s="264"/>
      <c r="E3" s="264"/>
      <c r="F3" s="264"/>
      <c r="G3" s="264"/>
      <c r="H3" s="8"/>
    </row>
    <row r="4" spans="1:9" ht="12.75" customHeight="1">
      <c r="E4" s="2"/>
      <c r="F4" s="2"/>
      <c r="G4" s="2"/>
      <c r="H4" s="8"/>
    </row>
    <row r="5" spans="1:9" ht="12.75" customHeight="1">
      <c r="E5" s="2"/>
      <c r="F5" s="2"/>
      <c r="G5" s="144" t="s">
        <v>144</v>
      </c>
      <c r="H5" s="8"/>
    </row>
    <row r="6" spans="1:9">
      <c r="A6" s="273" t="s">
        <v>17</v>
      </c>
      <c r="B6" s="267" t="s">
        <v>291</v>
      </c>
      <c r="C6" s="268"/>
      <c r="D6" s="268"/>
      <c r="E6" s="268"/>
      <c r="F6" s="268"/>
      <c r="G6" s="269"/>
      <c r="H6" s="9"/>
    </row>
    <row r="7" spans="1:9" ht="27" customHeight="1">
      <c r="A7" s="273"/>
      <c r="B7" s="270"/>
      <c r="C7" s="271"/>
      <c r="D7" s="271"/>
      <c r="E7" s="271"/>
      <c r="F7" s="271"/>
      <c r="G7" s="272"/>
      <c r="H7" s="9"/>
    </row>
    <row r="8" spans="1:9" ht="23.25" customHeight="1">
      <c r="A8" s="7"/>
      <c r="B8" s="3"/>
      <c r="C8" s="3"/>
      <c r="D8" s="3"/>
      <c r="E8" s="4"/>
      <c r="F8" s="4"/>
      <c r="G8" s="145" t="s">
        <v>235</v>
      </c>
      <c r="H8" s="9"/>
    </row>
    <row r="9" spans="1:9" ht="18">
      <c r="A9" s="274" t="s">
        <v>141</v>
      </c>
      <c r="B9" s="274"/>
      <c r="C9" s="274"/>
      <c r="D9" s="274"/>
      <c r="E9" s="274"/>
      <c r="F9" s="274"/>
      <c r="G9" s="274"/>
      <c r="H9" s="10"/>
    </row>
    <row r="10" spans="1:9" ht="18">
      <c r="A10" s="126" t="s">
        <v>6</v>
      </c>
      <c r="B10" s="274" t="s">
        <v>5</v>
      </c>
      <c r="C10" s="274"/>
      <c r="D10" s="274"/>
      <c r="E10" s="274"/>
      <c r="F10" s="274"/>
      <c r="G10" s="274"/>
      <c r="H10" s="1"/>
    </row>
    <row r="11" spans="1:9" ht="27.75" customHeight="1">
      <c r="A11" s="127" t="s">
        <v>2</v>
      </c>
      <c r="B11" s="128" t="s">
        <v>142</v>
      </c>
      <c r="C11" s="126" t="s">
        <v>4</v>
      </c>
      <c r="D11" s="198" t="s">
        <v>198</v>
      </c>
      <c r="E11" s="138" t="s">
        <v>87</v>
      </c>
      <c r="F11" s="129" t="s">
        <v>88</v>
      </c>
      <c r="G11" s="129" t="s">
        <v>89</v>
      </c>
      <c r="H11" s="1"/>
      <c r="I11" s="125"/>
    </row>
    <row r="12" spans="1:9" s="2" customFormat="1" ht="18">
      <c r="A12" s="130" t="s">
        <v>0</v>
      </c>
      <c r="B12" s="131" t="s">
        <v>211</v>
      </c>
      <c r="C12" s="132" t="s">
        <v>90</v>
      </c>
      <c r="D12" s="141" t="s">
        <v>146</v>
      </c>
      <c r="E12" s="148">
        <v>1</v>
      </c>
      <c r="F12" s="149">
        <f>'PO II - Comp Serv Complementare'!$F$33</f>
        <v>978.98047200000008</v>
      </c>
      <c r="G12" s="149">
        <f>ROUND(E12*F12,2)</f>
        <v>978.98</v>
      </c>
      <c r="H12" s="44"/>
    </row>
    <row r="13" spans="1:9" s="2" customFormat="1" ht="18">
      <c r="A13" s="130" t="s">
        <v>91</v>
      </c>
      <c r="B13" s="131" t="s">
        <v>149</v>
      </c>
      <c r="C13" s="132" t="s">
        <v>140</v>
      </c>
      <c r="D13" s="141" t="s">
        <v>146</v>
      </c>
      <c r="E13" s="148">
        <v>3</v>
      </c>
      <c r="F13" s="149">
        <f>'PO II - Comp Serv Complementare'!F24</f>
        <v>4137.32</v>
      </c>
      <c r="G13" s="149">
        <f>ROUND(E13*F13,2)</f>
        <v>12411.96</v>
      </c>
    </row>
    <row r="14" spans="1:9" s="2" customFormat="1" ht="18">
      <c r="A14" s="130" t="s">
        <v>143</v>
      </c>
      <c r="B14" s="134" t="s">
        <v>95</v>
      </c>
      <c r="C14" s="132" t="s">
        <v>7</v>
      </c>
      <c r="D14" s="141" t="s">
        <v>147</v>
      </c>
      <c r="E14" s="148">
        <v>12</v>
      </c>
      <c r="F14" s="149">
        <f>279.07*1.2881</f>
        <v>359.47006699999997</v>
      </c>
      <c r="G14" s="149">
        <f>ROUND(E14*F14,2)</f>
        <v>4313.6400000000003</v>
      </c>
    </row>
    <row r="15" spans="1:9" s="2" customFormat="1" ht="18">
      <c r="A15" s="130" t="s">
        <v>145</v>
      </c>
      <c r="B15" s="131" t="s">
        <v>212</v>
      </c>
      <c r="C15" s="132" t="s">
        <v>90</v>
      </c>
      <c r="D15" s="141" t="s">
        <v>146</v>
      </c>
      <c r="E15" s="148">
        <v>1</v>
      </c>
      <c r="F15" s="149">
        <f>'PO II - Comp Serv Complementare'!$F$39</f>
        <v>978.98047200000008</v>
      </c>
      <c r="G15" s="149">
        <f>ROUND(E15*F15,2)</f>
        <v>978.98</v>
      </c>
    </row>
    <row r="16" spans="1:9" ht="18">
      <c r="A16" s="278" t="s">
        <v>154</v>
      </c>
      <c r="B16" s="279"/>
      <c r="C16" s="279"/>
      <c r="D16" s="279"/>
      <c r="E16" s="279"/>
      <c r="F16" s="280"/>
      <c r="G16" s="265">
        <f>SUM(G12:G15)</f>
        <v>18683.559999999998</v>
      </c>
      <c r="H16" s="1"/>
    </row>
    <row r="17" spans="1:9" ht="18">
      <c r="A17" s="127" t="s">
        <v>3</v>
      </c>
      <c r="B17" s="135" t="s">
        <v>266</v>
      </c>
      <c r="C17" s="126" t="s">
        <v>4</v>
      </c>
      <c r="D17" s="126"/>
      <c r="E17" s="139" t="s">
        <v>87</v>
      </c>
      <c r="F17" s="129" t="s">
        <v>88</v>
      </c>
      <c r="G17" s="129" t="s">
        <v>89</v>
      </c>
      <c r="H17" s="1"/>
    </row>
    <row r="18" spans="1:9" ht="18">
      <c r="A18" s="127" t="s">
        <v>1</v>
      </c>
      <c r="B18" s="136" t="s">
        <v>244</v>
      </c>
      <c r="C18" s="133" t="s">
        <v>148</v>
      </c>
      <c r="D18" s="140" t="s">
        <v>146</v>
      </c>
      <c r="E18" s="143">
        <v>21</v>
      </c>
      <c r="F18" s="150">
        <f>'PO III - Comp Serv Principais'!$I$40</f>
        <v>1372.3709879999999</v>
      </c>
      <c r="G18" s="151">
        <f t="shared" ref="G18:G20" si="0">ROUND(E18*F18,2)</f>
        <v>28819.79</v>
      </c>
      <c r="H18" s="1"/>
    </row>
    <row r="19" spans="1:9" ht="18">
      <c r="A19" s="127" t="s">
        <v>245</v>
      </c>
      <c r="B19" s="136" t="s">
        <v>243</v>
      </c>
      <c r="C19" s="133" t="s">
        <v>148</v>
      </c>
      <c r="D19" s="140" t="s">
        <v>146</v>
      </c>
      <c r="E19" s="143">
        <v>3</v>
      </c>
      <c r="F19" s="150">
        <f>'PO III - Comp Serv Principais'!$I$64</f>
        <v>4827.9544342400004</v>
      </c>
      <c r="G19" s="151">
        <f t="shared" si="0"/>
        <v>14483.86</v>
      </c>
      <c r="H19" s="1"/>
    </row>
    <row r="20" spans="1:9" ht="18">
      <c r="A20" s="127" t="s">
        <v>152</v>
      </c>
      <c r="B20" s="136" t="s">
        <v>150</v>
      </c>
      <c r="C20" s="133" t="s">
        <v>156</v>
      </c>
      <c r="D20" s="140" t="s">
        <v>146</v>
      </c>
      <c r="E20" s="143">
        <v>2</v>
      </c>
      <c r="F20" s="150">
        <f>'PO III - Comp Serv Principais'!$I$21</f>
        <v>16044.91501242</v>
      </c>
      <c r="G20" s="151">
        <f t="shared" si="0"/>
        <v>32089.83</v>
      </c>
      <c r="H20" s="1"/>
    </row>
    <row r="21" spans="1:9" ht="18" customHeight="1">
      <c r="A21" s="127" t="s">
        <v>153</v>
      </c>
      <c r="B21" s="136" t="s">
        <v>151</v>
      </c>
      <c r="C21" s="137" t="s">
        <v>90</v>
      </c>
      <c r="D21" s="142" t="s">
        <v>146</v>
      </c>
      <c r="E21" s="147">
        <v>1</v>
      </c>
      <c r="F21" s="150">
        <f>'PO III - Comp Serv Principais'!$I$89</f>
        <v>1738.6835399999998</v>
      </c>
      <c r="G21" s="151">
        <f>ROUND(E21*F21,2)</f>
        <v>1738.68</v>
      </c>
      <c r="H21" s="1"/>
    </row>
    <row r="22" spans="1:9" ht="18">
      <c r="A22" s="278" t="s">
        <v>155</v>
      </c>
      <c r="B22" s="279"/>
      <c r="C22" s="279"/>
      <c r="D22" s="279"/>
      <c r="E22" s="279"/>
      <c r="F22" s="280"/>
      <c r="G22" s="265">
        <f>SUM(G18:G21)</f>
        <v>77132.160000000003</v>
      </c>
      <c r="H22" s="1"/>
    </row>
    <row r="23" spans="1:9" ht="23.25">
      <c r="A23" s="275" t="s">
        <v>92</v>
      </c>
      <c r="B23" s="276"/>
      <c r="C23" s="276"/>
      <c r="D23" s="276"/>
      <c r="E23" s="276"/>
      <c r="F23" s="277"/>
      <c r="G23" s="266">
        <f>G16+G22</f>
        <v>95815.72</v>
      </c>
      <c r="H23" s="1"/>
      <c r="I23" s="124"/>
    </row>
  </sheetData>
  <mergeCells count="7">
    <mergeCell ref="B6:G7"/>
    <mergeCell ref="A6:A7"/>
    <mergeCell ref="A9:G9"/>
    <mergeCell ref="A23:F23"/>
    <mergeCell ref="B10:G10"/>
    <mergeCell ref="A16:F16"/>
    <mergeCell ref="A22:F22"/>
  </mergeCells>
  <phoneticPr fontId="0" type="noConversion"/>
  <conditionalFormatting sqref="B11:B13 B17:B21">
    <cfRule type="expression" dxfId="6" priority="76" stopIfTrue="1">
      <formula>OR(RIGHT($A11,2)="00",$A11="")</formula>
    </cfRule>
  </conditionalFormatting>
  <conditionalFormatting sqref="A11:A23">
    <cfRule type="expression" dxfId="5" priority="75" stopIfTrue="1">
      <formula>RIGHT(A11,2)="00"</formula>
    </cfRule>
  </conditionalFormatting>
  <conditionalFormatting sqref="B14:B15">
    <cfRule type="expression" dxfId="4" priority="35" stopIfTrue="1">
      <formula>OR(RIGHT($A14,2)="00",$A14="")</formula>
    </cfRule>
  </conditionalFormatting>
  <conditionalFormatting sqref="B15">
    <cfRule type="expression" dxfId="3" priority="2" stopIfTrue="1">
      <formula>OR(RIGHT($A15,2)="00",$A15="")</formula>
    </cfRule>
  </conditionalFormatting>
  <printOptions horizontalCentered="1"/>
  <pageMargins left="0.39370078740157483" right="0.39370078740157483" top="0.39370078740157483" bottom="0.39370078740157483" header="0.51181102362204722" footer="0.59055118110236227"/>
  <pageSetup paperSize="9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B75"/>
  <sheetViews>
    <sheetView view="pageBreakPreview" zoomScale="86" zoomScaleNormal="100" zoomScaleSheetLayoutView="86" workbookViewId="0">
      <selection activeCell="A2" sqref="A2:F2"/>
    </sheetView>
  </sheetViews>
  <sheetFormatPr defaultRowHeight="12.75"/>
  <cols>
    <col min="1" max="1" width="15.5703125" style="13" bestFit="1" customWidth="1"/>
    <col min="2" max="2" width="87.140625" style="18" customWidth="1"/>
    <col min="3" max="3" width="11.28515625" style="18" customWidth="1"/>
    <col min="4" max="4" width="11.28515625" style="19" customWidth="1"/>
    <col min="5" max="5" width="14.5703125" style="18" customWidth="1"/>
    <col min="6" max="6" width="17.85546875" style="18" customWidth="1"/>
    <col min="7" max="7" width="14" style="14" customWidth="1"/>
    <col min="8" max="8" width="12.85546875" style="14" bestFit="1" customWidth="1"/>
    <col min="9" max="16384" width="9.140625" style="14"/>
  </cols>
  <sheetData>
    <row r="1" spans="1:236" ht="38.25" customHeight="1">
      <c r="B1" s="293" t="s">
        <v>8</v>
      </c>
      <c r="C1" s="293"/>
      <c r="D1" s="293"/>
      <c r="E1" s="293"/>
      <c r="F1" s="293"/>
    </row>
    <row r="2" spans="1:236" ht="27.75" customHeight="1">
      <c r="A2" s="303" t="s">
        <v>291</v>
      </c>
      <c r="B2" s="304"/>
      <c r="C2" s="304"/>
      <c r="D2" s="304"/>
      <c r="E2" s="304"/>
      <c r="F2" s="305"/>
    </row>
    <row r="3" spans="1:236" ht="15.75" customHeight="1">
      <c r="A3" s="45"/>
      <c r="B3" s="300" t="s">
        <v>202</v>
      </c>
      <c r="C3" s="301"/>
      <c r="D3" s="301"/>
      <c r="E3" s="301"/>
      <c r="F3" s="302"/>
    </row>
    <row r="4" spans="1:236" s="15" customFormat="1">
      <c r="A4" s="45"/>
      <c r="B4" s="50"/>
      <c r="C4" s="51"/>
      <c r="D4" s="52"/>
      <c r="E4" s="53"/>
      <c r="F4" s="54"/>
      <c r="HX4" s="14"/>
      <c r="HY4" s="14"/>
      <c r="HZ4" s="14"/>
      <c r="IA4" s="14"/>
      <c r="IB4" s="14"/>
    </row>
    <row r="5" spans="1:236" s="15" customFormat="1" ht="12.75" customHeight="1">
      <c r="A5" s="45"/>
      <c r="B5" s="294" t="s">
        <v>209</v>
      </c>
      <c r="C5" s="294"/>
      <c r="D5" s="294"/>
      <c r="E5" s="55" t="s">
        <v>97</v>
      </c>
      <c r="F5" s="56"/>
      <c r="HX5" s="14"/>
      <c r="HY5" s="14"/>
      <c r="HZ5" s="14"/>
      <c r="IA5" s="14"/>
      <c r="IB5" s="14"/>
    </row>
    <row r="6" spans="1:236" s="15" customFormat="1">
      <c r="A6" s="45"/>
      <c r="B6" s="295" t="s">
        <v>96</v>
      </c>
      <c r="C6" s="295"/>
      <c r="D6" s="295"/>
      <c r="E6" s="295"/>
      <c r="F6" s="295"/>
      <c r="HX6" s="14"/>
      <c r="HY6" s="14"/>
      <c r="HZ6" s="14"/>
      <c r="IA6" s="14"/>
      <c r="IB6" s="14"/>
    </row>
    <row r="7" spans="1:236" s="15" customFormat="1">
      <c r="A7" s="45"/>
      <c r="B7" s="57" t="s">
        <v>9</v>
      </c>
      <c r="C7" s="58" t="s">
        <v>10</v>
      </c>
      <c r="D7" s="59" t="s">
        <v>11</v>
      </c>
      <c r="E7" s="60" t="s">
        <v>12</v>
      </c>
      <c r="F7" s="58" t="s">
        <v>13</v>
      </c>
      <c r="HX7" s="14"/>
      <c r="HY7" s="14"/>
      <c r="HZ7" s="14"/>
      <c r="IA7" s="14"/>
      <c r="IB7" s="14"/>
    </row>
    <row r="8" spans="1:236" s="39" customFormat="1">
      <c r="A8" s="46">
        <v>92145</v>
      </c>
      <c r="B8" s="41" t="s">
        <v>225</v>
      </c>
      <c r="C8" s="16" t="s">
        <v>186</v>
      </c>
      <c r="D8" s="16">
        <v>22</v>
      </c>
      <c r="E8" s="61">
        <v>85.06</v>
      </c>
      <c r="F8" s="48">
        <f t="shared" ref="F8:F12" si="0">ROUND(D8*E8,2)</f>
        <v>1871.32</v>
      </c>
      <c r="HX8" s="40"/>
      <c r="HY8" s="40"/>
      <c r="HZ8" s="40"/>
      <c r="IA8" s="40"/>
      <c r="IB8" s="40"/>
    </row>
    <row r="9" spans="1:236" s="15" customFormat="1" ht="12.75" customHeight="1">
      <c r="A9" s="46" t="s">
        <v>229</v>
      </c>
      <c r="B9" s="41" t="s">
        <v>230</v>
      </c>
      <c r="C9" s="16" t="s">
        <v>98</v>
      </c>
      <c r="D9" s="49">
        <v>1</v>
      </c>
      <c r="E9" s="48">
        <v>507.81</v>
      </c>
      <c r="F9" s="48">
        <f t="shared" si="0"/>
        <v>507.81</v>
      </c>
      <c r="HX9" s="14"/>
      <c r="HY9" s="14"/>
      <c r="HZ9" s="14"/>
      <c r="IA9" s="14"/>
      <c r="IB9" s="14"/>
    </row>
    <row r="10" spans="1:236" s="15" customFormat="1">
      <c r="A10" s="46"/>
      <c r="B10" s="41"/>
      <c r="C10" s="16" t="s">
        <v>98</v>
      </c>
      <c r="D10" s="49">
        <v>0</v>
      </c>
      <c r="E10" s="48">
        <v>12.47</v>
      </c>
      <c r="F10" s="48">
        <f t="shared" si="0"/>
        <v>0</v>
      </c>
      <c r="HX10" s="14"/>
      <c r="HY10" s="14"/>
      <c r="HZ10" s="14"/>
      <c r="IA10" s="14"/>
      <c r="IB10" s="14"/>
    </row>
    <row r="11" spans="1:236" s="15" customFormat="1">
      <c r="A11" s="46"/>
      <c r="B11" s="41"/>
      <c r="C11" s="16" t="s">
        <v>98</v>
      </c>
      <c r="D11" s="49">
        <v>0</v>
      </c>
      <c r="E11" s="48">
        <v>11.18</v>
      </c>
      <c r="F11" s="48">
        <f t="shared" si="0"/>
        <v>0</v>
      </c>
      <c r="HX11" s="14"/>
      <c r="HY11" s="14"/>
      <c r="HZ11" s="14"/>
      <c r="IA11" s="14"/>
      <c r="IB11" s="14"/>
    </row>
    <row r="12" spans="1:236" s="15" customFormat="1">
      <c r="A12" s="46"/>
      <c r="B12" s="41"/>
      <c r="C12" s="16" t="s">
        <v>98</v>
      </c>
      <c r="D12" s="49">
        <v>0</v>
      </c>
      <c r="E12" s="48">
        <v>18.72</v>
      </c>
      <c r="F12" s="48">
        <f t="shared" si="0"/>
        <v>0</v>
      </c>
      <c r="HX12" s="14"/>
      <c r="HY12" s="14"/>
      <c r="HZ12" s="14"/>
      <c r="IA12" s="14"/>
      <c r="IB12" s="14"/>
    </row>
    <row r="13" spans="1:236" s="15" customFormat="1">
      <c r="A13" s="45"/>
      <c r="B13" s="297" t="s">
        <v>14</v>
      </c>
      <c r="C13" s="297"/>
      <c r="D13" s="297"/>
      <c r="E13" s="297"/>
      <c r="F13" s="42">
        <f>SUM(F8:F12)</f>
        <v>2379.13</v>
      </c>
      <c r="HX13" s="14"/>
      <c r="HY13" s="14"/>
      <c r="HZ13" s="14"/>
      <c r="IA13" s="14"/>
      <c r="IB13" s="14"/>
    </row>
    <row r="14" spans="1:236" s="39" customFormat="1">
      <c r="A14" s="45"/>
      <c r="B14" s="295" t="s">
        <v>93</v>
      </c>
      <c r="C14" s="295"/>
      <c r="D14" s="295"/>
      <c r="E14" s="295"/>
      <c r="F14" s="295"/>
      <c r="HX14" s="40"/>
      <c r="HY14" s="40"/>
      <c r="HZ14" s="40"/>
      <c r="IA14" s="40"/>
      <c r="IB14" s="40"/>
    </row>
    <row r="15" spans="1:236" s="39" customFormat="1">
      <c r="A15" s="45"/>
      <c r="B15" s="57" t="s">
        <v>9</v>
      </c>
      <c r="C15" s="58" t="s">
        <v>10</v>
      </c>
      <c r="D15" s="59" t="s">
        <v>11</v>
      </c>
      <c r="E15" s="58" t="s">
        <v>12</v>
      </c>
      <c r="F15" s="58" t="s">
        <v>13</v>
      </c>
      <c r="HX15" s="40"/>
      <c r="HY15" s="40"/>
      <c r="HZ15" s="40"/>
      <c r="IA15" s="40"/>
      <c r="IB15" s="40"/>
    </row>
    <row r="16" spans="1:236" s="39" customFormat="1">
      <c r="A16" s="46"/>
      <c r="B16" s="41"/>
      <c r="C16" s="16" t="s">
        <v>197</v>
      </c>
      <c r="D16" s="16"/>
      <c r="E16" s="61">
        <v>4.09</v>
      </c>
      <c r="F16" s="48">
        <f>ROUND(D16*E16,2)</f>
        <v>0</v>
      </c>
      <c r="HX16" s="40"/>
      <c r="HY16" s="40"/>
      <c r="HZ16" s="40"/>
      <c r="IA16" s="40"/>
      <c r="IB16" s="40"/>
    </row>
    <row r="17" spans="1:236" s="15" customFormat="1">
      <c r="A17" s="46">
        <v>4222</v>
      </c>
      <c r="B17" s="47" t="s">
        <v>237</v>
      </c>
      <c r="C17" s="16" t="s">
        <v>86</v>
      </c>
      <c r="D17" s="16">
        <v>130</v>
      </c>
      <c r="E17" s="48">
        <v>4.0199999999999996</v>
      </c>
      <c r="F17" s="48">
        <f>ROUND(D17*E17,2)</f>
        <v>522.6</v>
      </c>
      <c r="HX17" s="14"/>
      <c r="HY17" s="14"/>
      <c r="HZ17" s="14"/>
      <c r="IA17" s="14"/>
      <c r="IB17" s="14"/>
    </row>
    <row r="18" spans="1:236" s="15" customFormat="1">
      <c r="A18" s="46" t="s">
        <v>228</v>
      </c>
      <c r="B18" s="47" t="s">
        <v>227</v>
      </c>
      <c r="C18" s="16" t="s">
        <v>16</v>
      </c>
      <c r="D18" s="16">
        <v>1</v>
      </c>
      <c r="E18" s="48">
        <v>30</v>
      </c>
      <c r="F18" s="48">
        <f>ROUND(D18*E18,2)</f>
        <v>30</v>
      </c>
      <c r="HX18" s="14"/>
      <c r="HY18" s="14"/>
      <c r="HZ18" s="14"/>
      <c r="IA18" s="14"/>
      <c r="IB18" s="14"/>
    </row>
    <row r="19" spans="1:236" s="15" customFormat="1">
      <c r="A19" s="46" t="s">
        <v>139</v>
      </c>
      <c r="B19" s="41" t="s">
        <v>210</v>
      </c>
      <c r="C19" s="16" t="s">
        <v>16</v>
      </c>
      <c r="D19" s="16">
        <v>1</v>
      </c>
      <c r="E19" s="48">
        <v>280</v>
      </c>
      <c r="F19" s="48">
        <f>ROUND(D19*E19,2)</f>
        <v>280</v>
      </c>
      <c r="HX19" s="14"/>
      <c r="HY19" s="14"/>
      <c r="HZ19" s="14"/>
      <c r="IA19" s="14"/>
      <c r="IB19" s="14"/>
    </row>
    <row r="20" spans="1:236" s="15" customFormat="1">
      <c r="A20" s="45"/>
      <c r="B20" s="299" t="s">
        <v>14</v>
      </c>
      <c r="C20" s="299"/>
      <c r="D20" s="299"/>
      <c r="E20" s="299"/>
      <c r="F20" s="62">
        <f>ROUND(SUM(F16:F19),2)</f>
        <v>832.6</v>
      </c>
      <c r="HX20" s="14"/>
      <c r="HY20" s="14"/>
      <c r="HZ20" s="14"/>
      <c r="IA20" s="14"/>
      <c r="IB20" s="14"/>
    </row>
    <row r="21" spans="1:236" s="15" customFormat="1">
      <c r="A21" s="45"/>
      <c r="B21" s="63"/>
      <c r="C21" s="63"/>
      <c r="D21" s="63"/>
      <c r="E21" s="63"/>
      <c r="F21" s="43"/>
      <c r="HX21" s="14"/>
      <c r="HY21" s="14"/>
      <c r="HZ21" s="14"/>
      <c r="IA21" s="14"/>
      <c r="IB21" s="14"/>
    </row>
    <row r="22" spans="1:236" s="15" customFormat="1">
      <c r="A22" s="45"/>
      <c r="B22" s="298" t="s">
        <v>15</v>
      </c>
      <c r="C22" s="298"/>
      <c r="D22" s="298"/>
      <c r="E22" s="298"/>
      <c r="F22" s="64">
        <f>ROUND(F13+F20,2)</f>
        <v>3211.73</v>
      </c>
      <c r="HX22" s="14"/>
      <c r="HY22" s="14"/>
      <c r="HZ22" s="14"/>
      <c r="IA22" s="14"/>
      <c r="IB22" s="14"/>
    </row>
    <row r="23" spans="1:236" s="15" customFormat="1">
      <c r="A23" s="45"/>
      <c r="B23" s="65" t="s">
        <v>264</v>
      </c>
      <c r="C23" s="66"/>
      <c r="D23" s="67"/>
      <c r="E23" s="17">
        <f>'PO V - BDI Serviços'!$C$31</f>
        <v>0.28819194702886253</v>
      </c>
      <c r="F23" s="64">
        <f>ROUND((F13+F20)*E23,2)</f>
        <v>925.59</v>
      </c>
      <c r="HX23" s="14"/>
      <c r="HY23" s="14"/>
      <c r="HZ23" s="14"/>
      <c r="IA23" s="14"/>
      <c r="IB23" s="14"/>
    </row>
    <row r="24" spans="1:236" s="39" customFormat="1">
      <c r="A24" s="45"/>
      <c r="B24" s="296" t="s">
        <v>94</v>
      </c>
      <c r="C24" s="296"/>
      <c r="D24" s="296"/>
      <c r="E24" s="296"/>
      <c r="F24" s="68">
        <f>ROUND(SUM(F22:F23),2)</f>
        <v>4137.32</v>
      </c>
      <c r="HX24" s="40"/>
      <c r="HY24" s="40"/>
      <c r="HZ24" s="40"/>
      <c r="IA24" s="40"/>
      <c r="IB24" s="40"/>
    </row>
    <row r="25" spans="1:236" s="15" customFormat="1">
      <c r="A25" s="45"/>
      <c r="B25" s="69"/>
      <c r="C25" s="69"/>
      <c r="D25" s="69"/>
      <c r="E25" s="69"/>
      <c r="F25" s="70"/>
      <c r="HX25" s="14"/>
      <c r="HY25" s="14"/>
      <c r="HZ25" s="14"/>
      <c r="IA25" s="14"/>
      <c r="IB25" s="14"/>
    </row>
    <row r="26" spans="1:236" s="15" customFormat="1">
      <c r="A26" s="13"/>
      <c r="B26" s="18"/>
      <c r="C26" s="18"/>
      <c r="D26" s="19"/>
      <c r="E26" s="18"/>
      <c r="F26" s="18"/>
      <c r="HX26" s="14"/>
      <c r="HY26" s="14"/>
      <c r="HZ26" s="14"/>
      <c r="IA26" s="14"/>
      <c r="IB26" s="14"/>
    </row>
    <row r="27" spans="1:236" s="15" customFormat="1" ht="15">
      <c r="A27" s="13"/>
      <c r="B27" s="281" t="s">
        <v>201</v>
      </c>
      <c r="C27" s="282"/>
      <c r="D27" s="282"/>
      <c r="E27" s="282"/>
      <c r="F27" s="283"/>
      <c r="G27" s="207"/>
      <c r="H27" s="207"/>
      <c r="I27" s="207"/>
      <c r="HX27" s="14"/>
      <c r="HY27" s="14"/>
      <c r="HZ27" s="14"/>
      <c r="IA27" s="14"/>
      <c r="IB27" s="14"/>
    </row>
    <row r="28" spans="1:236" ht="30">
      <c r="B28" s="152" t="s">
        <v>158</v>
      </c>
      <c r="C28" s="201" t="s">
        <v>161</v>
      </c>
      <c r="D28" s="152" t="s">
        <v>87</v>
      </c>
      <c r="E28" s="199" t="s">
        <v>162</v>
      </c>
      <c r="F28" s="154" t="s">
        <v>89</v>
      </c>
      <c r="G28" s="208"/>
      <c r="H28" s="208"/>
      <c r="I28" s="208"/>
    </row>
    <row r="29" spans="1:236" s="15" customFormat="1" ht="12.75" customHeight="1">
      <c r="A29" s="13"/>
      <c r="B29" s="284" t="s">
        <v>187</v>
      </c>
      <c r="C29" s="285"/>
      <c r="D29" s="285"/>
      <c r="E29" s="285"/>
      <c r="F29" s="286"/>
      <c r="G29" s="209"/>
      <c r="H29" s="209"/>
      <c r="I29" s="209"/>
      <c r="HX29" s="14"/>
      <c r="HY29" s="14"/>
      <c r="HZ29" s="14"/>
      <c r="IA29" s="14"/>
      <c r="IB29" s="14"/>
    </row>
    <row r="30" spans="1:236" s="15" customFormat="1" ht="15">
      <c r="A30" s="206" t="s">
        <v>200</v>
      </c>
      <c r="B30" s="182" t="s">
        <v>195</v>
      </c>
      <c r="C30" s="202" t="s">
        <v>183</v>
      </c>
      <c r="D30" s="197" t="s">
        <v>204</v>
      </c>
      <c r="E30" s="188" t="s">
        <v>231</v>
      </c>
      <c r="F30" s="169">
        <f>D30*E30</f>
        <v>759.96</v>
      </c>
      <c r="G30" s="210"/>
      <c r="H30" s="210"/>
      <c r="I30" s="210"/>
      <c r="HX30" s="14"/>
      <c r="HY30" s="14"/>
      <c r="HZ30" s="14"/>
      <c r="IA30" s="14"/>
      <c r="IB30" s="14"/>
    </row>
    <row r="31" spans="1:236" s="15" customFormat="1" ht="15">
      <c r="A31" s="206"/>
      <c r="B31" s="167" t="s">
        <v>178</v>
      </c>
      <c r="C31" s="170"/>
      <c r="D31" s="170"/>
      <c r="E31" s="196"/>
      <c r="F31" s="172">
        <f>F30</f>
        <v>759.96</v>
      </c>
      <c r="G31" s="185"/>
      <c r="H31" s="185"/>
      <c r="I31" s="210"/>
      <c r="HX31" s="14"/>
      <c r="HY31" s="14"/>
      <c r="HZ31" s="14"/>
      <c r="IA31" s="14"/>
      <c r="IB31" s="14"/>
    </row>
    <row r="32" spans="1:236" s="15" customFormat="1" ht="15">
      <c r="A32" s="206"/>
      <c r="B32" s="167" t="s">
        <v>179</v>
      </c>
      <c r="C32" s="170"/>
      <c r="D32" s="170"/>
      <c r="E32" s="196"/>
      <c r="F32" s="187">
        <f>F31*0.2882</f>
        <v>219.02047200000001</v>
      </c>
      <c r="G32" s="185"/>
      <c r="H32" s="185"/>
      <c r="I32" s="210"/>
      <c r="HX32" s="14"/>
      <c r="HY32" s="14"/>
      <c r="HZ32" s="14"/>
      <c r="IA32" s="14"/>
      <c r="IB32" s="14"/>
    </row>
    <row r="33" spans="1:236" s="15" customFormat="1" ht="15">
      <c r="A33" s="206"/>
      <c r="B33" s="192" t="s">
        <v>194</v>
      </c>
      <c r="C33" s="193"/>
      <c r="D33" s="193"/>
      <c r="E33" s="194"/>
      <c r="F33" s="195">
        <f>F31+F32</f>
        <v>978.98047200000008</v>
      </c>
      <c r="G33" s="185"/>
      <c r="H33" s="185"/>
      <c r="I33" s="210"/>
      <c r="HX33" s="14"/>
      <c r="HY33" s="14"/>
      <c r="HZ33" s="14"/>
      <c r="IA33" s="14"/>
      <c r="IB33" s="14"/>
    </row>
    <row r="34" spans="1:236" s="15" customFormat="1" ht="15">
      <c r="A34" s="206"/>
      <c r="B34" s="196"/>
      <c r="C34" s="200"/>
      <c r="D34" s="200"/>
      <c r="E34" s="205"/>
      <c r="F34" s="203"/>
      <c r="G34" s="211"/>
      <c r="H34" s="211"/>
      <c r="I34" s="212"/>
      <c r="HX34" s="14"/>
      <c r="HY34" s="14"/>
      <c r="HZ34" s="14"/>
      <c r="IA34" s="14"/>
      <c r="IB34" s="14"/>
    </row>
    <row r="35" spans="1:236" s="15" customFormat="1" ht="15">
      <c r="A35" s="206"/>
      <c r="B35" s="287" t="s">
        <v>188</v>
      </c>
      <c r="C35" s="288"/>
      <c r="D35" s="288"/>
      <c r="E35" s="288"/>
      <c r="F35" s="289"/>
      <c r="G35" s="213"/>
      <c r="H35" s="213"/>
      <c r="I35" s="213"/>
      <c r="HX35" s="14"/>
      <c r="HY35" s="14"/>
      <c r="HZ35" s="14"/>
      <c r="IA35" s="14"/>
      <c r="IB35" s="14"/>
    </row>
    <row r="36" spans="1:236" s="15" customFormat="1" ht="15">
      <c r="A36" s="206" t="s">
        <v>200</v>
      </c>
      <c r="B36" s="182" t="s">
        <v>196</v>
      </c>
      <c r="C36" s="202" t="s">
        <v>183</v>
      </c>
      <c r="D36" s="197" t="s">
        <v>204</v>
      </c>
      <c r="E36" s="188" t="s">
        <v>231</v>
      </c>
      <c r="F36" s="169">
        <f>D36*E36</f>
        <v>759.96</v>
      </c>
      <c r="G36" s="210"/>
      <c r="H36" s="210"/>
      <c r="I36" s="210"/>
      <c r="HX36" s="14"/>
      <c r="HY36" s="14"/>
      <c r="HZ36" s="14"/>
      <c r="IA36" s="14"/>
      <c r="IB36" s="14"/>
    </row>
    <row r="37" spans="1:236" s="15" customFormat="1" ht="15">
      <c r="A37" s="13"/>
      <c r="B37" s="167" t="s">
        <v>178</v>
      </c>
      <c r="C37" s="170"/>
      <c r="D37" s="170"/>
      <c r="E37" s="196"/>
      <c r="F37" s="172">
        <f>F36</f>
        <v>759.96</v>
      </c>
      <c r="G37" s="185"/>
      <c r="H37" s="185"/>
      <c r="I37" s="210"/>
      <c r="HX37" s="14"/>
      <c r="HY37" s="14"/>
      <c r="HZ37" s="14"/>
      <c r="IA37" s="14"/>
      <c r="IB37" s="14"/>
    </row>
    <row r="38" spans="1:236" s="15" customFormat="1" ht="15">
      <c r="A38" s="13"/>
      <c r="B38" s="167" t="s">
        <v>179</v>
      </c>
      <c r="C38" s="170"/>
      <c r="D38" s="170"/>
      <c r="E38" s="196"/>
      <c r="F38" s="187">
        <f>F37*0.2882</f>
        <v>219.02047200000001</v>
      </c>
      <c r="G38" s="185"/>
      <c r="H38" s="185"/>
      <c r="I38" s="210"/>
      <c r="HX38" s="14"/>
      <c r="HY38" s="14"/>
      <c r="HZ38" s="14"/>
      <c r="IA38" s="14"/>
      <c r="IB38" s="14"/>
    </row>
    <row r="39" spans="1:236" s="15" customFormat="1" ht="15">
      <c r="A39" s="13"/>
      <c r="B39" s="189" t="s">
        <v>194</v>
      </c>
      <c r="C39" s="170"/>
      <c r="D39" s="170"/>
      <c r="E39" s="190"/>
      <c r="F39" s="191">
        <f>F37+F38</f>
        <v>978.98047200000008</v>
      </c>
      <c r="G39" s="185"/>
      <c r="H39" s="185"/>
      <c r="I39" s="210"/>
      <c r="HX39" s="14"/>
      <c r="HY39" s="14"/>
      <c r="HZ39" s="14"/>
      <c r="IA39" s="14"/>
      <c r="IB39" s="14"/>
    </row>
    <row r="40" spans="1:236" s="15" customFormat="1" ht="15">
      <c r="A40" s="13"/>
      <c r="B40" s="290"/>
      <c r="C40" s="291"/>
      <c r="D40" s="291"/>
      <c r="E40" s="291"/>
      <c r="F40" s="292"/>
      <c r="G40" s="214"/>
      <c r="H40" s="214"/>
      <c r="I40" s="214"/>
      <c r="HX40" s="14"/>
      <c r="HY40" s="14"/>
      <c r="HZ40" s="14"/>
      <c r="IA40" s="14"/>
      <c r="IB40" s="14"/>
    </row>
    <row r="41" spans="1:236" s="15" customFormat="1" ht="15">
      <c r="A41" s="13"/>
      <c r="B41" s="167" t="s">
        <v>234</v>
      </c>
      <c r="C41" s="170"/>
      <c r="D41" s="170"/>
      <c r="E41" s="196"/>
      <c r="F41" s="204"/>
      <c r="G41" s="185"/>
      <c r="H41" s="185"/>
      <c r="I41" s="215"/>
      <c r="HX41" s="14"/>
      <c r="HY41" s="14"/>
      <c r="HZ41" s="14"/>
      <c r="IA41" s="14"/>
      <c r="IB41" s="14"/>
    </row>
    <row r="42" spans="1:236" s="15" customFormat="1">
      <c r="A42" s="13"/>
      <c r="B42" s="18"/>
      <c r="C42" s="18"/>
      <c r="D42" s="19"/>
      <c r="E42" s="18"/>
      <c r="F42" s="18"/>
      <c r="HX42" s="14"/>
      <c r="HY42" s="14"/>
      <c r="HZ42" s="14"/>
      <c r="IA42" s="14"/>
      <c r="IB42" s="14"/>
    </row>
    <row r="43" spans="1:236" s="15" customFormat="1">
      <c r="A43" s="13"/>
      <c r="B43" s="18"/>
      <c r="C43" s="18"/>
      <c r="D43" s="19"/>
      <c r="E43" s="18"/>
      <c r="F43" s="18"/>
      <c r="HX43" s="14"/>
      <c r="HY43" s="14"/>
      <c r="HZ43" s="14"/>
      <c r="IA43" s="14"/>
      <c r="IB43" s="14"/>
    </row>
    <row r="44" spans="1:236" s="39" customFormat="1">
      <c r="A44" s="13"/>
      <c r="B44" s="18"/>
      <c r="C44" s="18"/>
      <c r="D44" s="19"/>
      <c r="E44" s="18"/>
      <c r="F44" s="18"/>
      <c r="HX44" s="40"/>
      <c r="HY44" s="40"/>
      <c r="HZ44" s="40"/>
      <c r="IA44" s="40"/>
      <c r="IB44" s="40"/>
    </row>
    <row r="45" spans="1:236" s="39" customFormat="1">
      <c r="A45" s="13"/>
      <c r="B45" s="18"/>
      <c r="C45" s="18"/>
      <c r="D45" s="19"/>
      <c r="E45" s="18"/>
      <c r="F45" s="18"/>
      <c r="HX45" s="40"/>
      <c r="HY45" s="40"/>
      <c r="HZ45" s="40"/>
      <c r="IA45" s="40"/>
      <c r="IB45" s="40"/>
    </row>
    <row r="46" spans="1:236" s="39" customFormat="1">
      <c r="A46" s="13"/>
      <c r="B46" s="18"/>
      <c r="C46" s="18"/>
      <c r="D46" s="19"/>
      <c r="E46" s="18"/>
      <c r="F46" s="18"/>
      <c r="HX46" s="40"/>
      <c r="HY46" s="40"/>
      <c r="HZ46" s="40"/>
      <c r="IA46" s="40"/>
      <c r="IB46" s="40"/>
    </row>
    <row r="47" spans="1:236" s="39" customFormat="1">
      <c r="A47" s="13"/>
      <c r="B47" s="18"/>
      <c r="C47" s="18"/>
      <c r="D47" s="19"/>
      <c r="E47" s="18"/>
      <c r="F47" s="18"/>
      <c r="HX47" s="40"/>
      <c r="HY47" s="40"/>
      <c r="HZ47" s="40"/>
      <c r="IA47" s="40"/>
      <c r="IB47" s="40"/>
    </row>
    <row r="48" spans="1:236" s="39" customFormat="1">
      <c r="A48" s="13"/>
      <c r="B48" s="18"/>
      <c r="C48" s="18"/>
      <c r="D48" s="19"/>
      <c r="E48" s="18"/>
      <c r="F48" s="18"/>
      <c r="HX48" s="40"/>
      <c r="HY48" s="40"/>
      <c r="HZ48" s="40"/>
      <c r="IA48" s="40"/>
      <c r="IB48" s="40"/>
    </row>
    <row r="49" spans="1:236" s="39" customFormat="1">
      <c r="A49" s="13"/>
      <c r="B49" s="18"/>
      <c r="C49" s="18"/>
      <c r="D49" s="19"/>
      <c r="E49" s="18"/>
      <c r="F49" s="18"/>
      <c r="HX49" s="40"/>
      <c r="HY49" s="40"/>
      <c r="HZ49" s="40"/>
      <c r="IA49" s="40"/>
      <c r="IB49" s="40"/>
    </row>
    <row r="50" spans="1:236" s="39" customFormat="1">
      <c r="A50" s="13"/>
      <c r="B50" s="18"/>
      <c r="C50" s="18"/>
      <c r="D50" s="19"/>
      <c r="E50" s="18"/>
      <c r="F50" s="18"/>
      <c r="HX50" s="40"/>
      <c r="HY50" s="40"/>
      <c r="HZ50" s="40"/>
      <c r="IA50" s="40"/>
      <c r="IB50" s="40"/>
    </row>
    <row r="51" spans="1:236" s="39" customFormat="1">
      <c r="A51" s="13"/>
      <c r="B51" s="18"/>
      <c r="C51" s="18"/>
      <c r="D51" s="19"/>
      <c r="E51" s="18"/>
      <c r="F51" s="18"/>
      <c r="HX51" s="40"/>
      <c r="HY51" s="40"/>
      <c r="HZ51" s="40"/>
      <c r="IA51" s="40"/>
      <c r="IB51" s="40"/>
    </row>
    <row r="52" spans="1:236" s="39" customFormat="1">
      <c r="A52" s="13"/>
      <c r="B52" s="18"/>
      <c r="C52" s="18"/>
      <c r="D52" s="19"/>
      <c r="E52" s="18"/>
      <c r="F52" s="18"/>
      <c r="HX52" s="40"/>
      <c r="HY52" s="40"/>
      <c r="HZ52" s="40"/>
      <c r="IA52" s="40"/>
      <c r="IB52" s="40"/>
    </row>
    <row r="53" spans="1:236" s="39" customFormat="1">
      <c r="A53" s="13"/>
      <c r="B53" s="18"/>
      <c r="C53" s="18"/>
      <c r="D53" s="19"/>
      <c r="E53" s="18"/>
      <c r="F53" s="18"/>
      <c r="HX53" s="40"/>
      <c r="HY53" s="40"/>
      <c r="HZ53" s="40"/>
      <c r="IA53" s="40"/>
      <c r="IB53" s="40"/>
    </row>
    <row r="54" spans="1:236" s="39" customFormat="1">
      <c r="A54" s="13"/>
      <c r="B54" s="18"/>
      <c r="C54" s="18"/>
      <c r="D54" s="19"/>
      <c r="E54" s="18"/>
      <c r="F54" s="18"/>
      <c r="HX54" s="40"/>
      <c r="HY54" s="40"/>
      <c r="HZ54" s="40"/>
      <c r="IA54" s="40"/>
      <c r="IB54" s="40"/>
    </row>
    <row r="55" spans="1:236" s="39" customFormat="1">
      <c r="A55" s="13"/>
      <c r="B55" s="18"/>
      <c r="C55" s="18"/>
      <c r="D55" s="19"/>
      <c r="E55" s="18"/>
      <c r="F55" s="18"/>
      <c r="HX55" s="40"/>
      <c r="HY55" s="40"/>
      <c r="HZ55" s="40"/>
      <c r="IA55" s="40"/>
      <c r="IB55" s="40"/>
    </row>
    <row r="56" spans="1:236" s="39" customFormat="1">
      <c r="A56" s="13"/>
      <c r="B56" s="18"/>
      <c r="C56" s="18"/>
      <c r="D56" s="19"/>
      <c r="E56" s="18"/>
      <c r="F56" s="18"/>
      <c r="HX56" s="40"/>
      <c r="HY56" s="40"/>
      <c r="HZ56" s="40"/>
      <c r="IA56" s="40"/>
      <c r="IB56" s="40"/>
    </row>
    <row r="57" spans="1:236" s="39" customFormat="1">
      <c r="A57" s="13"/>
      <c r="B57" s="18"/>
      <c r="C57" s="18"/>
      <c r="D57" s="19"/>
      <c r="E57" s="18"/>
      <c r="F57" s="18"/>
      <c r="HX57" s="40"/>
      <c r="HY57" s="40"/>
      <c r="HZ57" s="40"/>
      <c r="IA57" s="40"/>
      <c r="IB57" s="40"/>
    </row>
    <row r="58" spans="1:236" s="39" customFormat="1">
      <c r="A58" s="13"/>
      <c r="B58" s="18"/>
      <c r="C58" s="18"/>
      <c r="D58" s="19"/>
      <c r="E58" s="18"/>
      <c r="F58" s="18"/>
      <c r="HX58" s="40"/>
      <c r="HY58" s="40"/>
      <c r="HZ58" s="40"/>
      <c r="IA58" s="40"/>
      <c r="IB58" s="40"/>
    </row>
    <row r="59" spans="1:236" s="39" customFormat="1">
      <c r="A59" s="13"/>
      <c r="B59" s="18"/>
      <c r="C59" s="18"/>
      <c r="D59" s="19"/>
      <c r="E59" s="18"/>
      <c r="F59" s="18"/>
      <c r="HX59" s="40"/>
      <c r="HY59" s="40"/>
      <c r="HZ59" s="40"/>
      <c r="IA59" s="40"/>
      <c r="IB59" s="40"/>
    </row>
    <row r="60" spans="1:236" s="39" customFormat="1">
      <c r="A60" s="13"/>
      <c r="B60" s="18"/>
      <c r="C60" s="18"/>
      <c r="D60" s="19"/>
      <c r="E60" s="18"/>
      <c r="F60" s="18"/>
      <c r="HX60" s="40"/>
      <c r="HY60" s="40"/>
      <c r="HZ60" s="40"/>
      <c r="IA60" s="40"/>
      <c r="IB60" s="40"/>
    </row>
    <row r="61" spans="1:236" s="39" customFormat="1" ht="12.75" customHeight="1">
      <c r="A61" s="13"/>
      <c r="B61" s="18"/>
      <c r="C61" s="18"/>
      <c r="D61" s="19"/>
      <c r="E61" s="18"/>
      <c r="F61" s="18"/>
      <c r="HX61" s="40"/>
      <c r="HY61" s="40"/>
      <c r="HZ61" s="40"/>
      <c r="IA61" s="40"/>
      <c r="IB61" s="40"/>
    </row>
    <row r="62" spans="1:236" s="39" customFormat="1">
      <c r="A62" s="13"/>
      <c r="B62" s="18"/>
      <c r="C62" s="18"/>
      <c r="D62" s="19"/>
      <c r="E62" s="18"/>
      <c r="F62" s="18"/>
      <c r="HX62" s="40"/>
      <c r="HY62" s="40"/>
      <c r="HZ62" s="40"/>
      <c r="IA62" s="40"/>
      <c r="IB62" s="40"/>
    </row>
    <row r="63" spans="1:236" s="39" customFormat="1">
      <c r="A63" s="13"/>
      <c r="B63" s="18"/>
      <c r="C63" s="18"/>
      <c r="D63" s="19"/>
      <c r="E63" s="18"/>
      <c r="F63" s="18"/>
      <c r="HX63" s="40"/>
      <c r="HY63" s="40"/>
      <c r="HZ63" s="40"/>
      <c r="IA63" s="40"/>
      <c r="IB63" s="40"/>
    </row>
    <row r="64" spans="1:236" s="39" customFormat="1">
      <c r="A64" s="13"/>
      <c r="B64" s="18"/>
      <c r="C64" s="18"/>
      <c r="D64" s="19"/>
      <c r="E64" s="18"/>
      <c r="F64" s="18"/>
      <c r="HX64" s="40"/>
      <c r="HY64" s="40"/>
      <c r="HZ64" s="40"/>
      <c r="IA64" s="40"/>
      <c r="IB64" s="40"/>
    </row>
    <row r="65" spans="1:236" s="39" customFormat="1">
      <c r="A65" s="13"/>
      <c r="B65" s="18"/>
      <c r="C65" s="18"/>
      <c r="D65" s="19"/>
      <c r="E65" s="18"/>
      <c r="F65" s="18"/>
      <c r="HX65" s="40"/>
      <c r="HY65" s="40"/>
      <c r="HZ65" s="40"/>
      <c r="IA65" s="40"/>
      <c r="IB65" s="40"/>
    </row>
    <row r="66" spans="1:236" s="39" customFormat="1">
      <c r="A66" s="13"/>
      <c r="B66" s="18"/>
      <c r="C66" s="18"/>
      <c r="D66" s="19"/>
      <c r="E66" s="18"/>
      <c r="F66" s="18"/>
      <c r="G66" s="38"/>
      <c r="H66" s="38"/>
      <c r="HX66" s="40"/>
      <c r="HY66" s="40"/>
      <c r="HZ66" s="40"/>
      <c r="IA66" s="40"/>
      <c r="IB66" s="40"/>
    </row>
    <row r="67" spans="1:236" s="39" customFormat="1">
      <c r="A67" s="13"/>
      <c r="B67" s="18"/>
      <c r="C67" s="18"/>
      <c r="D67" s="19"/>
      <c r="E67" s="18"/>
      <c r="F67" s="18"/>
      <c r="HX67" s="40"/>
      <c r="HY67" s="40"/>
      <c r="HZ67" s="40"/>
      <c r="IA67" s="40"/>
      <c r="IB67" s="40"/>
    </row>
    <row r="68" spans="1:236" s="39" customFormat="1">
      <c r="A68" s="13"/>
      <c r="B68" s="18"/>
      <c r="C68" s="18"/>
      <c r="D68" s="19"/>
      <c r="E68" s="18"/>
      <c r="F68" s="18"/>
      <c r="HX68" s="40"/>
      <c r="HY68" s="40"/>
      <c r="HZ68" s="40"/>
      <c r="IA68" s="40"/>
      <c r="IB68" s="40"/>
    </row>
    <row r="69" spans="1:236" s="39" customFormat="1">
      <c r="A69" s="13"/>
      <c r="B69" s="18"/>
      <c r="C69" s="18"/>
      <c r="D69" s="19"/>
      <c r="E69" s="18"/>
      <c r="F69" s="18"/>
      <c r="HX69" s="40"/>
      <c r="HY69" s="40"/>
      <c r="HZ69" s="40"/>
      <c r="IA69" s="40"/>
      <c r="IB69" s="40"/>
    </row>
    <row r="70" spans="1:236" s="39" customFormat="1">
      <c r="A70" s="13"/>
      <c r="B70" s="18"/>
      <c r="C70" s="18"/>
      <c r="D70" s="19"/>
      <c r="E70" s="18"/>
      <c r="F70" s="18"/>
      <c r="HX70" s="40"/>
      <c r="HY70" s="40"/>
      <c r="HZ70" s="40"/>
      <c r="IA70" s="40"/>
      <c r="IB70" s="40"/>
    </row>
    <row r="71" spans="1:236" s="39" customFormat="1">
      <c r="A71" s="13"/>
      <c r="B71" s="18"/>
      <c r="C71" s="18"/>
      <c r="D71" s="19"/>
      <c r="E71" s="18"/>
      <c r="F71" s="18"/>
      <c r="HX71" s="40"/>
      <c r="HY71" s="40"/>
      <c r="HZ71" s="40"/>
      <c r="IA71" s="40"/>
      <c r="IB71" s="40"/>
    </row>
    <row r="72" spans="1:236" s="39" customFormat="1">
      <c r="A72" s="13"/>
      <c r="B72" s="18"/>
      <c r="C72" s="18"/>
      <c r="D72" s="19"/>
      <c r="E72" s="18"/>
      <c r="F72" s="18"/>
      <c r="HX72" s="40"/>
      <c r="HY72" s="40"/>
      <c r="HZ72" s="40"/>
      <c r="IA72" s="40"/>
      <c r="IB72" s="40"/>
    </row>
    <row r="73" spans="1:236" s="39" customFormat="1">
      <c r="A73" s="13"/>
      <c r="B73" s="18"/>
      <c r="C73" s="18"/>
      <c r="D73" s="19"/>
      <c r="E73" s="18"/>
      <c r="F73" s="18"/>
      <c r="HX73" s="40"/>
      <c r="HY73" s="40"/>
      <c r="HZ73" s="40"/>
      <c r="IA73" s="40"/>
      <c r="IB73" s="40"/>
    </row>
    <row r="74" spans="1:236" s="39" customFormat="1">
      <c r="A74" s="13"/>
      <c r="B74" s="18"/>
      <c r="C74" s="18"/>
      <c r="D74" s="19"/>
      <c r="E74" s="18"/>
      <c r="F74" s="18"/>
      <c r="HX74" s="40"/>
      <c r="HY74" s="40"/>
      <c r="HZ74" s="40"/>
      <c r="IA74" s="40"/>
      <c r="IB74" s="40"/>
    </row>
    <row r="75" spans="1:236" s="39" customFormat="1">
      <c r="A75" s="13"/>
      <c r="B75" s="18"/>
      <c r="C75" s="18"/>
      <c r="D75" s="19"/>
      <c r="E75" s="18"/>
      <c r="F75" s="18"/>
      <c r="HX75" s="40"/>
      <c r="HY75" s="40"/>
      <c r="HZ75" s="40"/>
      <c r="IA75" s="40"/>
      <c r="IB75" s="40"/>
    </row>
  </sheetData>
  <sheetProtection selectLockedCells="1" selectUnlockedCells="1"/>
  <mergeCells count="14">
    <mergeCell ref="B27:F27"/>
    <mergeCell ref="B29:F29"/>
    <mergeCell ref="B35:F35"/>
    <mergeCell ref="B40:F40"/>
    <mergeCell ref="B1:F1"/>
    <mergeCell ref="B5:D5"/>
    <mergeCell ref="B6:F6"/>
    <mergeCell ref="B24:E24"/>
    <mergeCell ref="B13:E13"/>
    <mergeCell ref="B14:F14"/>
    <mergeCell ref="B22:E22"/>
    <mergeCell ref="B20:E20"/>
    <mergeCell ref="B3:F3"/>
    <mergeCell ref="A2:F2"/>
  </mergeCells>
  <printOptions horizontalCentered="1"/>
  <pageMargins left="0.98425196850393704" right="0.98425196850393704" top="1.3779527559055118" bottom="0.39370078740157483" header="0.31496062992125984" footer="0.11811023622047245"/>
  <pageSetup paperSize="9" scale="50" firstPageNumber="0" orientation="portrait" r:id="rId1"/>
  <headerFooter alignWithMargins="0">
    <oddFooter>&amp;L&amp;8Composição de Preços Unitários&amp;R&amp;8Folha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96"/>
  <sheetViews>
    <sheetView view="pageBreakPreview" zoomScale="80" zoomScaleNormal="100" zoomScaleSheetLayoutView="80" workbookViewId="0">
      <selection activeCell="B2" sqref="B2:I2"/>
    </sheetView>
  </sheetViews>
  <sheetFormatPr defaultRowHeight="12.75"/>
  <cols>
    <col min="2" max="2" width="52.85546875" customWidth="1"/>
    <col min="6" max="6" width="11.5703125" bestFit="1" customWidth="1"/>
    <col min="7" max="7" width="14.5703125" customWidth="1"/>
    <col min="8" max="8" width="18.7109375" customWidth="1"/>
    <col min="9" max="9" width="32.42578125" customWidth="1"/>
  </cols>
  <sheetData>
    <row r="1" spans="1:9" ht="25.5" customHeight="1">
      <c r="B1" s="321" t="s">
        <v>199</v>
      </c>
      <c r="C1" s="321"/>
      <c r="D1" s="321"/>
      <c r="E1" s="321"/>
      <c r="F1" s="321"/>
      <c r="G1" s="321"/>
      <c r="H1" s="321"/>
      <c r="I1" s="321"/>
    </row>
    <row r="2" spans="1:9" ht="27.75" customHeight="1">
      <c r="A2" s="216"/>
      <c r="B2" s="322" t="s">
        <v>291</v>
      </c>
      <c r="C2" s="323"/>
      <c r="D2" s="323"/>
      <c r="E2" s="323"/>
      <c r="F2" s="323"/>
      <c r="G2" s="323"/>
      <c r="H2" s="323"/>
      <c r="I2" s="324"/>
    </row>
    <row r="3" spans="1:9" ht="15">
      <c r="B3" s="281" t="s">
        <v>157</v>
      </c>
      <c r="C3" s="282"/>
      <c r="D3" s="282"/>
      <c r="E3" s="282"/>
      <c r="F3" s="282"/>
      <c r="G3" s="282"/>
      <c r="H3" s="282"/>
      <c r="I3" s="283"/>
    </row>
    <row r="4" spans="1:9" ht="15">
      <c r="B4" s="281" t="s">
        <v>263</v>
      </c>
      <c r="C4" s="282"/>
      <c r="D4" s="282"/>
      <c r="E4" s="282"/>
      <c r="F4" s="282"/>
      <c r="G4" s="282"/>
      <c r="H4" s="282"/>
      <c r="I4" s="283"/>
    </row>
    <row r="5" spans="1:9" ht="30" customHeight="1">
      <c r="B5" s="325" t="s">
        <v>289</v>
      </c>
      <c r="C5" s="326"/>
      <c r="D5" s="326"/>
      <c r="E5" s="326"/>
      <c r="F5" s="326"/>
      <c r="G5" s="326"/>
      <c r="H5" s="326"/>
      <c r="I5" s="327"/>
    </row>
    <row r="6" spans="1:9" ht="15">
      <c r="B6" s="152" t="s">
        <v>158</v>
      </c>
      <c r="C6" s="152" t="s">
        <v>159</v>
      </c>
      <c r="D6" s="152" t="s">
        <v>160</v>
      </c>
      <c r="E6" s="306" t="s">
        <v>161</v>
      </c>
      <c r="F6" s="307"/>
      <c r="G6" s="152" t="s">
        <v>87</v>
      </c>
      <c r="H6" s="153" t="s">
        <v>162</v>
      </c>
      <c r="I6" s="154" t="s">
        <v>89</v>
      </c>
    </row>
    <row r="7" spans="1:9" ht="15">
      <c r="B7" s="218" t="s">
        <v>190</v>
      </c>
      <c r="C7" s="155" t="s">
        <v>163</v>
      </c>
      <c r="D7" s="156" t="s">
        <v>189</v>
      </c>
      <c r="E7" s="328" t="s">
        <v>7</v>
      </c>
      <c r="F7" s="329"/>
      <c r="G7" s="157">
        <v>1000</v>
      </c>
      <c r="H7" s="158">
        <v>1.06</v>
      </c>
      <c r="I7" s="159">
        <f t="shared" ref="I7:I14" si="0">G7*H7</f>
        <v>1060</v>
      </c>
    </row>
    <row r="8" spans="1:9" ht="15">
      <c r="B8" s="219" t="s">
        <v>164</v>
      </c>
      <c r="C8" s="161" t="s">
        <v>163</v>
      </c>
      <c r="D8" s="161">
        <v>21138</v>
      </c>
      <c r="E8" s="316" t="s">
        <v>165</v>
      </c>
      <c r="F8" s="317"/>
      <c r="G8" s="162">
        <v>146</v>
      </c>
      <c r="H8" s="163">
        <v>6.41</v>
      </c>
      <c r="I8" s="164">
        <f t="shared" si="0"/>
        <v>935.86</v>
      </c>
    </row>
    <row r="9" spans="1:9" ht="15">
      <c r="B9" s="219" t="s">
        <v>166</v>
      </c>
      <c r="C9" s="161" t="s">
        <v>163</v>
      </c>
      <c r="D9" s="161">
        <v>2747</v>
      </c>
      <c r="E9" s="308" t="s">
        <v>165</v>
      </c>
      <c r="F9" s="309"/>
      <c r="G9" s="162">
        <v>21</v>
      </c>
      <c r="H9" s="163">
        <v>15.84</v>
      </c>
      <c r="I9" s="164">
        <f t="shared" si="0"/>
        <v>332.64</v>
      </c>
    </row>
    <row r="10" spans="1:9" ht="15">
      <c r="B10" s="219" t="s">
        <v>167</v>
      </c>
      <c r="C10" s="161" t="s">
        <v>163</v>
      </c>
      <c r="D10" s="165" t="s">
        <v>168</v>
      </c>
      <c r="E10" s="308" t="s">
        <v>232</v>
      </c>
      <c r="F10" s="309"/>
      <c r="G10" s="162">
        <v>5000</v>
      </c>
      <c r="H10" s="163">
        <v>0.82</v>
      </c>
      <c r="I10" s="164">
        <f t="shared" si="0"/>
        <v>4100</v>
      </c>
    </row>
    <row r="11" spans="1:9" ht="15">
      <c r="B11" s="219" t="s">
        <v>169</v>
      </c>
      <c r="C11" s="161" t="s">
        <v>163</v>
      </c>
      <c r="D11" s="165" t="s">
        <v>170</v>
      </c>
      <c r="E11" s="308" t="s">
        <v>171</v>
      </c>
      <c r="F11" s="309"/>
      <c r="G11" s="162">
        <v>4</v>
      </c>
      <c r="H11" s="163">
        <v>8.75</v>
      </c>
      <c r="I11" s="164">
        <f t="shared" si="0"/>
        <v>35</v>
      </c>
    </row>
    <row r="12" spans="1:9" ht="15">
      <c r="B12" s="219" t="s">
        <v>172</v>
      </c>
      <c r="C12" s="161" t="s">
        <v>173</v>
      </c>
      <c r="D12" s="165"/>
      <c r="E12" s="308" t="s">
        <v>174</v>
      </c>
      <c r="F12" s="309"/>
      <c r="G12" s="162">
        <v>333</v>
      </c>
      <c r="H12" s="237">
        <f>Cotações!$E$20</f>
        <v>2.2257000000000002</v>
      </c>
      <c r="I12" s="164">
        <f t="shared" si="0"/>
        <v>741.1581000000001</v>
      </c>
    </row>
    <row r="13" spans="1:9" ht="15">
      <c r="B13" s="219" t="s">
        <v>191</v>
      </c>
      <c r="C13" s="161" t="s">
        <v>163</v>
      </c>
      <c r="D13" s="165" t="s">
        <v>214</v>
      </c>
      <c r="E13" s="308" t="s">
        <v>186</v>
      </c>
      <c r="F13" s="309"/>
      <c r="G13" s="162">
        <v>400</v>
      </c>
      <c r="H13" s="223">
        <v>9.01</v>
      </c>
      <c r="I13" s="164">
        <f t="shared" ref="I13" si="1">G13*H13</f>
        <v>3604</v>
      </c>
    </row>
    <row r="14" spans="1:9" ht="15">
      <c r="B14" s="219" t="s">
        <v>213</v>
      </c>
      <c r="C14" s="161" t="s">
        <v>163</v>
      </c>
      <c r="D14" s="165" t="s">
        <v>184</v>
      </c>
      <c r="E14" s="308" t="s">
        <v>186</v>
      </c>
      <c r="F14" s="309"/>
      <c r="G14" s="162">
        <v>16</v>
      </c>
      <c r="H14" s="163">
        <v>72.16</v>
      </c>
      <c r="I14" s="164">
        <f t="shared" si="0"/>
        <v>1154.56</v>
      </c>
    </row>
    <row r="15" spans="1:9" ht="15">
      <c r="B15" s="310" t="s">
        <v>175</v>
      </c>
      <c r="C15" s="311"/>
      <c r="D15" s="311"/>
      <c r="E15" s="311"/>
      <c r="F15" s="311"/>
      <c r="G15" s="311"/>
      <c r="H15" s="311"/>
      <c r="I15" s="312"/>
    </row>
    <row r="16" spans="1:9" ht="15">
      <c r="B16" s="166" t="s">
        <v>158</v>
      </c>
      <c r="C16" s="152" t="s">
        <v>159</v>
      </c>
      <c r="D16" s="152" t="s">
        <v>160</v>
      </c>
      <c r="E16" s="152" t="s">
        <v>161</v>
      </c>
      <c r="F16" s="152" t="s">
        <v>87</v>
      </c>
      <c r="G16" s="152" t="s">
        <v>176</v>
      </c>
      <c r="H16" s="152" t="s">
        <v>162</v>
      </c>
      <c r="I16" s="154" t="s">
        <v>89</v>
      </c>
    </row>
    <row r="17" spans="2:9" ht="15">
      <c r="B17" s="220" t="s">
        <v>177</v>
      </c>
      <c r="C17" s="168" t="s">
        <v>163</v>
      </c>
      <c r="D17" s="168" t="s">
        <v>215</v>
      </c>
      <c r="E17" s="168" t="s">
        <v>186</v>
      </c>
      <c r="F17" s="168" t="s">
        <v>218</v>
      </c>
      <c r="G17" s="168"/>
      <c r="H17" s="168" t="s">
        <v>216</v>
      </c>
      <c r="I17" s="169">
        <f>F17*H17</f>
        <v>492.08</v>
      </c>
    </row>
    <row r="18" spans="2:9" ht="15">
      <c r="B18" s="167"/>
      <c r="C18" s="170"/>
      <c r="D18" s="170"/>
      <c r="E18" s="170"/>
      <c r="F18" s="170"/>
      <c r="G18" s="170"/>
      <c r="H18" s="170"/>
      <c r="I18" s="171"/>
    </row>
    <row r="19" spans="2:9" ht="15">
      <c r="B19" s="167" t="s">
        <v>178</v>
      </c>
      <c r="C19" s="170"/>
      <c r="D19" s="170"/>
      <c r="E19" s="170"/>
      <c r="F19" s="170"/>
      <c r="G19" s="170"/>
      <c r="H19" s="170"/>
      <c r="I19" s="172">
        <f>SUM(I7:I14,I17)</f>
        <v>12455.2981</v>
      </c>
    </row>
    <row r="20" spans="2:9" ht="15">
      <c r="B20" s="167" t="s">
        <v>179</v>
      </c>
      <c r="C20" s="170"/>
      <c r="D20" s="170"/>
      <c r="E20" s="170"/>
      <c r="F20" s="170"/>
      <c r="G20" s="170"/>
      <c r="H20" s="170"/>
      <c r="I20" s="173">
        <f>I19*0.2882</f>
        <v>3589.6169124200001</v>
      </c>
    </row>
    <row r="21" spans="2:9" ht="15">
      <c r="B21" s="167" t="s">
        <v>180</v>
      </c>
      <c r="C21" s="170"/>
      <c r="D21" s="170"/>
      <c r="E21" s="170"/>
      <c r="F21" s="170"/>
      <c r="G21" s="170"/>
      <c r="H21" s="170"/>
      <c r="I21" s="174">
        <f>I19+I20</f>
        <v>16044.91501242</v>
      </c>
    </row>
    <row r="22" spans="2:9" ht="15">
      <c r="B22" s="167" t="s">
        <v>233</v>
      </c>
      <c r="C22" s="170"/>
      <c r="D22" s="170"/>
      <c r="E22" s="170"/>
      <c r="F22" s="170"/>
      <c r="G22" s="170"/>
      <c r="H22" s="170"/>
      <c r="I22" s="175"/>
    </row>
    <row r="23" spans="2:9" ht="15">
      <c r="B23" s="167"/>
      <c r="C23" s="170"/>
      <c r="D23" s="170"/>
      <c r="E23" s="170"/>
      <c r="F23" s="170"/>
      <c r="G23" s="170"/>
      <c r="H23" s="170"/>
      <c r="I23" s="175"/>
    </row>
    <row r="27" spans="2:9" ht="15">
      <c r="B27" s="281" t="s">
        <v>208</v>
      </c>
      <c r="C27" s="282"/>
      <c r="D27" s="282"/>
      <c r="E27" s="282"/>
      <c r="F27" s="282"/>
      <c r="G27" s="282"/>
      <c r="H27" s="282"/>
      <c r="I27" s="283"/>
    </row>
    <row r="28" spans="2:9" ht="30" customHeight="1">
      <c r="B28" s="325" t="s">
        <v>207</v>
      </c>
      <c r="C28" s="326"/>
      <c r="D28" s="326"/>
      <c r="E28" s="326"/>
      <c r="F28" s="326"/>
      <c r="G28" s="326"/>
      <c r="H28" s="326"/>
      <c r="I28" s="327"/>
    </row>
    <row r="29" spans="2:9" ht="15">
      <c r="B29" s="152" t="s">
        <v>158</v>
      </c>
      <c r="C29" s="152" t="s">
        <v>159</v>
      </c>
      <c r="D29" s="152" t="s">
        <v>160</v>
      </c>
      <c r="E29" s="306" t="s">
        <v>161</v>
      </c>
      <c r="F29" s="307"/>
      <c r="G29" s="152" t="s">
        <v>87</v>
      </c>
      <c r="H29" s="153" t="s">
        <v>162</v>
      </c>
      <c r="I29" s="154" t="s">
        <v>89</v>
      </c>
    </row>
    <row r="30" spans="2:9" ht="15">
      <c r="B30" s="221" t="s">
        <v>205</v>
      </c>
      <c r="C30" s="161" t="s">
        <v>163</v>
      </c>
      <c r="D30" s="197" t="s">
        <v>214</v>
      </c>
      <c r="E30" s="314" t="s">
        <v>186</v>
      </c>
      <c r="F30" s="315"/>
      <c r="G30" s="176">
        <v>20</v>
      </c>
      <c r="H30" s="163">
        <v>9.01</v>
      </c>
      <c r="I30" s="177">
        <f t="shared" ref="I30:I33" si="2">G30*H30</f>
        <v>180.2</v>
      </c>
    </row>
    <row r="31" spans="2:9" ht="15">
      <c r="B31" s="221" t="s">
        <v>206</v>
      </c>
      <c r="C31" s="161" t="s">
        <v>163</v>
      </c>
      <c r="D31" s="197" t="s">
        <v>214</v>
      </c>
      <c r="E31" s="314" t="s">
        <v>186</v>
      </c>
      <c r="F31" s="315"/>
      <c r="G31" s="176">
        <v>10</v>
      </c>
      <c r="H31" s="222">
        <v>9.01</v>
      </c>
      <c r="I31" s="177">
        <f t="shared" si="2"/>
        <v>90.1</v>
      </c>
    </row>
    <row r="32" spans="2:9" ht="15">
      <c r="B32" s="219" t="s">
        <v>219</v>
      </c>
      <c r="C32" s="161" t="s">
        <v>163</v>
      </c>
      <c r="D32" s="197" t="s">
        <v>236</v>
      </c>
      <c r="E32" s="316" t="s">
        <v>186</v>
      </c>
      <c r="F32" s="317"/>
      <c r="G32" s="162">
        <v>5</v>
      </c>
      <c r="H32" s="163">
        <v>98.7</v>
      </c>
      <c r="I32" s="177">
        <f t="shared" si="2"/>
        <v>493.5</v>
      </c>
    </row>
    <row r="33" spans="2:9" ht="15">
      <c r="B33" s="219" t="s">
        <v>213</v>
      </c>
      <c r="C33" s="161" t="s">
        <v>163</v>
      </c>
      <c r="D33" s="165" t="s">
        <v>184</v>
      </c>
      <c r="E33" s="308" t="s">
        <v>186</v>
      </c>
      <c r="F33" s="309"/>
      <c r="G33" s="162">
        <v>3</v>
      </c>
      <c r="H33" s="163">
        <v>72.16</v>
      </c>
      <c r="I33" s="177">
        <f t="shared" si="2"/>
        <v>216.48</v>
      </c>
    </row>
    <row r="34" spans="2:9" ht="15">
      <c r="B34" s="310" t="s">
        <v>175</v>
      </c>
      <c r="C34" s="311"/>
      <c r="D34" s="311"/>
      <c r="E34" s="311"/>
      <c r="F34" s="311"/>
      <c r="G34" s="311"/>
      <c r="H34" s="311"/>
      <c r="I34" s="312"/>
    </row>
    <row r="35" spans="2:9" ht="15">
      <c r="B35" s="166" t="s">
        <v>158</v>
      </c>
      <c r="C35" s="152" t="s">
        <v>159</v>
      </c>
      <c r="D35" s="152" t="s">
        <v>160</v>
      </c>
      <c r="E35" s="152" t="s">
        <v>161</v>
      </c>
      <c r="F35" s="152" t="s">
        <v>87</v>
      </c>
      <c r="G35" s="152" t="s">
        <v>176</v>
      </c>
      <c r="H35" s="152" t="s">
        <v>162</v>
      </c>
      <c r="I35" s="154" t="s">
        <v>89</v>
      </c>
    </row>
    <row r="36" spans="2:9" ht="15">
      <c r="B36" s="220" t="s">
        <v>226</v>
      </c>
      <c r="C36" s="168" t="s">
        <v>163</v>
      </c>
      <c r="D36" s="168" t="s">
        <v>220</v>
      </c>
      <c r="E36" s="168" t="s">
        <v>186</v>
      </c>
      <c r="F36" s="168" t="s">
        <v>217</v>
      </c>
      <c r="G36" s="168"/>
      <c r="H36" s="168" t="s">
        <v>221</v>
      </c>
      <c r="I36" s="169">
        <f>F36*H36</f>
        <v>85.06</v>
      </c>
    </row>
    <row r="37" spans="2:9" ht="15">
      <c r="B37" s="167"/>
      <c r="C37" s="170"/>
      <c r="D37" s="170"/>
      <c r="E37" s="170"/>
      <c r="F37" s="170"/>
      <c r="G37" s="170"/>
      <c r="H37" s="170"/>
      <c r="I37" s="178"/>
    </row>
    <row r="38" spans="2:9" ht="15">
      <c r="B38" s="167" t="s">
        <v>178</v>
      </c>
      <c r="C38" s="170"/>
      <c r="D38" s="170"/>
      <c r="E38" s="170"/>
      <c r="F38" s="170"/>
      <c r="G38" s="170"/>
      <c r="H38" s="170"/>
      <c r="I38" s="172">
        <f>SUM(I30:I33,I36)</f>
        <v>1065.3399999999999</v>
      </c>
    </row>
    <row r="39" spans="2:9" ht="15">
      <c r="B39" s="167" t="s">
        <v>179</v>
      </c>
      <c r="C39" s="170"/>
      <c r="D39" s="170"/>
      <c r="E39" s="170"/>
      <c r="F39" s="170"/>
      <c r="G39" s="170"/>
      <c r="H39" s="170"/>
      <c r="I39" s="173">
        <f>I38*0.2882</f>
        <v>307.03098799999998</v>
      </c>
    </row>
    <row r="40" spans="2:9" ht="15">
      <c r="B40" s="167" t="s">
        <v>180</v>
      </c>
      <c r="C40" s="170"/>
      <c r="D40" s="170"/>
      <c r="E40" s="170"/>
      <c r="F40" s="170"/>
      <c r="G40" s="170"/>
      <c r="H40" s="170"/>
      <c r="I40" s="174">
        <f>I38+I39</f>
        <v>1372.3709879999999</v>
      </c>
    </row>
    <row r="41" spans="2:9" ht="15">
      <c r="B41" s="167" t="s">
        <v>233</v>
      </c>
      <c r="C41" s="170"/>
      <c r="D41" s="170"/>
      <c r="E41" s="170"/>
      <c r="F41" s="170"/>
      <c r="G41" s="170"/>
      <c r="H41" s="170"/>
      <c r="I41" s="175"/>
    </row>
    <row r="42" spans="2:9" ht="15">
      <c r="B42" s="167"/>
      <c r="C42" s="170"/>
      <c r="D42" s="170"/>
      <c r="E42" s="170"/>
      <c r="F42" s="170"/>
      <c r="G42" s="170"/>
      <c r="H42" s="170"/>
      <c r="I42" s="175"/>
    </row>
    <row r="43" spans="2:9" ht="15">
      <c r="B43" s="184"/>
      <c r="C43" s="185"/>
      <c r="D43" s="185"/>
      <c r="E43" s="185"/>
      <c r="F43" s="185"/>
      <c r="G43" s="185"/>
      <c r="H43" s="185"/>
      <c r="I43" s="186"/>
    </row>
    <row r="44" spans="2:9" ht="15">
      <c r="B44" s="184"/>
      <c r="C44" s="185"/>
      <c r="D44" s="185"/>
      <c r="E44" s="185"/>
      <c r="F44" s="185"/>
      <c r="G44" s="185"/>
      <c r="H44" s="185"/>
      <c r="I44" s="186"/>
    </row>
    <row r="45" spans="2:9" ht="15">
      <c r="B45" s="184"/>
      <c r="C45" s="185"/>
      <c r="D45" s="185"/>
      <c r="E45" s="185"/>
      <c r="F45" s="185"/>
      <c r="G45" s="185"/>
      <c r="H45" s="185"/>
      <c r="I45" s="186"/>
    </row>
    <row r="46" spans="2:9" ht="15">
      <c r="B46" s="184"/>
      <c r="C46" s="185"/>
      <c r="D46" s="185"/>
      <c r="E46" s="185"/>
      <c r="F46" s="185"/>
      <c r="G46" s="185"/>
      <c r="H46" s="185"/>
      <c r="I46" s="186"/>
    </row>
    <row r="47" spans="2:9" ht="15">
      <c r="B47" s="281" t="s">
        <v>246</v>
      </c>
      <c r="C47" s="282"/>
      <c r="D47" s="282"/>
      <c r="E47" s="282"/>
      <c r="F47" s="282"/>
      <c r="G47" s="282"/>
      <c r="H47" s="282"/>
      <c r="I47" s="283"/>
    </row>
    <row r="48" spans="2:9" ht="15" customHeight="1">
      <c r="B48" s="325" t="s">
        <v>242</v>
      </c>
      <c r="C48" s="326"/>
      <c r="D48" s="326"/>
      <c r="E48" s="326"/>
      <c r="F48" s="326"/>
      <c r="G48" s="326"/>
      <c r="H48" s="326"/>
      <c r="I48" s="327"/>
    </row>
    <row r="49" spans="2:9" ht="15">
      <c r="B49" s="152" t="s">
        <v>158</v>
      </c>
      <c r="C49" s="152" t="s">
        <v>159</v>
      </c>
      <c r="D49" s="152" t="s">
        <v>160</v>
      </c>
      <c r="E49" s="306" t="s">
        <v>161</v>
      </c>
      <c r="F49" s="307"/>
      <c r="G49" s="152" t="s">
        <v>87</v>
      </c>
      <c r="H49" s="224" t="s">
        <v>162</v>
      </c>
      <c r="I49" s="154" t="s">
        <v>89</v>
      </c>
    </row>
    <row r="50" spans="2:9" ht="15">
      <c r="B50" s="221" t="s">
        <v>288</v>
      </c>
      <c r="C50" s="161" t="s">
        <v>163</v>
      </c>
      <c r="D50" s="165" t="s">
        <v>241</v>
      </c>
      <c r="E50" s="314" t="s">
        <v>165</v>
      </c>
      <c r="F50" s="315"/>
      <c r="G50" s="176">
        <v>278</v>
      </c>
      <c r="H50" s="225">
        <v>1.75</v>
      </c>
      <c r="I50" s="177">
        <f t="shared" ref="I50:I57" si="3">G50*H50</f>
        <v>486.5</v>
      </c>
    </row>
    <row r="51" spans="2:9" ht="15">
      <c r="B51" s="219" t="s">
        <v>238</v>
      </c>
      <c r="C51" s="161" t="s">
        <v>163</v>
      </c>
      <c r="D51" s="165" t="s">
        <v>239</v>
      </c>
      <c r="E51" s="316" t="s">
        <v>186</v>
      </c>
      <c r="F51" s="317"/>
      <c r="G51" s="162">
        <f>ROUND(G50*0.25,2)</f>
        <v>69.5</v>
      </c>
      <c r="H51" s="225">
        <v>15.63</v>
      </c>
      <c r="I51" s="177">
        <f t="shared" si="3"/>
        <v>1086.2850000000001</v>
      </c>
    </row>
    <row r="52" spans="2:9" ht="15">
      <c r="B52" s="219" t="s">
        <v>251</v>
      </c>
      <c r="C52" s="161" t="s">
        <v>163</v>
      </c>
      <c r="D52" s="165" t="s">
        <v>181</v>
      </c>
      <c r="E52" s="308" t="s">
        <v>171</v>
      </c>
      <c r="F52" s="309"/>
      <c r="G52" s="162">
        <f>ROUND(G50*0.2,2)</f>
        <v>55.6</v>
      </c>
      <c r="H52" s="225">
        <v>1.82</v>
      </c>
      <c r="I52" s="177">
        <f t="shared" si="3"/>
        <v>101.19200000000001</v>
      </c>
    </row>
    <row r="53" spans="2:9" ht="15">
      <c r="B53" s="219" t="s">
        <v>182</v>
      </c>
      <c r="C53" s="230" t="s">
        <v>249</v>
      </c>
      <c r="D53" s="165"/>
      <c r="E53" s="308" t="s">
        <v>171</v>
      </c>
      <c r="F53" s="309"/>
      <c r="G53" s="162">
        <v>5</v>
      </c>
      <c r="H53" s="237">
        <f>Cotações!$E$28</f>
        <v>20.853333333333335</v>
      </c>
      <c r="I53" s="177">
        <f t="shared" si="3"/>
        <v>104.26666666666668</v>
      </c>
    </row>
    <row r="54" spans="2:9" ht="15">
      <c r="B54" s="219" t="s">
        <v>254</v>
      </c>
      <c r="C54" s="230" t="s">
        <v>249</v>
      </c>
      <c r="D54" s="165"/>
      <c r="E54" s="313" t="s">
        <v>171</v>
      </c>
      <c r="F54" s="309"/>
      <c r="G54" s="162">
        <f>ROUND(G50*0.01,2)</f>
        <v>2.78</v>
      </c>
      <c r="H54" s="225">
        <f>Cotações!$E$12</f>
        <v>95.49</v>
      </c>
      <c r="I54" s="177">
        <f t="shared" si="3"/>
        <v>265.46219999999994</v>
      </c>
    </row>
    <row r="55" spans="2:9" ht="15" customHeight="1">
      <c r="B55" s="219" t="s">
        <v>252</v>
      </c>
      <c r="C55" s="161" t="s">
        <v>163</v>
      </c>
      <c r="D55" s="165" t="s">
        <v>240</v>
      </c>
      <c r="E55" s="308" t="s">
        <v>186</v>
      </c>
      <c r="F55" s="309"/>
      <c r="G55" s="162">
        <f>ROUND(G50*0.1,2)</f>
        <v>27.8</v>
      </c>
      <c r="H55" s="225">
        <v>14.38</v>
      </c>
      <c r="I55" s="177">
        <f t="shared" si="3"/>
        <v>399.76400000000001</v>
      </c>
    </row>
    <row r="56" spans="2:9" ht="15" customHeight="1">
      <c r="B56" s="219" t="s">
        <v>248</v>
      </c>
      <c r="C56" s="161" t="s">
        <v>163</v>
      </c>
      <c r="D56" s="165" t="s">
        <v>250</v>
      </c>
      <c r="E56" s="313" t="s">
        <v>165</v>
      </c>
      <c r="F56" s="309"/>
      <c r="G56" s="162">
        <f>ROUND(G50*12,2)</f>
        <v>3336</v>
      </c>
      <c r="H56" s="225">
        <v>0.34</v>
      </c>
      <c r="I56" s="177">
        <f t="shared" si="3"/>
        <v>1134.24</v>
      </c>
    </row>
    <row r="57" spans="2:9" ht="15">
      <c r="B57" s="219"/>
      <c r="C57" s="161" t="s">
        <v>163</v>
      </c>
      <c r="D57" s="165" t="s">
        <v>184</v>
      </c>
      <c r="E57" s="308" t="s">
        <v>186</v>
      </c>
      <c r="F57" s="309"/>
      <c r="G57" s="162"/>
      <c r="H57" s="225">
        <v>72.16</v>
      </c>
      <c r="I57" s="177">
        <f t="shared" si="3"/>
        <v>0</v>
      </c>
    </row>
    <row r="58" spans="2:9" ht="15">
      <c r="B58" s="310" t="s">
        <v>175</v>
      </c>
      <c r="C58" s="311"/>
      <c r="D58" s="311"/>
      <c r="E58" s="311"/>
      <c r="F58" s="311"/>
      <c r="G58" s="311"/>
      <c r="H58" s="311"/>
      <c r="I58" s="312"/>
    </row>
    <row r="59" spans="2:9" ht="15">
      <c r="B59" s="166" t="s">
        <v>158</v>
      </c>
      <c r="C59" s="152" t="s">
        <v>159</v>
      </c>
      <c r="D59" s="152" t="s">
        <v>160</v>
      </c>
      <c r="E59" s="152" t="s">
        <v>161</v>
      </c>
      <c r="F59" s="152" t="s">
        <v>87</v>
      </c>
      <c r="G59" s="152" t="s">
        <v>176</v>
      </c>
      <c r="H59" s="152" t="s">
        <v>162</v>
      </c>
      <c r="I59" s="154" t="s">
        <v>89</v>
      </c>
    </row>
    <row r="60" spans="2:9" ht="15">
      <c r="B60" s="220" t="s">
        <v>226</v>
      </c>
      <c r="C60" s="168" t="s">
        <v>163</v>
      </c>
      <c r="D60" s="168" t="s">
        <v>220</v>
      </c>
      <c r="E60" s="168" t="s">
        <v>186</v>
      </c>
      <c r="F60" s="168" t="s">
        <v>253</v>
      </c>
      <c r="G60" s="168"/>
      <c r="H60" s="168" t="s">
        <v>221</v>
      </c>
      <c r="I60" s="169">
        <f>F60*H60</f>
        <v>170.12</v>
      </c>
    </row>
    <row r="61" spans="2:9" ht="15">
      <c r="B61" s="167"/>
      <c r="C61" s="170"/>
      <c r="D61" s="170"/>
      <c r="E61" s="170"/>
      <c r="F61" s="170"/>
      <c r="G61" s="170"/>
      <c r="H61" s="170"/>
      <c r="I61" s="178"/>
    </row>
    <row r="62" spans="2:9" ht="15">
      <c r="B62" s="167" t="s">
        <v>178</v>
      </c>
      <c r="C62" s="170"/>
      <c r="D62" s="170"/>
      <c r="E62" s="170"/>
      <c r="F62" s="170"/>
      <c r="G62" s="170"/>
      <c r="H62" s="170"/>
      <c r="I62" s="172">
        <f>SUM(I50:I57,I60)</f>
        <v>3747.8298666666669</v>
      </c>
    </row>
    <row r="63" spans="2:9" ht="15">
      <c r="B63" s="167" t="s">
        <v>179</v>
      </c>
      <c r="C63" s="170"/>
      <c r="D63" s="170"/>
      <c r="E63" s="170"/>
      <c r="F63" s="170"/>
      <c r="G63" s="170"/>
      <c r="H63" s="170"/>
      <c r="I63" s="173">
        <f>I62*0.2882</f>
        <v>1080.1245675733335</v>
      </c>
    </row>
    <row r="64" spans="2:9" ht="15">
      <c r="B64" s="167" t="s">
        <v>180</v>
      </c>
      <c r="C64" s="170"/>
      <c r="D64" s="170"/>
      <c r="E64" s="170"/>
      <c r="F64" s="170"/>
      <c r="G64" s="170"/>
      <c r="H64" s="170"/>
      <c r="I64" s="174">
        <f>I62+I63</f>
        <v>4827.9544342400004</v>
      </c>
    </row>
    <row r="65" spans="2:9" ht="15">
      <c r="B65" s="167" t="s">
        <v>233</v>
      </c>
      <c r="C65" s="170"/>
      <c r="D65" s="170"/>
      <c r="E65" s="170"/>
      <c r="F65" s="170"/>
      <c r="G65" s="170"/>
      <c r="H65" s="170"/>
      <c r="I65" s="175"/>
    </row>
    <row r="66" spans="2:9" ht="15">
      <c r="B66" s="167"/>
      <c r="C66" s="170"/>
      <c r="D66" s="170"/>
      <c r="E66" s="170"/>
      <c r="F66" s="170"/>
      <c r="G66" s="170"/>
      <c r="H66" s="170"/>
      <c r="I66" s="175"/>
    </row>
    <row r="67" spans="2:9" ht="15">
      <c r="B67" s="184"/>
      <c r="C67" s="185"/>
      <c r="D67" s="185"/>
      <c r="E67" s="185"/>
      <c r="F67" s="185"/>
      <c r="G67" s="185"/>
      <c r="H67" s="185"/>
      <c r="I67" s="186"/>
    </row>
    <row r="68" spans="2:9" ht="15">
      <c r="B68" s="184"/>
      <c r="C68" s="185"/>
      <c r="D68" s="185"/>
      <c r="E68" s="185"/>
      <c r="F68" s="185"/>
      <c r="G68" s="185"/>
      <c r="H68" s="185"/>
      <c r="I68" s="186"/>
    </row>
    <row r="69" spans="2:9" ht="15">
      <c r="B69" s="184"/>
      <c r="C69" s="185"/>
      <c r="D69" s="185"/>
      <c r="E69" s="185"/>
      <c r="F69" s="185"/>
      <c r="G69" s="185"/>
      <c r="H69" s="185"/>
      <c r="I69" s="186"/>
    </row>
    <row r="70" spans="2:9" ht="15">
      <c r="B70" s="184"/>
      <c r="C70" s="185"/>
      <c r="D70" s="185"/>
      <c r="E70" s="185"/>
      <c r="F70" s="185"/>
      <c r="G70" s="185"/>
      <c r="H70" s="185"/>
      <c r="I70" s="186"/>
    </row>
    <row r="71" spans="2:9" ht="15">
      <c r="B71" s="184"/>
      <c r="C71" s="185"/>
      <c r="D71" s="185"/>
      <c r="E71" s="185"/>
      <c r="F71" s="185"/>
      <c r="G71" s="185"/>
      <c r="H71" s="185"/>
      <c r="I71" s="186"/>
    </row>
    <row r="73" spans="2:9" ht="15">
      <c r="B73" s="281" t="s">
        <v>247</v>
      </c>
      <c r="C73" s="282"/>
      <c r="D73" s="282"/>
      <c r="E73" s="282"/>
      <c r="F73" s="282"/>
      <c r="G73" s="282"/>
      <c r="H73" s="282"/>
      <c r="I73" s="283"/>
    </row>
    <row r="74" spans="2:9" ht="15">
      <c r="B74" s="325" t="s">
        <v>290</v>
      </c>
      <c r="C74" s="326"/>
      <c r="D74" s="326"/>
      <c r="E74" s="326"/>
      <c r="F74" s="326"/>
      <c r="G74" s="326"/>
      <c r="H74" s="326"/>
      <c r="I74" s="327"/>
    </row>
    <row r="75" spans="2:9" ht="15">
      <c r="B75" s="152" t="s">
        <v>158</v>
      </c>
      <c r="C75" s="152" t="s">
        <v>159</v>
      </c>
      <c r="D75" s="152" t="s">
        <v>160</v>
      </c>
      <c r="E75" s="306" t="s">
        <v>161</v>
      </c>
      <c r="F75" s="307"/>
      <c r="G75" s="152" t="s">
        <v>87</v>
      </c>
      <c r="H75" s="153" t="s">
        <v>162</v>
      </c>
      <c r="I75" s="154" t="s">
        <v>89</v>
      </c>
    </row>
    <row r="76" spans="2:9" ht="15">
      <c r="B76" s="179" t="s">
        <v>185</v>
      </c>
      <c r="C76" s="161"/>
      <c r="D76" s="165"/>
      <c r="E76" s="330"/>
      <c r="F76" s="315"/>
      <c r="G76" s="176"/>
      <c r="H76" s="163"/>
      <c r="I76" s="177"/>
    </row>
    <row r="77" spans="2:9" ht="15">
      <c r="B77" s="180" t="s">
        <v>223</v>
      </c>
      <c r="C77" s="161" t="s">
        <v>163</v>
      </c>
      <c r="D77" s="165" t="s">
        <v>184</v>
      </c>
      <c r="E77" s="316" t="s">
        <v>186</v>
      </c>
      <c r="F77" s="317"/>
      <c r="G77" s="162">
        <v>4</v>
      </c>
      <c r="H77" s="163">
        <v>72.16</v>
      </c>
      <c r="I77" s="177">
        <f>G77*H77</f>
        <v>288.64</v>
      </c>
    </row>
    <row r="78" spans="2:9" ht="15">
      <c r="B78" s="180" t="s">
        <v>193</v>
      </c>
      <c r="C78" s="161" t="s">
        <v>163</v>
      </c>
      <c r="D78" s="165" t="s">
        <v>192</v>
      </c>
      <c r="E78" s="316" t="s">
        <v>186</v>
      </c>
      <c r="F78" s="317"/>
      <c r="G78" s="162">
        <v>4</v>
      </c>
      <c r="H78" s="163">
        <v>23.29</v>
      </c>
      <c r="I78" s="177">
        <f t="shared" ref="I78" si="4">G78*H78</f>
        <v>93.16</v>
      </c>
    </row>
    <row r="79" spans="2:9" ht="15">
      <c r="B79" s="160"/>
      <c r="C79" s="161"/>
      <c r="D79" s="165"/>
      <c r="E79" s="308"/>
      <c r="F79" s="309"/>
      <c r="G79" s="162"/>
      <c r="H79" s="162"/>
      <c r="I79" s="177"/>
    </row>
    <row r="80" spans="2:9">
      <c r="B80" s="318" t="s">
        <v>222</v>
      </c>
      <c r="C80" s="319"/>
      <c r="D80" s="319"/>
      <c r="E80" s="319"/>
      <c r="F80" s="319"/>
      <c r="G80" s="319"/>
      <c r="H80" s="319"/>
      <c r="I80" s="320"/>
    </row>
    <row r="81" spans="2:9" ht="15">
      <c r="B81" s="166" t="s">
        <v>158</v>
      </c>
      <c r="C81" s="152" t="s">
        <v>159</v>
      </c>
      <c r="D81" s="152" t="s">
        <v>160</v>
      </c>
      <c r="E81" s="152" t="s">
        <v>161</v>
      </c>
      <c r="F81" s="152" t="s">
        <v>87</v>
      </c>
      <c r="G81" s="152" t="s">
        <v>176</v>
      </c>
      <c r="H81" s="152" t="s">
        <v>162</v>
      </c>
      <c r="I81" s="154" t="s">
        <v>89</v>
      </c>
    </row>
    <row r="82" spans="2:9" ht="15">
      <c r="B82" s="180" t="s">
        <v>224</v>
      </c>
      <c r="C82" s="217" t="s">
        <v>163</v>
      </c>
      <c r="D82" s="217">
        <v>2706</v>
      </c>
      <c r="E82" s="217" t="s">
        <v>186</v>
      </c>
      <c r="F82" s="217">
        <v>4</v>
      </c>
      <c r="G82" s="217"/>
      <c r="H82" s="183">
        <v>72.16</v>
      </c>
      <c r="I82" s="178">
        <f>F82*H82</f>
        <v>288.64</v>
      </c>
    </row>
    <row r="83" spans="2:9" ht="15">
      <c r="B83" s="180" t="s">
        <v>193</v>
      </c>
      <c r="C83" s="217" t="s">
        <v>163</v>
      </c>
      <c r="D83" s="217">
        <v>532</v>
      </c>
      <c r="E83" s="217" t="s">
        <v>186</v>
      </c>
      <c r="F83" s="217">
        <v>4</v>
      </c>
      <c r="G83" s="217"/>
      <c r="H83" s="183">
        <v>23.29</v>
      </c>
      <c r="I83" s="178">
        <f t="shared" ref="I83:I85" si="5">F83*H83</f>
        <v>93.16</v>
      </c>
    </row>
    <row r="84" spans="2:9" ht="15">
      <c r="B84" s="180" t="s">
        <v>203</v>
      </c>
      <c r="C84" s="217" t="s">
        <v>163</v>
      </c>
      <c r="D84" s="217">
        <v>92145</v>
      </c>
      <c r="E84" s="217" t="s">
        <v>186</v>
      </c>
      <c r="F84" s="217">
        <v>5</v>
      </c>
      <c r="G84" s="217"/>
      <c r="H84" s="183">
        <v>85.06</v>
      </c>
      <c r="I84" s="178">
        <f t="shared" si="5"/>
        <v>425.3</v>
      </c>
    </row>
    <row r="85" spans="2:9" ht="15">
      <c r="B85" s="180" t="s">
        <v>237</v>
      </c>
      <c r="C85" s="217" t="s">
        <v>163</v>
      </c>
      <c r="D85" s="217">
        <v>4222</v>
      </c>
      <c r="E85" s="217" t="s">
        <v>86</v>
      </c>
      <c r="F85" s="217">
        <v>40</v>
      </c>
      <c r="G85" s="217"/>
      <c r="H85" s="183">
        <v>4.0199999999999996</v>
      </c>
      <c r="I85" s="178">
        <f t="shared" si="5"/>
        <v>160.79999999999998</v>
      </c>
    </row>
    <row r="86" spans="2:9" ht="15">
      <c r="B86" s="181"/>
      <c r="C86" s="170"/>
      <c r="D86" s="170"/>
      <c r="E86" s="170"/>
      <c r="F86" s="170"/>
      <c r="G86" s="170"/>
      <c r="H86" s="170"/>
      <c r="I86" s="178"/>
    </row>
    <row r="87" spans="2:9" ht="15">
      <c r="B87" s="167" t="s">
        <v>178</v>
      </c>
      <c r="C87" s="170"/>
      <c r="D87" s="170"/>
      <c r="E87" s="170"/>
      <c r="F87" s="170"/>
      <c r="G87" s="170"/>
      <c r="H87" s="170"/>
      <c r="I87" s="172">
        <f>SUM(I77:I79,I82:I85)</f>
        <v>1349.6999999999998</v>
      </c>
    </row>
    <row r="88" spans="2:9" ht="15">
      <c r="B88" s="167" t="s">
        <v>179</v>
      </c>
      <c r="C88" s="170"/>
      <c r="D88" s="170"/>
      <c r="E88" s="170"/>
      <c r="F88" s="170"/>
      <c r="G88" s="170"/>
      <c r="H88" s="170"/>
      <c r="I88" s="173">
        <f>I87*0.2882</f>
        <v>388.98353999999995</v>
      </c>
    </row>
    <row r="89" spans="2:9" ht="15">
      <c r="B89" s="167" t="s">
        <v>180</v>
      </c>
      <c r="C89" s="170"/>
      <c r="D89" s="170"/>
      <c r="E89" s="170"/>
      <c r="F89" s="170"/>
      <c r="G89" s="170"/>
      <c r="H89" s="170"/>
      <c r="I89" s="174">
        <f>I87+I88</f>
        <v>1738.6835399999998</v>
      </c>
    </row>
    <row r="90" spans="2:9" ht="15">
      <c r="B90" s="167" t="s">
        <v>233</v>
      </c>
      <c r="C90" s="170"/>
      <c r="D90" s="170"/>
      <c r="E90" s="170"/>
      <c r="F90" s="170"/>
      <c r="G90" s="170"/>
      <c r="H90" s="170"/>
      <c r="I90" s="175"/>
    </row>
    <row r="91" spans="2:9" ht="15">
      <c r="B91" s="167"/>
      <c r="C91" s="170"/>
      <c r="D91" s="170"/>
      <c r="E91" s="170"/>
      <c r="F91" s="170"/>
      <c r="G91" s="170"/>
      <c r="H91" s="170"/>
      <c r="I91" s="175"/>
    </row>
    <row r="95" spans="2:9" ht="15">
      <c r="B95" s="184"/>
      <c r="C95" s="185"/>
      <c r="D95" s="185"/>
      <c r="E95" s="185"/>
      <c r="F95" s="185"/>
      <c r="G95" s="185"/>
      <c r="H95" s="185"/>
      <c r="I95" s="186"/>
    </row>
    <row r="96" spans="2:9">
      <c r="I96" s="3"/>
    </row>
  </sheetData>
  <mergeCells count="43">
    <mergeCell ref="E10:F10"/>
    <mergeCell ref="E11:F11"/>
    <mergeCell ref="E12:F12"/>
    <mergeCell ref="E78:F78"/>
    <mergeCell ref="E79:F79"/>
    <mergeCell ref="E49:F49"/>
    <mergeCell ref="E76:F76"/>
    <mergeCell ref="E77:F77"/>
    <mergeCell ref="E14:F14"/>
    <mergeCell ref="B15:I15"/>
    <mergeCell ref="B27:I27"/>
    <mergeCell ref="B28:I28"/>
    <mergeCell ref="E33:F33"/>
    <mergeCell ref="E30:F30"/>
    <mergeCell ref="E32:F32"/>
    <mergeCell ref="E29:F29"/>
    <mergeCell ref="B80:I80"/>
    <mergeCell ref="E13:F13"/>
    <mergeCell ref="B1:I1"/>
    <mergeCell ref="B2:I2"/>
    <mergeCell ref="B73:I73"/>
    <mergeCell ref="B74:I74"/>
    <mergeCell ref="B34:I34"/>
    <mergeCell ref="B3:I3"/>
    <mergeCell ref="B4:I4"/>
    <mergeCell ref="B5:I5"/>
    <mergeCell ref="E6:F6"/>
    <mergeCell ref="E7:F7"/>
    <mergeCell ref="E8:F8"/>
    <mergeCell ref="E9:F9"/>
    <mergeCell ref="B47:I47"/>
    <mergeCell ref="B48:I48"/>
    <mergeCell ref="E31:F31"/>
    <mergeCell ref="E50:F50"/>
    <mergeCell ref="E51:F51"/>
    <mergeCell ref="E52:F52"/>
    <mergeCell ref="E53:F53"/>
    <mergeCell ref="E75:F75"/>
    <mergeCell ref="E55:F55"/>
    <mergeCell ref="E57:F57"/>
    <mergeCell ref="B58:I58"/>
    <mergeCell ref="E54:F54"/>
    <mergeCell ref="E56:F56"/>
  </mergeCells>
  <pageMargins left="0.51181102362204722" right="0.51181102362204722" top="0.78740157480314965" bottom="0.78740157480314965" header="0.31496062992125984" footer="0.31496062992125984"/>
  <pageSetup paperSize="9" scale="58" fitToHeight="4" orientation="landscape" r:id="rId1"/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50"/>
  <sheetViews>
    <sheetView showGridLines="0" view="pageBreakPreview" zoomScaleSheetLayoutView="100" workbookViewId="0">
      <selection activeCell="G15" sqref="G15"/>
    </sheetView>
  </sheetViews>
  <sheetFormatPr defaultColWidth="11.42578125" defaultRowHeight="15" customHeight="1"/>
  <cols>
    <col min="1" max="1" width="11.42578125" style="20"/>
    <col min="2" max="2" width="3.85546875" style="37" customWidth="1"/>
    <col min="3" max="3" width="26" style="37" customWidth="1"/>
    <col min="4" max="4" width="18" style="37" customWidth="1"/>
    <col min="5" max="5" width="6.7109375" style="37" customWidth="1"/>
    <col min="6" max="6" width="7.7109375" style="37" customWidth="1"/>
    <col min="7" max="7" width="11.42578125" style="37"/>
    <col min="8" max="16384" width="11.42578125" style="20"/>
  </cols>
  <sheetData>
    <row r="2" spans="2:9" s="71" customFormat="1" ht="12.75" customHeight="1">
      <c r="B2" s="146"/>
      <c r="C2" s="345"/>
      <c r="D2" s="345"/>
      <c r="E2" s="345"/>
      <c r="F2" s="345"/>
      <c r="G2" s="345"/>
      <c r="H2" s="345"/>
      <c r="I2" s="345"/>
    </row>
    <row r="3" spans="2:9" s="71" customFormat="1" ht="12.75" customHeight="1">
      <c r="B3" s="146"/>
      <c r="C3" s="346"/>
      <c r="D3" s="346"/>
      <c r="E3" s="346"/>
      <c r="F3" s="346"/>
      <c r="G3" s="346"/>
      <c r="H3" s="346"/>
      <c r="I3" s="346"/>
    </row>
    <row r="4" spans="2:9" s="71" customFormat="1" ht="12.75" customHeight="1">
      <c r="B4" s="146"/>
      <c r="C4" s="346"/>
      <c r="D4" s="346"/>
      <c r="E4" s="346"/>
      <c r="F4" s="346"/>
      <c r="G4" s="346"/>
      <c r="H4" s="346"/>
      <c r="I4" s="346"/>
    </row>
    <row r="6" spans="2:9" ht="11.25">
      <c r="B6" s="347" t="s">
        <v>18</v>
      </c>
      <c r="C6" s="347"/>
      <c r="D6" s="347"/>
      <c r="E6" s="347"/>
      <c r="F6" s="347"/>
      <c r="G6" s="347"/>
    </row>
    <row r="7" spans="2:9" ht="20.100000000000001" customHeight="1">
      <c r="B7" s="347"/>
      <c r="C7" s="347"/>
      <c r="D7" s="347"/>
      <c r="E7" s="347"/>
      <c r="F7" s="347"/>
      <c r="G7" s="347"/>
    </row>
    <row r="8" spans="2:9" ht="12.6" customHeight="1">
      <c r="B8" s="348"/>
      <c r="C8" s="348"/>
      <c r="D8" s="348"/>
      <c r="E8" s="348"/>
      <c r="F8" s="348"/>
      <c r="G8" s="348"/>
    </row>
    <row r="9" spans="2:9" ht="12.6" customHeight="1">
      <c r="B9" s="343" t="s">
        <v>9</v>
      </c>
      <c r="C9" s="343"/>
      <c r="D9" s="343"/>
      <c r="E9" s="343"/>
      <c r="F9" s="343"/>
      <c r="G9" s="21"/>
    </row>
    <row r="10" spans="2:9" ht="12.6" customHeight="1" thickBot="1">
      <c r="B10" s="344"/>
      <c r="C10" s="344"/>
      <c r="D10" s="344"/>
      <c r="E10" s="344"/>
      <c r="F10" s="344"/>
      <c r="G10" s="22" t="s">
        <v>19</v>
      </c>
    </row>
    <row r="11" spans="2:9" ht="15" customHeight="1" thickTop="1">
      <c r="B11" s="23" t="s">
        <v>20</v>
      </c>
      <c r="C11" s="338" t="s">
        <v>21</v>
      </c>
      <c r="D11" s="338"/>
      <c r="E11" s="338"/>
      <c r="F11" s="338"/>
      <c r="G11" s="24"/>
    </row>
    <row r="12" spans="2:9" ht="15" customHeight="1">
      <c r="B12" s="25" t="s">
        <v>22</v>
      </c>
      <c r="C12" s="339" t="s">
        <v>23</v>
      </c>
      <c r="D12" s="340"/>
      <c r="E12" s="340"/>
      <c r="F12" s="341"/>
      <c r="G12" s="72">
        <v>0</v>
      </c>
    </row>
    <row r="13" spans="2:9" ht="15" customHeight="1">
      <c r="B13" s="25" t="s">
        <v>24</v>
      </c>
      <c r="C13" s="339" t="s">
        <v>25</v>
      </c>
      <c r="D13" s="340"/>
      <c r="E13" s="340"/>
      <c r="F13" s="341"/>
      <c r="G13" s="72">
        <v>1.4999999999999999E-2</v>
      </c>
    </row>
    <row r="14" spans="2:9" ht="15" customHeight="1">
      <c r="B14" s="25" t="s">
        <v>26</v>
      </c>
      <c r="C14" s="339" t="s">
        <v>27</v>
      </c>
      <c r="D14" s="340"/>
      <c r="E14" s="340"/>
      <c r="F14" s="341"/>
      <c r="G14" s="72">
        <v>0.01</v>
      </c>
    </row>
    <row r="15" spans="2:9" ht="15" customHeight="1">
      <c r="B15" s="25" t="s">
        <v>28</v>
      </c>
      <c r="C15" s="339" t="s">
        <v>29</v>
      </c>
      <c r="D15" s="340"/>
      <c r="E15" s="340"/>
      <c r="F15" s="341"/>
      <c r="G15" s="72">
        <v>2E-3</v>
      </c>
    </row>
    <row r="16" spans="2:9" ht="15" customHeight="1">
      <c r="B16" s="25" t="s">
        <v>30</v>
      </c>
      <c r="C16" s="339" t="s">
        <v>31</v>
      </c>
      <c r="D16" s="340"/>
      <c r="E16" s="340"/>
      <c r="F16" s="341"/>
      <c r="G16" s="72">
        <v>6.0000000000000001E-3</v>
      </c>
    </row>
    <row r="17" spans="2:7" ht="15" customHeight="1">
      <c r="B17" s="25" t="s">
        <v>32</v>
      </c>
      <c r="C17" s="339" t="s">
        <v>33</v>
      </c>
      <c r="D17" s="340"/>
      <c r="E17" s="340"/>
      <c r="F17" s="341"/>
      <c r="G17" s="72">
        <v>2.5000000000000001E-2</v>
      </c>
    </row>
    <row r="18" spans="2:7" ht="15" customHeight="1">
      <c r="B18" s="25" t="s">
        <v>34</v>
      </c>
      <c r="C18" s="339" t="s">
        <v>35</v>
      </c>
      <c r="D18" s="340"/>
      <c r="E18" s="340"/>
      <c r="F18" s="341"/>
      <c r="G18" s="72">
        <v>0.03</v>
      </c>
    </row>
    <row r="19" spans="2:7" ht="15" customHeight="1">
      <c r="B19" s="25" t="s">
        <v>36</v>
      </c>
      <c r="C19" s="339" t="s">
        <v>37</v>
      </c>
      <c r="D19" s="340"/>
      <c r="E19" s="340"/>
      <c r="F19" s="341"/>
      <c r="G19" s="72">
        <v>0.08</v>
      </c>
    </row>
    <row r="20" spans="2:7" ht="15" customHeight="1">
      <c r="B20" s="25" t="s">
        <v>38</v>
      </c>
      <c r="C20" s="339" t="s">
        <v>39</v>
      </c>
      <c r="D20" s="340"/>
      <c r="E20" s="340"/>
      <c r="F20" s="341"/>
      <c r="G20" s="73">
        <v>0</v>
      </c>
    </row>
    <row r="21" spans="2:7" ht="15" customHeight="1" thickBot="1">
      <c r="B21" s="333" t="s">
        <v>40</v>
      </c>
      <c r="C21" s="333"/>
      <c r="D21" s="333"/>
      <c r="E21" s="333"/>
      <c r="F21" s="333"/>
      <c r="G21" s="26">
        <f>ROUND(SUM(G12:G20),4)</f>
        <v>0.16800000000000001</v>
      </c>
    </row>
    <row r="22" spans="2:7" ht="20.100000000000001" customHeight="1" thickTop="1">
      <c r="B22" s="27"/>
      <c r="C22" s="28"/>
      <c r="D22" s="28"/>
      <c r="E22" s="28"/>
      <c r="F22" s="28"/>
      <c r="G22" s="28"/>
    </row>
    <row r="23" spans="2:7" ht="15" customHeight="1">
      <c r="B23" s="29" t="s">
        <v>41</v>
      </c>
      <c r="C23" s="342" t="s">
        <v>42</v>
      </c>
      <c r="D23" s="342"/>
      <c r="E23" s="342"/>
      <c r="F23" s="342"/>
      <c r="G23" s="30"/>
    </row>
    <row r="24" spans="2:7" ht="15" customHeight="1">
      <c r="B24" s="31" t="s">
        <v>43</v>
      </c>
      <c r="C24" s="336" t="s">
        <v>44</v>
      </c>
      <c r="D24" s="336"/>
      <c r="E24" s="336"/>
      <c r="F24" s="336"/>
      <c r="G24" s="74">
        <v>0.1799</v>
      </c>
    </row>
    <row r="25" spans="2:7" ht="15" customHeight="1">
      <c r="B25" s="31" t="s">
        <v>45</v>
      </c>
      <c r="C25" s="336" t="s">
        <v>46</v>
      </c>
      <c r="D25" s="336"/>
      <c r="E25" s="336"/>
      <c r="F25" s="336"/>
      <c r="G25" s="74">
        <v>3.9699999999999999E-2</v>
      </c>
    </row>
    <row r="26" spans="2:7" ht="15" customHeight="1">
      <c r="B26" s="31" t="s">
        <v>47</v>
      </c>
      <c r="C26" s="336" t="s">
        <v>48</v>
      </c>
      <c r="D26" s="336"/>
      <c r="E26" s="336"/>
      <c r="F26" s="336"/>
      <c r="G26" s="74">
        <v>9.1999999999999998E-3</v>
      </c>
    </row>
    <row r="27" spans="2:7" ht="15" customHeight="1">
      <c r="B27" s="31" t="s">
        <v>49</v>
      </c>
      <c r="C27" s="336" t="s">
        <v>50</v>
      </c>
      <c r="D27" s="336"/>
      <c r="E27" s="336"/>
      <c r="F27" s="336"/>
      <c r="G27" s="74">
        <v>0.11020000000000001</v>
      </c>
    </row>
    <row r="28" spans="2:7" ht="15" customHeight="1">
      <c r="B28" s="31" t="s">
        <v>51</v>
      </c>
      <c r="C28" s="336" t="s">
        <v>52</v>
      </c>
      <c r="D28" s="336"/>
      <c r="E28" s="336"/>
      <c r="F28" s="336"/>
      <c r="G28" s="74">
        <v>8.0000000000000004E-4</v>
      </c>
    </row>
    <row r="29" spans="2:7" ht="15" customHeight="1">
      <c r="B29" s="31" t="s">
        <v>53</v>
      </c>
      <c r="C29" s="336" t="s">
        <v>54</v>
      </c>
      <c r="D29" s="336"/>
      <c r="E29" s="336"/>
      <c r="F29" s="336"/>
      <c r="G29" s="74">
        <v>7.3000000000000001E-3</v>
      </c>
    </row>
    <row r="30" spans="2:7" ht="15" customHeight="1">
      <c r="B30" s="31" t="s">
        <v>55</v>
      </c>
      <c r="C30" s="336" t="s">
        <v>56</v>
      </c>
      <c r="D30" s="336"/>
      <c r="E30" s="336"/>
      <c r="F30" s="336"/>
      <c r="G30" s="74">
        <v>2.07E-2</v>
      </c>
    </row>
    <row r="31" spans="2:7" ht="15" customHeight="1">
      <c r="B31" s="31" t="s">
        <v>57</v>
      </c>
      <c r="C31" s="336" t="s">
        <v>58</v>
      </c>
      <c r="D31" s="336"/>
      <c r="E31" s="336"/>
      <c r="F31" s="336"/>
      <c r="G31" s="74">
        <v>1.1999999999999999E-3</v>
      </c>
    </row>
    <row r="32" spans="2:7" ht="15" customHeight="1">
      <c r="B32" s="31" t="s">
        <v>59</v>
      </c>
      <c r="C32" s="336" t="s">
        <v>60</v>
      </c>
      <c r="D32" s="336"/>
      <c r="E32" s="336"/>
      <c r="F32" s="336"/>
      <c r="G32" s="74">
        <v>0.1103</v>
      </c>
    </row>
    <row r="33" spans="2:7" ht="15" customHeight="1">
      <c r="B33" s="31" t="s">
        <v>61</v>
      </c>
      <c r="C33" s="336" t="s">
        <v>62</v>
      </c>
      <c r="D33" s="336"/>
      <c r="E33" s="336"/>
      <c r="F33" s="336"/>
      <c r="G33" s="74">
        <v>2.9999999999999997E-4</v>
      </c>
    </row>
    <row r="34" spans="2:7" ht="15" customHeight="1" thickBot="1">
      <c r="B34" s="333" t="s">
        <v>63</v>
      </c>
      <c r="C34" s="333"/>
      <c r="D34" s="333"/>
      <c r="E34" s="333"/>
      <c r="F34" s="333"/>
      <c r="G34" s="32">
        <f>SUM(G24:G33)</f>
        <v>0.47960000000000003</v>
      </c>
    </row>
    <row r="35" spans="2:7" ht="20.100000000000001" customHeight="1" thickTop="1" thickBot="1">
      <c r="B35" s="33"/>
      <c r="C35" s="28"/>
      <c r="D35" s="28"/>
      <c r="E35" s="28"/>
      <c r="F35" s="28"/>
      <c r="G35" s="28"/>
    </row>
    <row r="36" spans="2:7" ht="15" customHeight="1" thickTop="1">
      <c r="B36" s="23" t="s">
        <v>64</v>
      </c>
      <c r="C36" s="338" t="s">
        <v>65</v>
      </c>
      <c r="D36" s="338"/>
      <c r="E36" s="338"/>
      <c r="F36" s="338"/>
      <c r="G36" s="24"/>
    </row>
    <row r="37" spans="2:7" ht="11.25" customHeight="1">
      <c r="B37" s="25" t="s">
        <v>66</v>
      </c>
      <c r="C37" s="336" t="s">
        <v>67</v>
      </c>
      <c r="D37" s="336"/>
      <c r="E37" s="336"/>
      <c r="F37" s="336"/>
      <c r="G37" s="72">
        <v>7.1999999999999995E-2</v>
      </c>
    </row>
    <row r="38" spans="2:7" ht="15" customHeight="1">
      <c r="B38" s="25" t="s">
        <v>68</v>
      </c>
      <c r="C38" s="336" t="s">
        <v>69</v>
      </c>
      <c r="D38" s="336"/>
      <c r="E38" s="336"/>
      <c r="F38" s="336"/>
      <c r="G38" s="72">
        <v>1.6999999999999999E-3</v>
      </c>
    </row>
    <row r="39" spans="2:7" ht="15" customHeight="1">
      <c r="B39" s="25" t="s">
        <v>70</v>
      </c>
      <c r="C39" s="34" t="s">
        <v>71</v>
      </c>
      <c r="D39" s="34"/>
      <c r="E39" s="34"/>
      <c r="F39" s="34"/>
      <c r="G39" s="73">
        <v>3.2300000000000002E-2</v>
      </c>
    </row>
    <row r="40" spans="2:7" ht="15" customHeight="1">
      <c r="B40" s="25" t="s">
        <v>72</v>
      </c>
      <c r="C40" s="34" t="s">
        <v>73</v>
      </c>
      <c r="D40" s="34"/>
      <c r="E40" s="34"/>
      <c r="F40" s="34"/>
      <c r="G40" s="73">
        <v>5.2299999999999999E-2</v>
      </c>
    </row>
    <row r="41" spans="2:7" ht="15" customHeight="1">
      <c r="B41" s="25" t="s">
        <v>74</v>
      </c>
      <c r="C41" s="34" t="s">
        <v>75</v>
      </c>
      <c r="D41" s="34"/>
      <c r="E41" s="34"/>
      <c r="F41" s="34"/>
      <c r="G41" s="73">
        <v>6.1000000000000004E-3</v>
      </c>
    </row>
    <row r="42" spans="2:7" ht="15" customHeight="1" thickBot="1">
      <c r="B42" s="333" t="s">
        <v>76</v>
      </c>
      <c r="C42" s="333"/>
      <c r="D42" s="333"/>
      <c r="E42" s="333"/>
      <c r="F42" s="333"/>
      <c r="G42" s="26">
        <f>ROUND(SUM(G37:G41),4)</f>
        <v>0.16439999999999999</v>
      </c>
    </row>
    <row r="43" spans="2:7" ht="20.100000000000001" customHeight="1" thickTop="1">
      <c r="B43" s="337"/>
      <c r="C43" s="337"/>
      <c r="D43" s="337"/>
      <c r="E43" s="337"/>
      <c r="F43" s="337"/>
      <c r="G43" s="337"/>
    </row>
    <row r="44" spans="2:7" ht="15" customHeight="1">
      <c r="B44" s="23" t="s">
        <v>77</v>
      </c>
      <c r="C44" s="338" t="s">
        <v>78</v>
      </c>
      <c r="D44" s="338"/>
      <c r="E44" s="338"/>
      <c r="F44" s="338"/>
      <c r="G44" s="24"/>
    </row>
    <row r="45" spans="2:7" ht="15" customHeight="1">
      <c r="B45" s="25" t="s">
        <v>79</v>
      </c>
      <c r="C45" s="332" t="s">
        <v>80</v>
      </c>
      <c r="D45" s="332"/>
      <c r="E45" s="332"/>
      <c r="F45" s="332"/>
      <c r="G45" s="72">
        <v>8.0600000000000005E-2</v>
      </c>
    </row>
    <row r="46" spans="2:7" ht="25.5" customHeight="1">
      <c r="B46" s="25" t="s">
        <v>81</v>
      </c>
      <c r="C46" s="331" t="s">
        <v>82</v>
      </c>
      <c r="D46" s="332"/>
      <c r="E46" s="332"/>
      <c r="F46" s="332"/>
      <c r="G46" s="72">
        <v>6.0000000000000001E-3</v>
      </c>
    </row>
    <row r="47" spans="2:7" ht="15" customHeight="1" thickBot="1">
      <c r="B47" s="333" t="s">
        <v>83</v>
      </c>
      <c r="C47" s="333"/>
      <c r="D47" s="333"/>
      <c r="E47" s="333"/>
      <c r="F47" s="333"/>
      <c r="G47" s="26">
        <f>SUM(G45:G46)</f>
        <v>8.660000000000001E-2</v>
      </c>
    </row>
    <row r="48" spans="2:7" ht="20.100000000000001" customHeight="1" thickTop="1" thickBot="1">
      <c r="B48" s="35"/>
      <c r="C48" s="36"/>
      <c r="D48" s="36"/>
      <c r="E48" s="36"/>
      <c r="F48" s="334"/>
      <c r="G48" s="334"/>
    </row>
    <row r="49" spans="2:7" ht="20.100000000000001" customHeight="1" thickTop="1" thickBot="1">
      <c r="B49" s="335" t="s">
        <v>84</v>
      </c>
      <c r="C49" s="335"/>
      <c r="D49" s="335"/>
      <c r="E49" s="335"/>
      <c r="F49" s="335"/>
      <c r="G49" s="75">
        <f>ROUND(G21+G34+G42+G47,4)</f>
        <v>0.89859999999999995</v>
      </c>
    </row>
    <row r="50" spans="2:7" ht="15" customHeight="1" thickTop="1">
      <c r="G50" s="37">
        <v>1.8986000000000001</v>
      </c>
    </row>
  </sheetData>
  <sheetProtection selectLockedCells="1" selectUnlockedCells="1"/>
  <mergeCells count="40">
    <mergeCell ref="C2:I2"/>
    <mergeCell ref="C3:I3"/>
    <mergeCell ref="C4:I4"/>
    <mergeCell ref="B6:G7"/>
    <mergeCell ref="B8:G8"/>
    <mergeCell ref="B9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B21:F21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B34:F34"/>
    <mergeCell ref="C36:F36"/>
    <mergeCell ref="C46:F46"/>
    <mergeCell ref="B47:F47"/>
    <mergeCell ref="F48:G48"/>
    <mergeCell ref="B49:F49"/>
    <mergeCell ref="C37:F37"/>
    <mergeCell ref="C38:F38"/>
    <mergeCell ref="B42:F42"/>
    <mergeCell ref="B43:G43"/>
    <mergeCell ref="C44:F44"/>
    <mergeCell ref="C45:F45"/>
  </mergeCells>
  <pageMargins left="1.1812499999999999" right="0.39374999999999999" top="0.78749999999999998" bottom="0.39374999999999999" header="0.51180555555555551" footer="0.51180555555555551"/>
  <pageSetup paperSize="9" scale="90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3"/>
  <sheetViews>
    <sheetView view="pageBreakPreview" zoomScaleNormal="100" zoomScaleSheetLayoutView="100" workbookViewId="0">
      <selection activeCell="C10" sqref="C10"/>
    </sheetView>
  </sheetViews>
  <sheetFormatPr defaultRowHeight="12.75"/>
  <cols>
    <col min="1" max="1" width="15.5703125" style="12" customWidth="1"/>
    <col min="2" max="2" width="45" style="12" customWidth="1"/>
    <col min="3" max="3" width="9.7109375" style="12" customWidth="1"/>
    <col min="4" max="4" width="1.140625" style="12" customWidth="1"/>
    <col min="5" max="6" width="9.140625" style="12" hidden="1" customWidth="1"/>
    <col min="7" max="7" width="5.28515625" style="12" hidden="1" customWidth="1"/>
    <col min="8" max="8" width="10.85546875" style="12" hidden="1" customWidth="1"/>
    <col min="9" max="9" width="9.140625" style="12" hidden="1" customWidth="1"/>
    <col min="10" max="10" width="0" style="12" hidden="1" customWidth="1"/>
    <col min="11" max="11" width="9.140625" style="12"/>
    <col min="12" max="12" width="8.85546875" style="12" customWidth="1"/>
    <col min="13" max="13" width="9" style="12" customWidth="1"/>
    <col min="14" max="16384" width="9.140625" style="12"/>
  </cols>
  <sheetData>
    <row r="1" spans="1:14" ht="27" customHeight="1" thickBot="1">
      <c r="A1" s="400" t="s">
        <v>265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2"/>
    </row>
    <row r="2" spans="1:14" ht="15.75" thickBot="1">
      <c r="A2" s="77"/>
      <c r="B2" s="78"/>
      <c r="C2" s="78"/>
      <c r="D2" s="78"/>
      <c r="E2" s="78"/>
      <c r="F2" s="79"/>
      <c r="G2" s="79"/>
      <c r="H2" s="80"/>
    </row>
    <row r="3" spans="1:14" ht="15.75" thickBot="1">
      <c r="A3" s="400" t="s">
        <v>99</v>
      </c>
      <c r="B3" s="401"/>
      <c r="C3" s="402"/>
      <c r="D3" s="78"/>
      <c r="E3" s="403" t="s">
        <v>127</v>
      </c>
      <c r="F3" s="404"/>
      <c r="G3" s="405"/>
      <c r="H3" s="406"/>
      <c r="K3" s="403" t="s">
        <v>127</v>
      </c>
      <c r="L3" s="404"/>
      <c r="M3" s="405"/>
      <c r="N3" s="406"/>
    </row>
    <row r="4" spans="1:14">
      <c r="A4" s="411" t="s">
        <v>100</v>
      </c>
      <c r="B4" s="413" t="s">
        <v>101</v>
      </c>
      <c r="C4" s="415" t="s">
        <v>102</v>
      </c>
      <c r="D4" s="81"/>
      <c r="E4" s="407"/>
      <c r="F4" s="408"/>
      <c r="G4" s="409"/>
      <c r="H4" s="410"/>
      <c r="K4" s="407"/>
      <c r="L4" s="408"/>
      <c r="M4" s="409"/>
      <c r="N4" s="410"/>
    </row>
    <row r="5" spans="1:14" ht="13.5" thickBot="1">
      <c r="A5" s="412"/>
      <c r="B5" s="414"/>
      <c r="C5" s="416"/>
      <c r="D5" s="81"/>
      <c r="E5" s="82" t="s">
        <v>103</v>
      </c>
      <c r="F5" s="417" t="s">
        <v>104</v>
      </c>
      <c r="G5" s="418"/>
      <c r="H5" s="83" t="s">
        <v>105</v>
      </c>
      <c r="K5" s="226" t="s">
        <v>103</v>
      </c>
      <c r="L5" s="417" t="s">
        <v>104</v>
      </c>
      <c r="M5" s="418"/>
      <c r="N5" s="227" t="s">
        <v>105</v>
      </c>
    </row>
    <row r="6" spans="1:14" ht="15" thickBot="1">
      <c r="A6" s="419"/>
      <c r="B6" s="420"/>
      <c r="C6" s="420"/>
      <c r="D6" s="84"/>
      <c r="E6" s="84"/>
      <c r="F6" s="79"/>
      <c r="G6" s="79"/>
      <c r="H6" s="80"/>
      <c r="K6" s="228"/>
      <c r="L6" s="79"/>
      <c r="M6" s="79"/>
      <c r="N6" s="80"/>
    </row>
    <row r="7" spans="1:14" ht="14.25">
      <c r="A7" s="85" t="s">
        <v>106</v>
      </c>
      <c r="B7" s="383" t="s">
        <v>107</v>
      </c>
      <c r="C7" s="384"/>
      <c r="D7" s="86"/>
      <c r="E7" s="87"/>
      <c r="F7" s="421"/>
      <c r="G7" s="422"/>
      <c r="H7" s="88"/>
      <c r="K7" s="87"/>
      <c r="L7" s="421"/>
      <c r="M7" s="422"/>
      <c r="N7" s="88"/>
    </row>
    <row r="8" spans="1:14">
      <c r="A8" s="89" t="s">
        <v>22</v>
      </c>
      <c r="B8" s="90" t="s">
        <v>108</v>
      </c>
      <c r="C8" s="91">
        <v>8.0000000000000002E-3</v>
      </c>
      <c r="D8" s="92"/>
      <c r="E8" s="93">
        <v>8.0000000000000002E-3</v>
      </c>
      <c r="F8" s="396">
        <v>8.0000000000000002E-3</v>
      </c>
      <c r="G8" s="397"/>
      <c r="H8" s="94">
        <v>0.01</v>
      </c>
      <c r="K8" s="93">
        <v>8.0000000000000002E-3</v>
      </c>
      <c r="L8" s="396">
        <v>8.0000000000000002E-3</v>
      </c>
      <c r="M8" s="397"/>
      <c r="N8" s="94">
        <v>0.01</v>
      </c>
    </row>
    <row r="9" spans="1:14">
      <c r="A9" s="89" t="s">
        <v>24</v>
      </c>
      <c r="B9" s="90" t="s">
        <v>109</v>
      </c>
      <c r="C9" s="91">
        <v>1.0999999999999999E-2</v>
      </c>
      <c r="D9" s="92"/>
      <c r="E9" s="93">
        <v>9.7000000000000003E-3</v>
      </c>
      <c r="F9" s="396">
        <v>1.2699999999999999E-2</v>
      </c>
      <c r="G9" s="397"/>
      <c r="H9" s="94">
        <v>1.2699999999999999E-2</v>
      </c>
      <c r="K9" s="93">
        <v>9.7000000000000003E-3</v>
      </c>
      <c r="L9" s="396">
        <v>1.2699999999999999E-2</v>
      </c>
      <c r="M9" s="397"/>
      <c r="N9" s="94">
        <v>1.2699999999999999E-2</v>
      </c>
    </row>
    <row r="10" spans="1:14">
      <c r="A10" s="89" t="s">
        <v>26</v>
      </c>
      <c r="B10" s="90" t="s">
        <v>110</v>
      </c>
      <c r="C10" s="91">
        <v>1.0200000000000001E-2</v>
      </c>
      <c r="D10" s="92"/>
      <c r="E10" s="93">
        <v>5.8999999999999999E-3</v>
      </c>
      <c r="F10" s="396">
        <v>1.23E-2</v>
      </c>
      <c r="G10" s="397"/>
      <c r="H10" s="94">
        <v>1.3899999999999999E-2</v>
      </c>
      <c r="K10" s="93">
        <v>5.8999999999999999E-3</v>
      </c>
      <c r="L10" s="396">
        <v>1.23E-2</v>
      </c>
      <c r="M10" s="397"/>
      <c r="N10" s="94">
        <v>1.3899999999999999E-2</v>
      </c>
    </row>
    <row r="11" spans="1:14">
      <c r="A11" s="89" t="s">
        <v>28</v>
      </c>
      <c r="B11" s="90" t="s">
        <v>111</v>
      </c>
      <c r="C11" s="91">
        <v>0.03</v>
      </c>
      <c r="D11" s="92"/>
      <c r="E11" s="93">
        <v>0.03</v>
      </c>
      <c r="F11" s="396">
        <v>0.04</v>
      </c>
      <c r="G11" s="397"/>
      <c r="H11" s="94">
        <v>5.5E-2</v>
      </c>
      <c r="K11" s="93">
        <v>0.03</v>
      </c>
      <c r="L11" s="396">
        <v>0.04</v>
      </c>
      <c r="M11" s="397"/>
      <c r="N11" s="94">
        <v>5.5E-2</v>
      </c>
    </row>
    <row r="12" spans="1:14" ht="13.5" thickBot="1">
      <c r="A12" s="364" t="s">
        <v>112</v>
      </c>
      <c r="B12" s="365"/>
      <c r="C12" s="95">
        <f>SUM(C8:C11)</f>
        <v>5.9200000000000003E-2</v>
      </c>
      <c r="D12" s="96"/>
      <c r="E12" s="97"/>
      <c r="F12" s="398"/>
      <c r="G12" s="399"/>
      <c r="H12" s="98"/>
      <c r="K12" s="97"/>
      <c r="L12" s="398"/>
      <c r="M12" s="399"/>
      <c r="N12" s="98"/>
    </row>
    <row r="13" spans="1:14" ht="13.5" thickBot="1">
      <c r="A13" s="381"/>
      <c r="B13" s="382"/>
      <c r="C13" s="382"/>
      <c r="D13" s="99"/>
      <c r="E13" s="92"/>
      <c r="F13" s="92"/>
      <c r="G13" s="92"/>
      <c r="H13" s="100"/>
      <c r="K13" s="229"/>
      <c r="L13" s="229"/>
      <c r="M13" s="229"/>
      <c r="N13" s="100"/>
    </row>
    <row r="14" spans="1:14">
      <c r="A14" s="85" t="s">
        <v>113</v>
      </c>
      <c r="B14" s="383" t="s">
        <v>114</v>
      </c>
      <c r="C14" s="384"/>
      <c r="D14" s="86"/>
      <c r="E14" s="101"/>
      <c r="F14" s="394"/>
      <c r="G14" s="395"/>
      <c r="H14" s="102"/>
      <c r="K14" s="101"/>
      <c r="L14" s="394"/>
      <c r="M14" s="395"/>
      <c r="N14" s="102"/>
    </row>
    <row r="15" spans="1:14">
      <c r="A15" s="89" t="s">
        <v>128</v>
      </c>
      <c r="B15" s="90" t="s">
        <v>115</v>
      </c>
      <c r="C15" s="91">
        <v>7.3999999999999996E-2</v>
      </c>
      <c r="D15" s="92"/>
      <c r="E15" s="93">
        <v>6.1600000000000002E-2</v>
      </c>
      <c r="F15" s="396">
        <v>7.3999999999999996E-2</v>
      </c>
      <c r="G15" s="397"/>
      <c r="H15" s="94">
        <v>8.9599999999999999E-2</v>
      </c>
      <c r="K15" s="93">
        <v>6.1600000000000002E-2</v>
      </c>
      <c r="L15" s="396">
        <v>7.3999999999999996E-2</v>
      </c>
      <c r="M15" s="397"/>
      <c r="N15" s="94">
        <v>8.9599999999999999E-2</v>
      </c>
    </row>
    <row r="16" spans="1:14" ht="13.5" thickBot="1">
      <c r="A16" s="364" t="s">
        <v>116</v>
      </c>
      <c r="B16" s="365"/>
      <c r="C16" s="95">
        <f>SUM(C15)</f>
        <v>7.3999999999999996E-2</v>
      </c>
      <c r="D16" s="96"/>
      <c r="E16" s="97"/>
      <c r="F16" s="398"/>
      <c r="G16" s="399"/>
      <c r="H16" s="98"/>
      <c r="K16" s="97"/>
      <c r="L16" s="398"/>
      <c r="M16" s="399"/>
      <c r="N16" s="98"/>
    </row>
    <row r="17" spans="1:14" ht="13.5" thickBot="1">
      <c r="A17" s="381"/>
      <c r="B17" s="382"/>
      <c r="C17" s="382"/>
      <c r="D17" s="99"/>
      <c r="E17" s="92"/>
      <c r="F17" s="92"/>
      <c r="G17" s="92"/>
      <c r="H17" s="100"/>
      <c r="K17" s="229"/>
      <c r="L17" s="229"/>
      <c r="M17" s="229"/>
      <c r="N17" s="100"/>
    </row>
    <row r="18" spans="1:14">
      <c r="A18" s="85" t="s">
        <v>117</v>
      </c>
      <c r="B18" s="383" t="s">
        <v>118</v>
      </c>
      <c r="C18" s="384"/>
      <c r="D18" s="86"/>
      <c r="E18" s="385" t="s">
        <v>129</v>
      </c>
      <c r="F18" s="386"/>
      <c r="G18" s="386"/>
      <c r="H18" s="387"/>
      <c r="K18" s="385" t="s">
        <v>129</v>
      </c>
      <c r="L18" s="386"/>
      <c r="M18" s="386"/>
      <c r="N18" s="387"/>
    </row>
    <row r="19" spans="1:14">
      <c r="A19" s="89" t="s">
        <v>130</v>
      </c>
      <c r="B19" s="90" t="s">
        <v>119</v>
      </c>
      <c r="C19" s="91">
        <v>6.4999999999999997E-3</v>
      </c>
      <c r="D19" s="92"/>
      <c r="E19" s="388" t="s">
        <v>131</v>
      </c>
      <c r="F19" s="390" t="s">
        <v>132</v>
      </c>
      <c r="G19" s="390"/>
      <c r="H19" s="392" t="s">
        <v>133</v>
      </c>
      <c r="K19" s="388" t="s">
        <v>131</v>
      </c>
      <c r="L19" s="390" t="s">
        <v>132</v>
      </c>
      <c r="M19" s="390"/>
      <c r="N19" s="392" t="s">
        <v>133</v>
      </c>
    </row>
    <row r="20" spans="1:14" ht="13.5" thickBot="1">
      <c r="A20" s="89" t="s">
        <v>134</v>
      </c>
      <c r="B20" s="90" t="s">
        <v>120</v>
      </c>
      <c r="C20" s="91">
        <v>0.03</v>
      </c>
      <c r="D20" s="92"/>
      <c r="E20" s="389"/>
      <c r="F20" s="391"/>
      <c r="G20" s="391"/>
      <c r="H20" s="393"/>
      <c r="K20" s="389"/>
      <c r="L20" s="391"/>
      <c r="M20" s="391"/>
      <c r="N20" s="393"/>
    </row>
    <row r="21" spans="1:14" ht="13.5" thickBot="1">
      <c r="A21" s="349" t="s">
        <v>135</v>
      </c>
      <c r="B21" s="351" t="s">
        <v>85</v>
      </c>
      <c r="C21" s="353">
        <f>N22</f>
        <v>3.4999999999999996E-2</v>
      </c>
      <c r="D21" s="92"/>
      <c r="E21" s="122"/>
      <c r="F21" s="92"/>
      <c r="G21" s="92"/>
      <c r="H21" s="100"/>
      <c r="K21" s="122"/>
      <c r="L21" s="229"/>
      <c r="M21" s="229"/>
      <c r="N21" s="100"/>
    </row>
    <row r="22" spans="1:14" ht="13.5" thickBot="1">
      <c r="A22" s="350"/>
      <c r="B22" s="352"/>
      <c r="C22" s="354"/>
      <c r="D22" s="92"/>
      <c r="E22" s="116">
        <v>0.05</v>
      </c>
      <c r="F22" s="355">
        <v>0.6</v>
      </c>
      <c r="G22" s="356"/>
      <c r="H22" s="123">
        <f>E22*F22</f>
        <v>0.03</v>
      </c>
      <c r="K22" s="116">
        <v>0.05</v>
      </c>
      <c r="L22" s="355">
        <v>0.7</v>
      </c>
      <c r="M22" s="356"/>
      <c r="N22" s="123">
        <f>K22*L22</f>
        <v>3.4999999999999996E-2</v>
      </c>
    </row>
    <row r="23" spans="1:14" ht="13.5" thickBot="1">
      <c r="A23" s="103" t="s">
        <v>136</v>
      </c>
      <c r="B23" s="104" t="s">
        <v>121</v>
      </c>
      <c r="C23" s="105">
        <v>4.4999999999999998E-2</v>
      </c>
      <c r="D23" s="92"/>
      <c r="E23" s="92"/>
      <c r="F23" s="363"/>
      <c r="G23" s="363"/>
      <c r="H23" s="100"/>
    </row>
    <row r="24" spans="1:14" ht="13.5" thickBot="1">
      <c r="A24" s="364" t="s">
        <v>122</v>
      </c>
      <c r="B24" s="365"/>
      <c r="C24" s="95">
        <f>SUM(C19:C23)</f>
        <v>0.11649999999999999</v>
      </c>
      <c r="D24" s="96"/>
      <c r="E24" s="366" t="s">
        <v>137</v>
      </c>
      <c r="F24" s="367"/>
      <c r="G24" s="367"/>
      <c r="H24" s="368"/>
    </row>
    <row r="25" spans="1:14">
      <c r="A25" s="372"/>
      <c r="B25" s="373"/>
      <c r="C25" s="373"/>
      <c r="D25" s="107"/>
      <c r="E25" s="369"/>
      <c r="F25" s="370"/>
      <c r="G25" s="370"/>
      <c r="H25" s="371"/>
    </row>
    <row r="26" spans="1:14">
      <c r="A26" s="108"/>
      <c r="B26" s="86" t="s">
        <v>123</v>
      </c>
      <c r="C26" s="109"/>
      <c r="D26" s="109"/>
      <c r="E26" s="369"/>
      <c r="F26" s="370"/>
      <c r="G26" s="370"/>
      <c r="H26" s="371"/>
    </row>
    <row r="27" spans="1:14" ht="13.5" thickBot="1">
      <c r="A27" s="106"/>
      <c r="B27" s="107"/>
      <c r="C27" s="107"/>
      <c r="D27" s="107"/>
      <c r="E27" s="369"/>
      <c r="F27" s="370"/>
      <c r="G27" s="370"/>
      <c r="H27" s="371"/>
    </row>
    <row r="28" spans="1:14">
      <c r="A28" s="374" t="s">
        <v>138</v>
      </c>
      <c r="B28" s="375"/>
      <c r="C28" s="376"/>
      <c r="D28" s="110"/>
      <c r="E28" s="369"/>
      <c r="F28" s="370"/>
      <c r="G28" s="370"/>
      <c r="H28" s="371"/>
    </row>
    <row r="29" spans="1:14" ht="13.5" thickBot="1">
      <c r="A29" s="377"/>
      <c r="B29" s="378"/>
      <c r="C29" s="379"/>
      <c r="D29" s="110"/>
      <c r="E29" s="82" t="s">
        <v>124</v>
      </c>
      <c r="F29" s="380" t="s">
        <v>104</v>
      </c>
      <c r="G29" s="380"/>
      <c r="H29" s="83" t="s">
        <v>125</v>
      </c>
    </row>
    <row r="30" spans="1:14" ht="15" thickBot="1">
      <c r="A30" s="111"/>
      <c r="B30" s="112"/>
      <c r="C30" s="113"/>
      <c r="D30" s="113"/>
      <c r="E30" s="113"/>
      <c r="F30" s="79"/>
      <c r="G30" s="79"/>
      <c r="H30" s="80"/>
    </row>
    <row r="31" spans="1:14" ht="16.5" thickBot="1">
      <c r="A31" s="357" t="s">
        <v>126</v>
      </c>
      <c r="B31" s="358"/>
      <c r="C31" s="114">
        <f>(((1+C11+C8+C9)*(1+C10)*(1+C16))/(1-C24))-1</f>
        <v>0.28819194702886253</v>
      </c>
      <c r="D31" s="115"/>
      <c r="E31" s="116">
        <v>0.2034</v>
      </c>
      <c r="F31" s="361">
        <v>0.22120000000000001</v>
      </c>
      <c r="G31" s="362"/>
      <c r="H31" s="117">
        <v>0.25</v>
      </c>
    </row>
    <row r="32" spans="1:14" ht="16.5" thickBot="1">
      <c r="A32" s="359"/>
      <c r="B32" s="360"/>
      <c r="C32" s="118"/>
      <c r="D32" s="119"/>
      <c r="E32" s="119"/>
      <c r="F32" s="120"/>
      <c r="G32" s="120"/>
      <c r="H32" s="121"/>
    </row>
    <row r="33" spans="1:8" ht="14.25">
      <c r="A33" s="76"/>
      <c r="B33" s="76"/>
      <c r="C33" s="76"/>
      <c r="D33" s="76"/>
      <c r="E33" s="76"/>
      <c r="F33" s="76"/>
      <c r="G33" s="76"/>
      <c r="H33" s="76"/>
    </row>
  </sheetData>
  <mergeCells count="56">
    <mergeCell ref="L22:M22"/>
    <mergeCell ref="A1:N1"/>
    <mergeCell ref="L16:M16"/>
    <mergeCell ref="K18:N18"/>
    <mergeCell ref="K19:K20"/>
    <mergeCell ref="L19:M20"/>
    <mergeCell ref="N19:N20"/>
    <mergeCell ref="L10:M10"/>
    <mergeCell ref="L11:M11"/>
    <mergeCell ref="L12:M12"/>
    <mergeCell ref="L14:M14"/>
    <mergeCell ref="L15:M15"/>
    <mergeCell ref="K3:N4"/>
    <mergeCell ref="L5:M5"/>
    <mergeCell ref="L7:M7"/>
    <mergeCell ref="L8:M8"/>
    <mergeCell ref="L9:M9"/>
    <mergeCell ref="A3:C3"/>
    <mergeCell ref="E3:H4"/>
    <mergeCell ref="A4:A5"/>
    <mergeCell ref="B4:B5"/>
    <mergeCell ref="C4:C5"/>
    <mergeCell ref="F5:G5"/>
    <mergeCell ref="A6:C6"/>
    <mergeCell ref="B7:C7"/>
    <mergeCell ref="F7:G7"/>
    <mergeCell ref="F8:G8"/>
    <mergeCell ref="F9:G9"/>
    <mergeCell ref="F10:G10"/>
    <mergeCell ref="F11:G11"/>
    <mergeCell ref="A12:B12"/>
    <mergeCell ref="F12:G12"/>
    <mergeCell ref="A13:C13"/>
    <mergeCell ref="B14:C14"/>
    <mergeCell ref="F14:G14"/>
    <mergeCell ref="F15:G15"/>
    <mergeCell ref="A16:B16"/>
    <mergeCell ref="F16:G16"/>
    <mergeCell ref="A17:C17"/>
    <mergeCell ref="B18:C18"/>
    <mergeCell ref="E18:H18"/>
    <mergeCell ref="E19:E20"/>
    <mergeCell ref="F19:G20"/>
    <mergeCell ref="H19:H20"/>
    <mergeCell ref="A21:A22"/>
    <mergeCell ref="B21:B22"/>
    <mergeCell ref="C21:C22"/>
    <mergeCell ref="F22:G22"/>
    <mergeCell ref="A31:B32"/>
    <mergeCell ref="F31:G31"/>
    <mergeCell ref="F23:G23"/>
    <mergeCell ref="A24:B24"/>
    <mergeCell ref="E24:H28"/>
    <mergeCell ref="A25:C25"/>
    <mergeCell ref="A28:C29"/>
    <mergeCell ref="F29:G2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F28"/>
  <sheetViews>
    <sheetView workbookViewId="0">
      <selection activeCell="D34" sqref="D34"/>
    </sheetView>
  </sheetViews>
  <sheetFormatPr defaultRowHeight="12.75"/>
  <cols>
    <col min="4" max="4" width="13.42578125" customWidth="1"/>
    <col min="5" max="5" width="14.140625" customWidth="1"/>
  </cols>
  <sheetData>
    <row r="1" spans="3:6">
      <c r="C1" s="426" t="s">
        <v>291</v>
      </c>
      <c r="D1" s="427"/>
      <c r="E1" s="427"/>
      <c r="F1" s="428"/>
    </row>
    <row r="2" spans="3:6">
      <c r="C2" s="429"/>
      <c r="D2" s="430"/>
      <c r="E2" s="430"/>
      <c r="F2" s="431"/>
    </row>
    <row r="4" spans="3:6">
      <c r="D4" s="423" t="s">
        <v>255</v>
      </c>
      <c r="E4" s="423"/>
      <c r="F4" s="216"/>
    </row>
    <row r="6" spans="3:6">
      <c r="D6" s="423" t="s">
        <v>257</v>
      </c>
      <c r="E6" s="423"/>
    </row>
    <row r="7" spans="3:6">
      <c r="D7" s="231" t="s">
        <v>256</v>
      </c>
      <c r="E7" s="232">
        <v>26</v>
      </c>
    </row>
    <row r="8" spans="3:6">
      <c r="D8" s="231" t="s">
        <v>258</v>
      </c>
      <c r="E8" s="232">
        <v>22.5</v>
      </c>
    </row>
    <row r="9" spans="3:6">
      <c r="D9" s="231" t="s">
        <v>259</v>
      </c>
      <c r="E9" s="232">
        <v>17</v>
      </c>
    </row>
    <row r="10" spans="3:6">
      <c r="D10" s="231" t="s">
        <v>261</v>
      </c>
      <c r="E10" s="232">
        <v>29.99</v>
      </c>
    </row>
    <row r="11" spans="3:6">
      <c r="D11" s="234" t="s">
        <v>260</v>
      </c>
      <c r="E11" s="233">
        <f>AVERAGE(E7:E10)</f>
        <v>23.872499999999999</v>
      </c>
    </row>
    <row r="12" spans="3:6">
      <c r="D12" s="235" t="s">
        <v>262</v>
      </c>
      <c r="E12" s="236">
        <f>E11*4</f>
        <v>95.49</v>
      </c>
    </row>
    <row r="15" spans="3:6" ht="25.5" customHeight="1">
      <c r="D15" s="424" t="s">
        <v>267</v>
      </c>
      <c r="E15" s="425"/>
    </row>
    <row r="16" spans="3:6">
      <c r="D16" s="231" t="s">
        <v>256</v>
      </c>
      <c r="E16" s="232">
        <v>209.78</v>
      </c>
    </row>
    <row r="17" spans="4:5">
      <c r="D17" s="231" t="s">
        <v>258</v>
      </c>
      <c r="E17" s="232">
        <v>228.5</v>
      </c>
    </row>
    <row r="18" spans="4:5">
      <c r="D18" s="231" t="s">
        <v>259</v>
      </c>
      <c r="E18" s="232">
        <v>229.43</v>
      </c>
    </row>
    <row r="19" spans="4:5">
      <c r="D19" s="234" t="s">
        <v>260</v>
      </c>
      <c r="E19" s="233">
        <f>AVERAGE(E16:E18)</f>
        <v>222.57000000000002</v>
      </c>
    </row>
    <row r="20" spans="4:5">
      <c r="D20" s="235" t="s">
        <v>268</v>
      </c>
      <c r="E20" s="236">
        <f>E19/100</f>
        <v>2.2257000000000002</v>
      </c>
    </row>
    <row r="23" spans="4:5">
      <c r="D23" s="424" t="s">
        <v>269</v>
      </c>
      <c r="E23" s="425"/>
    </row>
    <row r="24" spans="4:5">
      <c r="D24" s="231" t="s">
        <v>256</v>
      </c>
      <c r="E24" s="232">
        <v>5.36</v>
      </c>
    </row>
    <row r="25" spans="4:5">
      <c r="D25" s="231" t="s">
        <v>258</v>
      </c>
      <c r="E25" s="232">
        <v>15.02</v>
      </c>
    </row>
    <row r="26" spans="4:5">
      <c r="D26" s="231" t="s">
        <v>259</v>
      </c>
      <c r="E26" s="232">
        <v>10.9</v>
      </c>
    </row>
    <row r="27" spans="4:5">
      <c r="D27" s="234" t="s">
        <v>260</v>
      </c>
      <c r="E27" s="233">
        <f>AVERAGE(E24:E26)</f>
        <v>10.426666666666668</v>
      </c>
    </row>
    <row r="28" spans="4:5">
      <c r="D28" s="235" t="s">
        <v>262</v>
      </c>
      <c r="E28" s="236">
        <f>E27*2</f>
        <v>20.853333333333335</v>
      </c>
    </row>
  </sheetData>
  <mergeCells count="5">
    <mergeCell ref="D6:E6"/>
    <mergeCell ref="D4:E4"/>
    <mergeCell ref="D15:E15"/>
    <mergeCell ref="D23:E23"/>
    <mergeCell ref="C1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C23" sqref="C23"/>
    </sheetView>
  </sheetViews>
  <sheetFormatPr defaultRowHeight="12.75"/>
  <cols>
    <col min="1" max="1" width="7.28515625" bestFit="1" customWidth="1"/>
    <col min="2" max="2" width="37.5703125" bestFit="1" customWidth="1"/>
    <col min="3" max="6" width="12.85546875" bestFit="1" customWidth="1"/>
  </cols>
  <sheetData>
    <row r="1" spans="1:6">
      <c r="A1" s="256"/>
      <c r="B1" s="257"/>
      <c r="C1" s="257"/>
      <c r="D1" s="257"/>
      <c r="E1" s="257"/>
      <c r="F1" s="258"/>
    </row>
    <row r="2" spans="1:6">
      <c r="A2" s="435" t="s">
        <v>286</v>
      </c>
      <c r="B2" s="436"/>
      <c r="C2" s="436"/>
      <c r="D2" s="436"/>
      <c r="E2" s="436"/>
      <c r="F2" s="437"/>
    </row>
    <row r="3" spans="1:6">
      <c r="A3" s="432" t="s">
        <v>291</v>
      </c>
      <c r="B3" s="433"/>
      <c r="C3" s="433"/>
      <c r="D3" s="433"/>
      <c r="E3" s="433"/>
      <c r="F3" s="434"/>
    </row>
    <row r="4" spans="1:6">
      <c r="A4" s="259"/>
      <c r="B4" s="260"/>
      <c r="C4" s="260"/>
      <c r="D4" s="260"/>
      <c r="E4" s="260"/>
      <c r="F4" s="261"/>
    </row>
    <row r="5" spans="1:6">
      <c r="A5" s="438" t="s">
        <v>6</v>
      </c>
      <c r="B5" s="438" t="s">
        <v>9</v>
      </c>
      <c r="C5" s="438" t="s">
        <v>270</v>
      </c>
      <c r="D5" s="438" t="s">
        <v>271</v>
      </c>
      <c r="E5" s="439" t="s">
        <v>272</v>
      </c>
      <c r="F5" s="439" t="s">
        <v>273</v>
      </c>
    </row>
    <row r="6" spans="1:6">
      <c r="A6" s="438"/>
      <c r="B6" s="438"/>
      <c r="C6" s="438"/>
      <c r="D6" s="438"/>
      <c r="E6" s="439"/>
      <c r="F6" s="439"/>
    </row>
    <row r="7" spans="1:6" ht="15.75">
      <c r="A7" s="238" t="s">
        <v>274</v>
      </c>
      <c r="B7" s="262" t="s">
        <v>287</v>
      </c>
      <c r="C7" s="240">
        <v>18683.560000000001</v>
      </c>
      <c r="D7" s="241">
        <f>C7*D8</f>
        <v>9341.7800000000007</v>
      </c>
      <c r="E7" s="241">
        <f>C7*E8</f>
        <v>4110.3832000000002</v>
      </c>
      <c r="F7" s="241">
        <f>C7*F8</f>
        <v>5231.3968000000004</v>
      </c>
    </row>
    <row r="8" spans="1:6" ht="15">
      <c r="A8" s="238"/>
      <c r="B8" s="238" t="s">
        <v>275</v>
      </c>
      <c r="C8" s="240"/>
      <c r="D8" s="242">
        <v>0.5</v>
      </c>
      <c r="E8" s="242">
        <v>0.22</v>
      </c>
      <c r="F8" s="242">
        <v>0.28000000000000003</v>
      </c>
    </row>
    <row r="9" spans="1:6" ht="15.75">
      <c r="A9" s="238" t="s">
        <v>276</v>
      </c>
      <c r="B9" s="239" t="s">
        <v>283</v>
      </c>
      <c r="C9" s="240">
        <v>43303.65</v>
      </c>
      <c r="D9" s="241">
        <f>C9*D10</f>
        <v>8660.7300000000014</v>
      </c>
      <c r="E9" s="241">
        <f>C9*E10</f>
        <v>17321.460000000003</v>
      </c>
      <c r="F9" s="241">
        <f>C9*F10</f>
        <v>17321.460000000003</v>
      </c>
    </row>
    <row r="10" spans="1:6" ht="15">
      <c r="A10" s="238"/>
      <c r="B10" s="238" t="s">
        <v>275</v>
      </c>
      <c r="C10" s="240"/>
      <c r="D10" s="242">
        <v>0.2</v>
      </c>
      <c r="E10" s="242">
        <v>0.4</v>
      </c>
      <c r="F10" s="242">
        <v>0.4</v>
      </c>
    </row>
    <row r="11" spans="1:6" ht="15.75">
      <c r="A11" s="238" t="s">
        <v>277</v>
      </c>
      <c r="B11" s="239" t="s">
        <v>284</v>
      </c>
      <c r="C11" s="240">
        <v>32089.83</v>
      </c>
      <c r="D11" s="241">
        <f>C11*D12</f>
        <v>19253.898000000001</v>
      </c>
      <c r="E11" s="241">
        <f>C11*E12</f>
        <v>12835.932000000001</v>
      </c>
      <c r="F11" s="241">
        <f>C11*F12</f>
        <v>0</v>
      </c>
    </row>
    <row r="12" spans="1:6" ht="15.75">
      <c r="A12" s="238"/>
      <c r="B12" s="238" t="s">
        <v>275</v>
      </c>
      <c r="C12" s="243"/>
      <c r="D12" s="242">
        <v>0.6</v>
      </c>
      <c r="E12" s="242">
        <v>0.4</v>
      </c>
      <c r="F12" s="242">
        <v>0</v>
      </c>
    </row>
    <row r="13" spans="1:6" ht="15.75">
      <c r="A13" s="238" t="s">
        <v>278</v>
      </c>
      <c r="B13" s="239" t="s">
        <v>285</v>
      </c>
      <c r="C13" s="240">
        <v>1738.68</v>
      </c>
      <c r="D13" s="241">
        <f>C13*D14</f>
        <v>608.53800000000001</v>
      </c>
      <c r="E13" s="241">
        <f>C13*E14</f>
        <v>608.53800000000001</v>
      </c>
      <c r="F13" s="241">
        <f>C13*F14</f>
        <v>521.60400000000004</v>
      </c>
    </row>
    <row r="14" spans="1:6" ht="15.75">
      <c r="A14" s="238"/>
      <c r="B14" s="238" t="s">
        <v>275</v>
      </c>
      <c r="C14" s="243"/>
      <c r="D14" s="242">
        <v>0.35</v>
      </c>
      <c r="E14" s="242">
        <v>0.35</v>
      </c>
      <c r="F14" s="242">
        <v>0.3</v>
      </c>
    </row>
    <row r="15" spans="1:6" ht="15.75">
      <c r="A15" s="244"/>
      <c r="B15" s="245" t="s">
        <v>279</v>
      </c>
      <c r="C15" s="246">
        <f>SUM(C7:C13)</f>
        <v>95815.72</v>
      </c>
      <c r="D15" s="247">
        <f>SUM(D7,D9,D11,D13)</f>
        <v>37864.946000000004</v>
      </c>
      <c r="E15" s="247">
        <f>SUM(E7,E9,E11,E13)</f>
        <v>34876.313200000004</v>
      </c>
      <c r="F15" s="247">
        <f>SUM(F7,F9,F11,F13)</f>
        <v>23074.460800000001</v>
      </c>
    </row>
    <row r="16" spans="1:6" ht="15.75">
      <c r="A16" s="244"/>
      <c r="B16" s="248"/>
      <c r="C16" s="246"/>
      <c r="D16" s="247"/>
      <c r="E16" s="247"/>
      <c r="F16" s="247"/>
    </row>
    <row r="17" spans="1:6" ht="15">
      <c r="A17" s="249"/>
      <c r="B17" s="250" t="s">
        <v>280</v>
      </c>
      <c r="C17" s="250"/>
      <c r="D17" s="251">
        <f>D15/C15</f>
        <v>0.39518511158711744</v>
      </c>
      <c r="E17" s="251">
        <f>E15/C15</f>
        <v>0.36399364530162698</v>
      </c>
      <c r="F17" s="251">
        <f>F15/C15</f>
        <v>0.24082124311125566</v>
      </c>
    </row>
    <row r="18" spans="1:6" ht="15">
      <c r="A18" s="249"/>
      <c r="B18" s="250" t="s">
        <v>281</v>
      </c>
      <c r="C18" s="250"/>
      <c r="D18" s="252">
        <f>D15</f>
        <v>37864.946000000004</v>
      </c>
      <c r="E18" s="253">
        <f>D18+E15</f>
        <v>72741.2592</v>
      </c>
      <c r="F18" s="253">
        <f>E18+F15</f>
        <v>95815.72</v>
      </c>
    </row>
    <row r="19" spans="1:6" ht="15.75">
      <c r="A19" s="249"/>
      <c r="B19" s="254" t="s">
        <v>282</v>
      </c>
      <c r="C19" s="250"/>
      <c r="D19" s="255">
        <f>D18/C15</f>
        <v>0.39518511158711744</v>
      </c>
      <c r="E19" s="255">
        <f>D19+E17</f>
        <v>0.75917875688874448</v>
      </c>
      <c r="F19" s="255">
        <f>E19+F17</f>
        <v>1.0000000000000002</v>
      </c>
    </row>
  </sheetData>
  <mergeCells count="8">
    <mergeCell ref="A3:F3"/>
    <mergeCell ref="A2:F2"/>
    <mergeCell ref="A5:A6"/>
    <mergeCell ref="B5:B6"/>
    <mergeCell ref="C5:C6"/>
    <mergeCell ref="D5:D6"/>
    <mergeCell ref="E5:E6"/>
    <mergeCell ref="F5:F6"/>
  </mergeCells>
  <conditionalFormatting sqref="B7">
    <cfRule type="expression" dxfId="2" priority="3" stopIfTrue="1">
      <formula>OR(RIGHT($A7,2)="00",$A7="")</formula>
    </cfRule>
  </conditionalFormatting>
  <conditionalFormatting sqref="B7 B9 B11 B13">
    <cfRule type="expression" dxfId="1" priority="2" stopIfTrue="1">
      <formula>OR(RIGHT(#REF!,2)="00",#REF!="")</formula>
    </cfRule>
  </conditionalFormatting>
  <conditionalFormatting sqref="B7 B9 B11 B13">
    <cfRule type="expression" dxfId="0" priority="1" stopIfTrue="1">
      <formula>OR(RIGHT(#REF!,2)="00",#REF!="")</formula>
    </cfRule>
  </conditionalFormatting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PO I - Serviços</vt:lpstr>
      <vt:lpstr>PO II - Comp Serv Complementare</vt:lpstr>
      <vt:lpstr>PO III - Comp Serv Principais</vt:lpstr>
      <vt:lpstr>PO IV - Det Enc Soc</vt:lpstr>
      <vt:lpstr>PO V - BDI Serviços</vt:lpstr>
      <vt:lpstr>Cotações</vt:lpstr>
      <vt:lpstr>Cronograma físico-financeiro</vt:lpstr>
      <vt:lpstr>Cotações!Area_de_impressao</vt:lpstr>
      <vt:lpstr>'Cronograma físico-financeiro'!Area_de_impressao</vt:lpstr>
      <vt:lpstr>'PO I - Serviços'!Area_de_impressao</vt:lpstr>
      <vt:lpstr>'PO II - Comp Serv Complementare'!Area_de_impressao</vt:lpstr>
      <vt:lpstr>'PO IV - Det Enc Soc'!Area_de_impressao</vt:lpstr>
      <vt:lpstr>'PO V - BDI Serviços'!Area_de_impressao</vt:lpstr>
      <vt:lpstr>'PO I - Serviços'!Titulos_de_impressao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mauricio.nascimento</cp:lastModifiedBy>
  <cp:lastPrinted>2018-03-07T20:09:09Z</cp:lastPrinted>
  <dcterms:created xsi:type="dcterms:W3CDTF">2008-05-14T18:16:48Z</dcterms:created>
  <dcterms:modified xsi:type="dcterms:W3CDTF">2018-03-07T20:09:10Z</dcterms:modified>
</cp:coreProperties>
</file>