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9450" windowHeight="4230" tabRatio="876" activeTab="4"/>
  </bookViews>
  <sheets>
    <sheet name="PLANILHA" sheetId="28" r:id="rId1"/>
    <sheet name="CRONOG" sheetId="30" r:id="rId2"/>
    <sheet name="Mobilização" sheetId="60" r:id="rId3"/>
    <sheet name="Composição dos Custos" sheetId="63" r:id="rId4"/>
    <sheet name="MEMÓRIA DE CÁLCULO" sheetId="66" r:id="rId5"/>
  </sheets>
  <definedNames>
    <definedName name="AccessDatabase" hidden="1">"D:\Arquivos do excel\Planilha modelo1.mdb"</definedName>
    <definedName name="af" localSheetId="1">#REF!</definedName>
    <definedName name="af" localSheetId="0">#REF!</definedName>
    <definedName name="af">#REF!</definedName>
    <definedName name="ag" localSheetId="1">#REF!</definedName>
    <definedName name="ag" localSheetId="0">#REF!</definedName>
    <definedName name="ag">#REF!</definedName>
    <definedName name="_xlnm.Print_Area" localSheetId="3">'Composição dos Custos'!$A$1:$J$97</definedName>
    <definedName name="_xlnm.Print_Area" localSheetId="4">'MEMÓRIA DE CÁLCULO'!$A$1:$I$34</definedName>
    <definedName name="_xlnm.Print_Area" localSheetId="0">PLANILHA!$A$1:$J$26</definedName>
    <definedName name="BALTO" localSheetId="1">#REF!</definedName>
    <definedName name="BALTO" localSheetId="0">#REF!</definedName>
    <definedName name="BALTO">#REF!</definedName>
    <definedName name="cho" localSheetId="1">#REF!</definedName>
    <definedName name="cho" localSheetId="0">#REF!</definedName>
    <definedName name="cho">#REF!</definedName>
    <definedName name="ci" localSheetId="1">#REF!</definedName>
    <definedName name="ci" localSheetId="0">#REF!</definedName>
    <definedName name="ci">#REF!</definedName>
    <definedName name="jazida5">#REF!</definedName>
    <definedName name="jazida6">#REF!</definedName>
    <definedName name="ls" localSheetId="1">#REF!</definedName>
    <definedName name="ls" localSheetId="0">#REF!</definedName>
    <definedName name="ls">#REF!</definedName>
    <definedName name="lub" localSheetId="1">#REF!</definedName>
    <definedName name="lub" localSheetId="0">#REF!</definedName>
    <definedName name="lub">#REF!</definedName>
    <definedName name="meio" localSheetId="1">#REF!</definedName>
    <definedName name="meio" localSheetId="0">#REF!</definedName>
    <definedName name="meio">#REF!</definedName>
    <definedName name="od" localSheetId="1">#REF!</definedName>
    <definedName name="od" localSheetId="0">#REF!</definedName>
    <definedName name="od">#REF!</definedName>
    <definedName name="of" localSheetId="1">#REF!</definedName>
    <definedName name="of" localSheetId="0">#REF!</definedName>
    <definedName name="of">#REF!</definedName>
    <definedName name="pdm" localSheetId="1">#REF!</definedName>
    <definedName name="pdm" localSheetId="0">#REF!</definedName>
    <definedName name="pdm">#REF!</definedName>
    <definedName name="pedra" localSheetId="1">#REF!</definedName>
    <definedName name="pedra" localSheetId="0">#REF!</definedName>
    <definedName name="pedra">#REF!</definedName>
    <definedName name="port" localSheetId="1">#REF!</definedName>
    <definedName name="port" localSheetId="0">#REF!</definedName>
    <definedName name="port">#REF!</definedName>
    <definedName name="PREF" localSheetId="1">#REF!</definedName>
    <definedName name="PREF" localSheetId="0">#REF!</definedName>
    <definedName name="PREF">#REF!</definedName>
    <definedName name="ruas" localSheetId="1">#REF!</definedName>
    <definedName name="ruas" localSheetId="0">#REF!</definedName>
    <definedName name="ruas">#REF!</definedName>
    <definedName name="s">#REF!</definedName>
    <definedName name="se" localSheetId="1">#REF!</definedName>
    <definedName name="se" localSheetId="0">#REF!</definedName>
    <definedName name="se">#REF!</definedName>
    <definedName name="sx" localSheetId="1">#REF!</definedName>
    <definedName name="sx" localSheetId="0">#REF!</definedName>
    <definedName name="sx">#REF!</definedName>
    <definedName name="tb100cm" localSheetId="1">#REF!</definedName>
    <definedName name="tb100cm" localSheetId="0">#REF!</definedName>
    <definedName name="tb100cm">#REF!</definedName>
    <definedName name="_xlnm.Print_Titles" localSheetId="0">PLANILHA!$6:$15</definedName>
    <definedName name="total" localSheetId="1">#REF!</definedName>
    <definedName name="total" localSheetId="0">#REF!</definedName>
    <definedName name="total">#REF!</definedName>
  </definedNames>
  <calcPr calcId="145621"/>
</workbook>
</file>

<file path=xl/calcChain.xml><?xml version="1.0" encoding="utf-8"?>
<calcChain xmlns="http://schemas.openxmlformats.org/spreadsheetml/2006/main">
  <c r="D17" i="30" l="1"/>
  <c r="E16" i="30"/>
  <c r="F19" i="66"/>
  <c r="F18" i="66"/>
  <c r="F83" i="63"/>
  <c r="F82" i="63"/>
  <c r="F37" i="63" l="1"/>
  <c r="F38" i="63"/>
  <c r="F39" i="63"/>
  <c r="F40" i="63"/>
  <c r="F41" i="63"/>
  <c r="F42" i="63"/>
  <c r="F43" i="63"/>
  <c r="F36" i="63"/>
  <c r="G57" i="63"/>
  <c r="G66" i="63"/>
  <c r="G65" i="63"/>
  <c r="G59" i="63"/>
  <c r="G60" i="63"/>
  <c r="G61" i="63"/>
  <c r="G62" i="63"/>
  <c r="G63" i="63"/>
  <c r="G64" i="63"/>
  <c r="B74" i="63"/>
  <c r="G58" i="63"/>
  <c r="G53" i="63"/>
  <c r="G52" i="63"/>
  <c r="G67" i="63" l="1"/>
  <c r="G54" i="63"/>
  <c r="F44" i="63"/>
  <c r="F45" i="63" s="1"/>
  <c r="F46" i="63" s="1"/>
  <c r="F20" i="28" s="1"/>
  <c r="G87" i="63"/>
  <c r="G88" i="63"/>
  <c r="B96" i="63"/>
  <c r="G83" i="63"/>
  <c r="G89" i="63" l="1"/>
  <c r="F70" i="63"/>
  <c r="B31" i="63"/>
  <c r="E28" i="63"/>
  <c r="G20" i="28"/>
  <c r="F21" i="63"/>
  <c r="B23" i="63"/>
  <c r="D29" i="63"/>
  <c r="E29" i="63"/>
  <c r="C20" i="60"/>
  <c r="H29" i="60"/>
  <c r="E18" i="28"/>
  <c r="E19" i="28"/>
  <c r="G70" i="63" l="1"/>
  <c r="G71" i="63" s="1"/>
  <c r="G73" i="63" s="1"/>
  <c r="F29" i="63"/>
  <c r="F32" i="60"/>
  <c r="D20" i="63" s="1"/>
  <c r="F20" i="63" s="1"/>
  <c r="F22" i="63" s="1"/>
  <c r="A32" i="60"/>
  <c r="F23" i="63" l="1"/>
  <c r="F24" i="63"/>
  <c r="F18" i="28" s="1"/>
  <c r="G18" i="28" s="1"/>
  <c r="G74" i="63"/>
  <c r="G75" i="63" s="1"/>
  <c r="D28" i="63"/>
  <c r="F23" i="28" l="1"/>
  <c r="G23" i="28" s="1"/>
  <c r="F28" i="63"/>
  <c r="F30" i="63" s="1"/>
  <c r="G82" i="63"/>
  <c r="D16" i="30"/>
  <c r="F31" i="63" l="1"/>
  <c r="F32" i="63"/>
  <c r="F19" i="28" s="1"/>
  <c r="G19" i="28" s="1"/>
  <c r="G17" i="28" s="1"/>
  <c r="G84" i="63"/>
  <c r="C16" i="30"/>
  <c r="F92" i="63" l="1"/>
  <c r="G92" i="63" s="1"/>
  <c r="G93" i="63" l="1"/>
  <c r="G95" i="63" s="1"/>
  <c r="G96" i="63" s="1"/>
  <c r="G97" i="63" s="1"/>
  <c r="F24" i="28" s="1"/>
  <c r="G24" i="28" s="1"/>
  <c r="G22" i="28" s="1"/>
  <c r="F16" i="30"/>
  <c r="C17" i="30" l="1"/>
  <c r="G26" i="28"/>
  <c r="G16" i="30"/>
  <c r="C19" i="30" l="1"/>
  <c r="E17" i="30" l="1"/>
  <c r="D19" i="30"/>
  <c r="D22" i="30" l="1"/>
  <c r="D21" i="30"/>
  <c r="D23" i="30" s="1"/>
  <c r="F17" i="30"/>
  <c r="E19" i="30"/>
  <c r="E21" i="30" s="1"/>
  <c r="E23" i="30" l="1"/>
  <c r="G17" i="30"/>
  <c r="F19" i="30"/>
  <c r="F21" i="30" s="1"/>
  <c r="E22" i="30"/>
  <c r="F23" i="30" l="1"/>
  <c r="F22" i="30"/>
  <c r="G19" i="30"/>
  <c r="G21" i="30" s="1"/>
  <c r="G23" i="30" l="1"/>
  <c r="G22" i="30"/>
</calcChain>
</file>

<file path=xl/sharedStrings.xml><?xml version="1.0" encoding="utf-8"?>
<sst xmlns="http://schemas.openxmlformats.org/spreadsheetml/2006/main" count="249" uniqueCount="144">
  <si>
    <t>m³</t>
  </si>
  <si>
    <t>QUANT</t>
  </si>
  <si>
    <t>01.00</t>
  </si>
  <si>
    <t>01.01</t>
  </si>
  <si>
    <t>un</t>
  </si>
  <si>
    <t>01.02</t>
  </si>
  <si>
    <t>02.00</t>
  </si>
  <si>
    <t>02.01</t>
  </si>
  <si>
    <t>01.03</t>
  </si>
  <si>
    <t>PLANILHA ORÇAMENTÁRIA</t>
  </si>
  <si>
    <t>ÍTEM</t>
  </si>
  <si>
    <t>DISCRIMINAÇÃO DOS SERVIÇOS</t>
  </si>
  <si>
    <t>UND</t>
  </si>
  <si>
    <t>UNITÁRIO</t>
  </si>
  <si>
    <t>TOTAL</t>
  </si>
  <si>
    <t>SERVIÇOS PRELIMINARES</t>
  </si>
  <si>
    <t>TERRAPLENAGEM</t>
  </si>
  <si>
    <t>Mobilização</t>
  </si>
  <si>
    <t>Desmobilização</t>
  </si>
  <si>
    <t>TOTAIS</t>
  </si>
  <si>
    <t>CRONOGRAMA FÍSICO/FINANCEIRO</t>
  </si>
  <si>
    <t xml:space="preserve">ITEM </t>
  </si>
  <si>
    <t>DISCRIMINAÇÃO</t>
  </si>
  <si>
    <t>VALOR</t>
  </si>
  <si>
    <t>1.0</t>
  </si>
  <si>
    <t>2.0</t>
  </si>
  <si>
    <t>3.0</t>
  </si>
  <si>
    <t>% DO ITEM</t>
  </si>
  <si>
    <t>TOTAL ACUMULADO</t>
  </si>
  <si>
    <t>% ACUMULADA</t>
  </si>
  <si>
    <t>Total</t>
  </si>
  <si>
    <t>Transporte dos equipamentos</t>
  </si>
  <si>
    <t>txkm</t>
  </si>
  <si>
    <t>Passagens rodoviárias</t>
  </si>
  <si>
    <t>und</t>
  </si>
  <si>
    <t>Custo</t>
  </si>
  <si>
    <t>ITEM</t>
  </si>
  <si>
    <t>DESCRIÇÃO</t>
  </si>
  <si>
    <t>UNIDADE</t>
  </si>
  <si>
    <t>QUANTIDADE</t>
  </si>
  <si>
    <t>CUSTO UNITÁRIO</t>
  </si>
  <si>
    <t>CUSTO TOTAL</t>
  </si>
  <si>
    <t>m²</t>
  </si>
  <si>
    <t>1º  Mês</t>
  </si>
  <si>
    <t>2º Mês</t>
  </si>
  <si>
    <t>3º Mês</t>
  </si>
  <si>
    <t>Placa da Obra</t>
  </si>
  <si>
    <t>MEMÓRIA DE CÁLCULO DOS MOMENTOS DE TRANSPORTE PARA MOBILIZAÇÃO E DESMOBILIZAÇÃO</t>
  </si>
  <si>
    <t>Cidade de Origem:</t>
  </si>
  <si>
    <t>Destino:</t>
  </si>
  <si>
    <t xml:space="preserve"> km</t>
  </si>
  <si>
    <t>Distância Total:</t>
  </si>
  <si>
    <t>Peso das máquinas:</t>
  </si>
  <si>
    <t xml:space="preserve"> ton</t>
  </si>
  <si>
    <t xml:space="preserve"> t x km</t>
  </si>
  <si>
    <t>4.0</t>
  </si>
  <si>
    <t>5.0</t>
  </si>
  <si>
    <t>BDI  UTILIZADO:</t>
  </si>
  <si>
    <t>TOTAL GERAL (R$)</t>
  </si>
  <si>
    <t>4º Mês</t>
  </si>
  <si>
    <t>1 A 00 002 40</t>
  </si>
  <si>
    <t>SINAPI/DNIT</t>
  </si>
  <si>
    <t>MINISTÉRIO DA INTEGRAÇÃO NACIONAL</t>
  </si>
  <si>
    <t>COMPANHIA DE DESENVOLVIMENTO DOS VALES DO SÃO FRANCISCO E DO PARNAÍBA</t>
  </si>
  <si>
    <t>ÁREA DE REVITALIZAÇÃO DAS BACIAS HIDROGRÁFICAS</t>
  </si>
  <si>
    <t xml:space="preserve">ENCARGOS SOCIAIS: </t>
  </si>
  <si>
    <t>Esc. carga tr. mat 2a c. DMT 800 a 1000m c/carreg</t>
  </si>
  <si>
    <t>Trator de esteiras c/ lâmina</t>
  </si>
  <si>
    <t>Carregadeira de pneu</t>
  </si>
  <si>
    <t>Caminhão Basculante</t>
  </si>
  <si>
    <t>COMPOSIÇÃO DE CUSTOS UNITÁRIOS</t>
  </si>
  <si>
    <t>Centro de gravidade das aguadas a serem recuperadas</t>
  </si>
  <si>
    <t>LIMPEZA E RECUPERAÇÃO DE AGUADAS NA ÁREA DE ABRANGÊNCIA DA 2ª SR NO ESTADO DA BAHIA</t>
  </si>
  <si>
    <t>SINAPI/DNITI</t>
  </si>
  <si>
    <t>ANEXO II</t>
  </si>
  <si>
    <t>02.02</t>
  </si>
  <si>
    <t>Esc. carga transp. mat 1ª cat DMT 50 m</t>
  </si>
  <si>
    <t>h</t>
  </si>
  <si>
    <t>Dist. Origem:</t>
  </si>
  <si>
    <t>MEMÓRIA DE CÁLCULO</t>
  </si>
  <si>
    <t>LIMPEZA E RECUPERAÇÃO DE AGUADAS</t>
  </si>
  <si>
    <t>SERVIÇO</t>
  </si>
  <si>
    <t>CÁLCULO</t>
  </si>
  <si>
    <t>Dist. Guanambi/BA ao CG:</t>
  </si>
  <si>
    <t>CP - 01</t>
  </si>
  <si>
    <t>CP - 02</t>
  </si>
  <si>
    <t>Encarregado</t>
  </si>
  <si>
    <t>Servente</t>
  </si>
  <si>
    <t>Trator de esteiras com lâmina</t>
  </si>
  <si>
    <t>h/operativa</t>
  </si>
  <si>
    <t>h/improdutiva</t>
  </si>
  <si>
    <t>Equipamentos</t>
  </si>
  <si>
    <t>Mão de Obra</t>
  </si>
  <si>
    <t>Ferramentas</t>
  </si>
  <si>
    <t>Adc.M.O. - Ferramentas</t>
  </si>
  <si>
    <t>%</t>
  </si>
  <si>
    <t>Motoniveladora - (103 kW)</t>
  </si>
  <si>
    <t>Carregadeira de Pneus - 3,3 m3 (147 kW)</t>
  </si>
  <si>
    <t>Trator de Esteiras - com escarificador (259 kW)</t>
  </si>
  <si>
    <t>Caminhão Basculante - 40 t (294 kW)</t>
  </si>
  <si>
    <t>CP - 06</t>
  </si>
  <si>
    <t>CP - 07</t>
  </si>
  <si>
    <t xml:space="preserve">M2    </t>
  </si>
  <si>
    <t>Coeficiente</t>
  </si>
  <si>
    <t>Preço Unit.</t>
  </si>
  <si>
    <t>Preço Total</t>
  </si>
  <si>
    <t>1213</t>
  </si>
  <si>
    <t>4083</t>
  </si>
  <si>
    <t>6111</t>
  </si>
  <si>
    <t>4417</t>
  </si>
  <si>
    <t>4491</t>
  </si>
  <si>
    <t>4813</t>
  </si>
  <si>
    <t>5075</t>
  </si>
  <si>
    <t>5652</t>
  </si>
  <si>
    <t>Custo Direto Total</t>
  </si>
  <si>
    <t>Taxa de BDI %</t>
  </si>
  <si>
    <t>Total da Composição</t>
  </si>
  <si>
    <t>CARPINTEIRO DE FORMA</t>
  </si>
  <si>
    <t>FEITOR OU ENCARREGADO GERAL</t>
  </si>
  <si>
    <t>SERVENTE OU OPERARIO NAO QUALIFICADO</t>
  </si>
  <si>
    <t>PECA DE MADEIRA LEI 1A QUALIDADE 2,5 X 7,5CM (1 X 3") NAO APARELHADA</t>
  </si>
  <si>
    <t>PECA DE MADEIRA 3A/4A QUALIDADE 7,5 X 7,5CM (3X3) NAO APARELHADA</t>
  </si>
  <si>
    <t>PLACA DE OBRA (IDENTIFICACAO) PARA CONSTRUCAO CIVIL EM CHAPA GALVANIZADA NUM 22 (NAO INCLUI COLOCACAO)</t>
  </si>
  <si>
    <t>PREGO DE ACO 18 X 30</t>
  </si>
  <si>
    <t xml:space="preserve">CONCRETO NAO ESTRUTURAL, CONSUMO MINIMO 150 KG/M3 (1:4:225,92                                                                                                                                           </t>
  </si>
  <si>
    <t>H</t>
  </si>
  <si>
    <t>M</t>
  </si>
  <si>
    <t>M2</t>
  </si>
  <si>
    <t>KG</t>
  </si>
  <si>
    <t xml:space="preserve">M3    </t>
  </si>
  <si>
    <t>CP - 03</t>
  </si>
  <si>
    <t xml:space="preserve"> CP - 01 MOBILIZAÇÃO DE PESSOAL E EQUIPAMENTOS</t>
  </si>
  <si>
    <t>CP - 02 DESMOBILIZAÇÃO DE PESSOAL E EQUIPAMENTOS</t>
  </si>
  <si>
    <t>CP - 03 PLACA DE OBRA EM CHAPA DE ACO GALVANIZADO</t>
  </si>
  <si>
    <t>BDI UTILIZADO: 23,40 %                                                           BASE:  OUTUBRO. 2014</t>
  </si>
  <si>
    <t>SINAPI: OUTUBRO/2014</t>
  </si>
  <si>
    <t>1 unidades X 3,00 comprimento X 2,00 largura =</t>
  </si>
  <si>
    <t>Irecê</t>
  </si>
  <si>
    <t>TABELA: SICRO2 - MAIO/2014</t>
  </si>
  <si>
    <t xml:space="preserve"> CP - 06      2 S 01 101 13 - Esc. carga tr. mat 2a c. DMT 800 a 1000m c/carreg                                                   Produção da Equipe : 162,00 m3</t>
  </si>
  <si>
    <t>CP - 07         2 S 01 100 01 - Esc. carga transp. mat 1ª cat DMT 50 m                                                              Produção da Equipe : 275,00 m3</t>
  </si>
  <si>
    <t>75.000 X 20,00% m³ =</t>
  </si>
  <si>
    <t>75.000 X 80,00% m³ =</t>
  </si>
  <si>
    <t xml:space="preserve">LIMPEZA E RECUPERAÇÃO DE AGUADAS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</si>
</sst>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-* #,##0.0000000_-;\-* #,##0.0000000_-;_-* &quot;-&quot;??_-;_-@_-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0"/>
      <name val="Arial Narrow"/>
      <family val="2"/>
    </font>
    <font>
      <sz val="8"/>
      <name val="Verdana"/>
      <family val="2"/>
    </font>
    <font>
      <b/>
      <sz val="20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b/>
      <sz val="15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22"/>
      <name val="Arial Narrow"/>
      <family val="2"/>
    </font>
    <font>
      <b/>
      <sz val="14"/>
      <name val="Arial Narrow"/>
      <family val="2"/>
    </font>
    <font>
      <b/>
      <sz val="14"/>
      <name val="Arial"/>
      <family val="2"/>
    </font>
    <font>
      <sz val="12"/>
      <color indexed="8"/>
      <name val="Arial Narrow"/>
      <family val="2"/>
    </font>
    <font>
      <b/>
      <sz val="28"/>
      <name val="Arial"/>
      <family val="2"/>
    </font>
    <font>
      <sz val="12"/>
      <name val="MonoMM1_ZeroNormal"/>
      <family val="3"/>
    </font>
    <font>
      <b/>
      <sz val="12"/>
      <name val="MonoMM1_ZeroNormal"/>
    </font>
    <font>
      <sz val="12"/>
      <color indexed="30"/>
      <name val="Verdana"/>
      <family val="2"/>
    </font>
    <font>
      <b/>
      <sz val="16"/>
      <color indexed="8"/>
      <name val="Calibri"/>
      <family val="2"/>
    </font>
    <font>
      <b/>
      <sz val="18"/>
      <name val="Arial"/>
      <family val="2"/>
    </font>
    <font>
      <b/>
      <sz val="22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50">
    <xf numFmtId="0" fontId="0" fillId="0" borderId="0" xfId="0"/>
    <xf numFmtId="0" fontId="4" fillId="0" borderId="0" xfId="0" applyFont="1"/>
    <xf numFmtId="0" fontId="3" fillId="0" borderId="0" xfId="1" applyFont="1"/>
    <xf numFmtId="4" fontId="3" fillId="0" borderId="0" xfId="1" applyNumberFormat="1" applyFont="1"/>
    <xf numFmtId="4" fontId="3" fillId="0" borderId="0" xfId="1" applyNumberFormat="1" applyFont="1" applyAlignment="1">
      <alignment horizontal="right"/>
    </xf>
    <xf numFmtId="0" fontId="4" fillId="0" borderId="0" xfId="1" applyFont="1"/>
    <xf numFmtId="0" fontId="4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 wrapText="1"/>
    </xf>
    <xf numFmtId="0" fontId="5" fillId="0" borderId="0" xfId="0" applyFont="1"/>
    <xf numFmtId="0" fontId="17" fillId="0" borderId="0" xfId="1" applyFont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43" fontId="10" fillId="0" borderId="2" xfId="3" applyNumberFormat="1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43" fontId="10" fillId="0" borderId="3" xfId="3" applyNumberFormat="1" applyFont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/>
    <xf numFmtId="164" fontId="10" fillId="0" borderId="3" xfId="3" applyFont="1" applyBorder="1"/>
    <xf numFmtId="43" fontId="10" fillId="0" borderId="3" xfId="0" applyNumberFormat="1" applyFont="1" applyBorder="1"/>
    <xf numFmtId="164" fontId="10" fillId="0" borderId="3" xfId="0" applyNumberFormat="1" applyFont="1" applyBorder="1"/>
    <xf numFmtId="49" fontId="10" fillId="0" borderId="4" xfId="0" applyNumberFormat="1" applyFont="1" applyFill="1" applyBorder="1" applyAlignment="1">
      <alignment horizontal="center" vertical="center"/>
    </xf>
    <xf numFmtId="0" fontId="10" fillId="0" borderId="4" xfId="0" applyFont="1" applyBorder="1"/>
    <xf numFmtId="0" fontId="3" fillId="0" borderId="0" xfId="1"/>
    <xf numFmtId="0" fontId="3" fillId="0" borderId="0" xfId="1" applyAlignment="1">
      <alignment vertical="center"/>
    </xf>
    <xf numFmtId="0" fontId="18" fillId="0" borderId="0" xfId="1" applyFont="1" applyBorder="1" applyAlignment="1">
      <alignment vertical="center"/>
    </xf>
    <xf numFmtId="0" fontId="19" fillId="0" borderId="0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8" fillId="0" borderId="0" xfId="1" applyFont="1"/>
    <xf numFmtId="0" fontId="19" fillId="0" borderId="0" xfId="1" applyFont="1"/>
    <xf numFmtId="2" fontId="19" fillId="0" borderId="0" xfId="1" applyNumberFormat="1" applyFont="1"/>
    <xf numFmtId="2" fontId="18" fillId="0" borderId="0" xfId="1" applyNumberFormat="1" applyFont="1"/>
    <xf numFmtId="2" fontId="19" fillId="0" borderId="6" xfId="1" applyNumberFormat="1" applyFont="1" applyBorder="1" applyAlignment="1">
      <alignment horizontal="center" vertical="center"/>
    </xf>
    <xf numFmtId="4" fontId="3" fillId="0" borderId="0" xfId="1" applyNumberFormat="1"/>
    <xf numFmtId="4" fontId="4" fillId="0" borderId="0" xfId="1" applyNumberFormat="1" applyFont="1"/>
    <xf numFmtId="4" fontId="10" fillId="0" borderId="2" xfId="0" applyNumberFormat="1" applyFont="1" applyBorder="1" applyAlignment="1"/>
    <xf numFmtId="4" fontId="10" fillId="0" borderId="3" xfId="0" applyNumberFormat="1" applyFont="1" applyBorder="1" applyAlignment="1"/>
    <xf numFmtId="43" fontId="10" fillId="0" borderId="10" xfId="3" applyNumberFormat="1" applyFont="1" applyBorder="1" applyAlignment="1">
      <alignment vertical="center"/>
    </xf>
    <xf numFmtId="43" fontId="10" fillId="0" borderId="11" xfId="3" applyNumberFormat="1" applyFont="1" applyBorder="1" applyAlignment="1">
      <alignment vertical="center"/>
    </xf>
    <xf numFmtId="164" fontId="10" fillId="0" borderId="11" xfId="3" applyFont="1" applyBorder="1"/>
    <xf numFmtId="164" fontId="10" fillId="0" borderId="11" xfId="0" applyNumberFormat="1" applyFont="1" applyBorder="1"/>
    <xf numFmtId="43" fontId="5" fillId="0" borderId="3" xfId="0" applyNumberFormat="1" applyFont="1" applyBorder="1" applyAlignment="1">
      <alignment horizontal="right"/>
    </xf>
    <xf numFmtId="43" fontId="5" fillId="0" borderId="3" xfId="0" applyNumberFormat="1" applyFont="1" applyBorder="1" applyAlignment="1">
      <alignment horizontal="right" vertical="center"/>
    </xf>
    <xf numFmtId="43" fontId="5" fillId="0" borderId="11" xfId="0" applyNumberFormat="1" applyFont="1" applyBorder="1" applyAlignment="1">
      <alignment horizontal="right" vertical="center"/>
    </xf>
    <xf numFmtId="49" fontId="22" fillId="0" borderId="0" xfId="0" applyNumberFormat="1" applyFont="1" applyBorder="1" applyAlignment="1">
      <alignment vertical="top" wrapText="1"/>
    </xf>
    <xf numFmtId="0" fontId="20" fillId="0" borderId="0" xfId="1" applyFont="1" applyBorder="1" applyAlignment="1">
      <alignment horizontal="center" vertical="center" wrapText="1"/>
    </xf>
    <xf numFmtId="0" fontId="23" fillId="0" borderId="0" xfId="2" applyFont="1"/>
    <xf numFmtId="0" fontId="24" fillId="0" borderId="0" xfId="2" applyFont="1"/>
    <xf numFmtId="0" fontId="12" fillId="0" borderId="0" xfId="2" applyFont="1"/>
    <xf numFmtId="0" fontId="2" fillId="0" borderId="0" xfId="2"/>
    <xf numFmtId="0" fontId="12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10" fontId="27" fillId="0" borderId="0" xfId="2" applyNumberFormat="1" applyFont="1" applyBorder="1" applyAlignment="1">
      <alignment horizontal="center"/>
    </xf>
    <xf numFmtId="0" fontId="27" fillId="0" borderId="0" xfId="2" applyFont="1" applyAlignment="1">
      <alignment horizontal="center"/>
    </xf>
    <xf numFmtId="0" fontId="15" fillId="0" borderId="0" xfId="2" applyFont="1"/>
    <xf numFmtId="0" fontId="4" fillId="0" borderId="0" xfId="2" applyFont="1"/>
    <xf numFmtId="0" fontId="15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1" xfId="2" applyFont="1" applyBorder="1" applyAlignment="1">
      <alignment horizontal="center"/>
    </xf>
    <xf numFmtId="0" fontId="14" fillId="0" borderId="0" xfId="2" applyFont="1"/>
    <xf numFmtId="0" fontId="10" fillId="0" borderId="0" xfId="2" applyFont="1"/>
    <xf numFmtId="0" fontId="14" fillId="0" borderId="19" xfId="2" applyFont="1" applyBorder="1" applyAlignment="1">
      <alignment horizontal="center"/>
    </xf>
    <xf numFmtId="0" fontId="14" fillId="0" borderId="20" xfId="2" applyFont="1" applyBorder="1" applyAlignment="1">
      <alignment horizontal="left" vertical="center" wrapText="1" readingOrder="1"/>
    </xf>
    <xf numFmtId="0" fontId="14" fillId="0" borderId="21" xfId="2" applyFont="1" applyBorder="1" applyAlignment="1">
      <alignment horizontal="center"/>
    </xf>
    <xf numFmtId="4" fontId="14" fillId="0" borderId="15" xfId="2" applyNumberFormat="1" applyFont="1" applyBorder="1" applyAlignment="1">
      <alignment horizontal="center"/>
    </xf>
    <xf numFmtId="4" fontId="14" fillId="0" borderId="22" xfId="2" applyNumberFormat="1" applyFont="1" applyBorder="1" applyAlignment="1">
      <alignment horizontal="center"/>
    </xf>
    <xf numFmtId="4" fontId="14" fillId="0" borderId="23" xfId="2" applyNumberFormat="1" applyFont="1" applyBorder="1" applyAlignment="1">
      <alignment horizontal="center"/>
    </xf>
    <xf numFmtId="0" fontId="14" fillId="0" borderId="17" xfId="2" applyFont="1" applyBorder="1" applyAlignment="1">
      <alignment horizontal="center"/>
    </xf>
    <xf numFmtId="0" fontId="14" fillId="0" borderId="6" xfId="2" applyFont="1" applyBorder="1"/>
    <xf numFmtId="0" fontId="14" fillId="0" borderId="6" xfId="2" applyFont="1" applyBorder="1" applyAlignment="1">
      <alignment horizontal="center"/>
    </xf>
    <xf numFmtId="0" fontId="14" fillId="0" borderId="24" xfId="2" applyFont="1" applyBorder="1" applyAlignment="1">
      <alignment horizontal="center"/>
    </xf>
    <xf numFmtId="4" fontId="14" fillId="0" borderId="6" xfId="2" applyNumberFormat="1" applyFont="1" applyBorder="1" applyAlignment="1">
      <alignment horizontal="center"/>
    </xf>
    <xf numFmtId="4" fontId="14" fillId="0" borderId="18" xfId="2" applyNumberFormat="1" applyFont="1" applyBorder="1" applyAlignment="1">
      <alignment horizontal="center"/>
    </xf>
    <xf numFmtId="0" fontId="14" fillId="0" borderId="25" xfId="2" applyFont="1" applyBorder="1" applyAlignment="1">
      <alignment horizontal="center"/>
    </xf>
    <xf numFmtId="4" fontId="13" fillId="0" borderId="24" xfId="2" applyNumberFormat="1" applyFont="1" applyBorder="1" applyAlignment="1">
      <alignment horizontal="left"/>
    </xf>
    <xf numFmtId="0" fontId="2" fillId="0" borderId="24" xfId="2" applyBorder="1" applyAlignment="1">
      <alignment horizontal="center"/>
    </xf>
    <xf numFmtId="4" fontId="13" fillId="0" borderId="26" xfId="2" applyNumberFormat="1" applyFont="1" applyBorder="1" applyAlignment="1">
      <alignment horizontal="center"/>
    </xf>
    <xf numFmtId="0" fontId="14" fillId="0" borderId="27" xfId="2" applyFont="1" applyBorder="1" applyAlignment="1">
      <alignment horizontal="center"/>
    </xf>
    <xf numFmtId="4" fontId="14" fillId="0" borderId="28" xfId="2" applyNumberFormat="1" applyFont="1" applyBorder="1" applyAlignment="1">
      <alignment horizontal="left"/>
    </xf>
    <xf numFmtId="0" fontId="14" fillId="0" borderId="28" xfId="2" applyFont="1" applyBorder="1" applyAlignment="1">
      <alignment horizontal="center"/>
    </xf>
    <xf numFmtId="0" fontId="2" fillId="0" borderId="28" xfId="2" applyBorder="1" applyAlignment="1">
      <alignment horizontal="center"/>
    </xf>
    <xf numFmtId="4" fontId="14" fillId="0" borderId="29" xfId="2" applyNumberFormat="1" applyFont="1" applyBorder="1" applyAlignment="1">
      <alignment horizontal="center"/>
    </xf>
    <xf numFmtId="0" fontId="14" fillId="0" borderId="7" xfId="2" applyFont="1" applyBorder="1" applyAlignment="1">
      <alignment horizontal="center"/>
    </xf>
    <xf numFmtId="4" fontId="13" fillId="0" borderId="8" xfId="2" applyNumberFormat="1" applyFont="1" applyBorder="1" applyAlignment="1">
      <alignment horizontal="left"/>
    </xf>
    <xf numFmtId="0" fontId="14" fillId="0" borderId="8" xfId="2" applyFont="1" applyBorder="1" applyAlignment="1">
      <alignment horizontal="center"/>
    </xf>
    <xf numFmtId="0" fontId="2" fillId="0" borderId="8" xfId="2" applyBorder="1" applyAlignment="1">
      <alignment horizontal="center"/>
    </xf>
    <xf numFmtId="4" fontId="13" fillId="0" borderId="30" xfId="2" applyNumberFormat="1" applyFont="1" applyBorder="1" applyAlignment="1">
      <alignment horizontal="center"/>
    </xf>
    <xf numFmtId="0" fontId="14" fillId="0" borderId="14" xfId="2" applyFont="1" applyBorder="1" applyAlignment="1">
      <alignment horizontal="center"/>
    </xf>
    <xf numFmtId="0" fontId="14" fillId="0" borderId="15" xfId="2" applyFont="1" applyBorder="1" applyAlignment="1">
      <alignment horizontal="left" vertical="center" wrapText="1" readingOrder="1"/>
    </xf>
    <xf numFmtId="0" fontId="14" fillId="0" borderId="15" xfId="2" applyFont="1" applyBorder="1" applyAlignment="1">
      <alignment horizontal="center"/>
    </xf>
    <xf numFmtId="4" fontId="14" fillId="0" borderId="16" xfId="2" applyNumberFormat="1" applyFont="1" applyBorder="1" applyAlignment="1">
      <alignment horizontal="center"/>
    </xf>
    <xf numFmtId="4" fontId="13" fillId="0" borderId="6" xfId="2" applyNumberFormat="1" applyFont="1" applyBorder="1" applyAlignment="1">
      <alignment horizontal="left"/>
    </xf>
    <xf numFmtId="0" fontId="2" fillId="0" borderId="6" xfId="2" applyBorder="1" applyAlignment="1">
      <alignment horizontal="center"/>
    </xf>
    <xf numFmtId="4" fontId="13" fillId="0" borderId="18" xfId="2" applyNumberFormat="1" applyFont="1" applyBorder="1" applyAlignment="1">
      <alignment horizontal="center"/>
    </xf>
    <xf numFmtId="0" fontId="12" fillId="0" borderId="0" xfId="2" applyFont="1" applyBorder="1"/>
    <xf numFmtId="0" fontId="12" fillId="0" borderId="0" xfId="2" applyFont="1" applyBorder="1" applyAlignment="1">
      <alignment horizontal="center"/>
    </xf>
    <xf numFmtId="4" fontId="15" fillId="0" borderId="0" xfId="2" applyNumberFormat="1" applyFont="1" applyBorder="1" applyAlignment="1">
      <alignment horizontal="center"/>
    </xf>
    <xf numFmtId="4" fontId="15" fillId="0" borderId="0" xfId="2" applyNumberFormat="1" applyFont="1" applyBorder="1"/>
    <xf numFmtId="0" fontId="2" fillId="0" borderId="0" xfId="2" applyBorder="1"/>
    <xf numFmtId="0" fontId="27" fillId="0" borderId="0" xfId="2" applyFont="1" applyAlignment="1"/>
    <xf numFmtId="10" fontId="27" fillId="0" borderId="0" xfId="2" applyNumberFormat="1" applyFont="1" applyAlignment="1"/>
    <xf numFmtId="0" fontId="4" fillId="0" borderId="0" xfId="1" applyFont="1" applyBorder="1" applyAlignment="1"/>
    <xf numFmtId="49" fontId="28" fillId="0" borderId="0" xfId="0" applyNumberFormat="1" applyFont="1" applyBorder="1" applyAlignment="1">
      <alignment horizontal="left" vertical="top" wrapText="1"/>
    </xf>
    <xf numFmtId="0" fontId="29" fillId="0" borderId="0" xfId="1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1" applyFont="1"/>
    <xf numFmtId="0" fontId="5" fillId="2" borderId="1" xfId="1" applyFont="1" applyFill="1" applyBorder="1" applyAlignment="1">
      <alignment horizontal="center"/>
    </xf>
    <xf numFmtId="4" fontId="5" fillId="2" borderId="1" xfId="1" applyNumberFormat="1" applyFont="1" applyFill="1" applyBorder="1" applyAlignment="1">
      <alignment horizontal="center"/>
    </xf>
    <xf numFmtId="0" fontId="3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justify" vertical="center" wrapText="1"/>
    </xf>
    <xf numFmtId="0" fontId="10" fillId="0" borderId="2" xfId="1" applyFont="1" applyBorder="1" applyAlignment="1">
      <alignment horizontal="center" vertical="center"/>
    </xf>
    <xf numFmtId="4" fontId="10" fillId="0" borderId="2" xfId="1" applyNumberFormat="1" applyFont="1" applyBorder="1" applyAlignment="1">
      <alignment horizontal="right" vertical="center"/>
    </xf>
    <xf numFmtId="0" fontId="10" fillId="0" borderId="13" xfId="1" applyFont="1" applyBorder="1"/>
    <xf numFmtId="0" fontId="30" fillId="0" borderId="3" xfId="1" applyNumberFormat="1" applyFont="1" applyBorder="1" applyAlignment="1">
      <alignment horizontal="center" vertical="center"/>
    </xf>
    <xf numFmtId="0" fontId="10" fillId="0" borderId="3" xfId="1" applyNumberFormat="1" applyFont="1" applyBorder="1" applyAlignment="1">
      <alignment horizontal="justify" vertical="center"/>
    </xf>
    <xf numFmtId="4" fontId="10" fillId="0" borderId="3" xfId="1" applyNumberFormat="1" applyFont="1" applyBorder="1" applyAlignment="1">
      <alignment horizontal="center" vertical="center"/>
    </xf>
    <xf numFmtId="4" fontId="30" fillId="0" borderId="3" xfId="1" applyNumberFormat="1" applyFont="1" applyBorder="1" applyAlignment="1">
      <alignment horizontal="right" vertical="center"/>
    </xf>
    <xf numFmtId="4" fontId="31" fillId="0" borderId="3" xfId="1" applyNumberFormat="1" applyFont="1" applyBorder="1" applyAlignment="1">
      <alignment horizontal="right" vertical="center"/>
    </xf>
    <xf numFmtId="0" fontId="10" fillId="2" borderId="3" xfId="1" applyFont="1" applyFill="1" applyBorder="1" applyAlignment="1">
      <alignment horizontal="justify" vertical="center"/>
    </xf>
    <xf numFmtId="0" fontId="10" fillId="2" borderId="3" xfId="1" applyFont="1" applyFill="1" applyBorder="1" applyAlignment="1">
      <alignment horizontal="center" vertical="center" wrapText="1"/>
    </xf>
    <xf numFmtId="4" fontId="30" fillId="2" borderId="3" xfId="3" applyNumberFormat="1" applyFont="1" applyFill="1" applyBorder="1" applyAlignment="1">
      <alignment horizontal="right" vertical="center" wrapText="1"/>
    </xf>
    <xf numFmtId="0" fontId="32" fillId="0" borderId="13" xfId="0" applyFont="1" applyBorder="1" applyAlignment="1">
      <alignment horizontal="center" vertical="top"/>
    </xf>
    <xf numFmtId="0" fontId="10" fillId="2" borderId="5" xfId="1" applyFont="1" applyFill="1" applyBorder="1" applyAlignment="1">
      <alignment horizontal="justify" vertical="center"/>
    </xf>
    <xf numFmtId="0" fontId="10" fillId="0" borderId="0" xfId="1" applyFont="1" applyBorder="1"/>
    <xf numFmtId="0" fontId="30" fillId="0" borderId="4" xfId="1" applyNumberFormat="1" applyFont="1" applyBorder="1" applyAlignment="1">
      <alignment horizontal="center" vertical="center"/>
    </xf>
    <xf numFmtId="0" fontId="10" fillId="0" borderId="4" xfId="1" applyNumberFormat="1" applyFont="1" applyBorder="1" applyAlignment="1">
      <alignment horizontal="justify" vertical="center"/>
    </xf>
    <xf numFmtId="4" fontId="10" fillId="0" borderId="4" xfId="1" applyNumberFormat="1" applyFont="1" applyBorder="1" applyAlignment="1">
      <alignment horizontal="center" vertical="center"/>
    </xf>
    <xf numFmtId="4" fontId="30" fillId="0" borderId="4" xfId="1" applyNumberFormat="1" applyFont="1" applyBorder="1" applyAlignment="1">
      <alignment horizontal="right" vertical="center"/>
    </xf>
    <xf numFmtId="0" fontId="10" fillId="0" borderId="1" xfId="1" applyNumberFormat="1" applyFont="1" applyBorder="1" applyAlignment="1">
      <alignment horizontal="left" vertical="center"/>
    </xf>
    <xf numFmtId="0" fontId="10" fillId="0" borderId="1" xfId="1" applyNumberFormat="1" applyFont="1" applyBorder="1" applyAlignment="1">
      <alignment horizontal="center" vertical="center"/>
    </xf>
    <xf numFmtId="4" fontId="31" fillId="2" borderId="1" xfId="1" quotePrefix="1" applyNumberFormat="1" applyFont="1" applyFill="1" applyBorder="1" applyAlignment="1">
      <alignment horizontal="right" vertical="center"/>
    </xf>
    <xf numFmtId="0" fontId="9" fillId="2" borderId="30" xfId="0" applyFont="1" applyFill="1" applyBorder="1" applyAlignment="1">
      <alignment horizontal="center" vertical="center"/>
    </xf>
    <xf numFmtId="0" fontId="9" fillId="0" borderId="0" xfId="1" applyFont="1" applyAlignment="1">
      <alignment vertical="top" wrapText="1"/>
    </xf>
    <xf numFmtId="0" fontId="3" fillId="0" borderId="1" xfId="1" applyFont="1" applyBorder="1"/>
    <xf numFmtId="0" fontId="20" fillId="0" borderId="0" xfId="1" applyFont="1" applyBorder="1" applyAlignment="1">
      <alignment horizontal="center" vertical="center" wrapText="1"/>
    </xf>
    <xf numFmtId="0" fontId="33" fillId="0" borderId="0" xfId="2" applyFont="1" applyAlignment="1">
      <alignment horizontal="center"/>
    </xf>
    <xf numFmtId="0" fontId="25" fillId="0" borderId="0" xfId="2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4" fontId="0" fillId="0" borderId="0" xfId="0" applyNumberFormat="1"/>
    <xf numFmtId="0" fontId="3" fillId="0" borderId="0" xfId="1" applyFont="1" applyBorder="1" applyAlignment="1"/>
    <xf numFmtId="0" fontId="27" fillId="0" borderId="0" xfId="1" applyFont="1" applyBorder="1" applyAlignment="1">
      <alignment vertical="top"/>
    </xf>
    <xf numFmtId="2" fontId="4" fillId="0" borderId="0" xfId="1" applyNumberFormat="1" applyFont="1"/>
    <xf numFmtId="0" fontId="9" fillId="0" borderId="0" xfId="0" applyFont="1" applyAlignment="1">
      <alignment horizontal="center"/>
    </xf>
    <xf numFmtId="0" fontId="20" fillId="0" borderId="0" xfId="1" applyFont="1" applyBorder="1" applyAlignment="1">
      <alignment horizontal="center" vertical="center" wrapText="1"/>
    </xf>
    <xf numFmtId="0" fontId="15" fillId="0" borderId="0" xfId="2" applyFont="1" applyAlignment="1">
      <alignment horizontal="center"/>
    </xf>
    <xf numFmtId="0" fontId="25" fillId="0" borderId="0" xfId="2" applyFont="1" applyAlignment="1">
      <alignment horizontal="center"/>
    </xf>
    <xf numFmtId="2" fontId="3" fillId="0" borderId="0" xfId="1" applyNumberFormat="1" applyFont="1"/>
    <xf numFmtId="0" fontId="15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2" fontId="14" fillId="0" borderId="6" xfId="2" applyNumberFormat="1" applyFont="1" applyBorder="1" applyAlignment="1">
      <alignment horizontal="center"/>
    </xf>
    <xf numFmtId="0" fontId="14" fillId="0" borderId="34" xfId="2" applyFont="1" applyBorder="1" applyAlignment="1">
      <alignment horizontal="center"/>
    </xf>
    <xf numFmtId="0" fontId="14" fillId="0" borderId="35" xfId="2" applyFont="1" applyBorder="1" applyAlignment="1">
      <alignment horizontal="center"/>
    </xf>
    <xf numFmtId="0" fontId="14" fillId="0" borderId="36" xfId="2" applyFont="1" applyBorder="1" applyAlignment="1">
      <alignment horizontal="center"/>
    </xf>
    <xf numFmtId="0" fontId="13" fillId="0" borderId="6" xfId="2" applyFont="1" applyBorder="1" applyAlignment="1">
      <alignment horizontal="center"/>
    </xf>
    <xf numFmtId="0" fontId="14" fillId="0" borderId="6" xfId="2" applyFont="1" applyBorder="1" applyAlignment="1">
      <alignment horizontal="left" vertical="center" wrapText="1" readingOrder="1"/>
    </xf>
    <xf numFmtId="0" fontId="13" fillId="0" borderId="35" xfId="2" applyFont="1" applyBorder="1" applyAlignment="1">
      <alignment horizontal="center"/>
    </xf>
    <xf numFmtId="0" fontId="13" fillId="0" borderId="31" xfId="2" applyFont="1" applyBorder="1" applyAlignment="1">
      <alignment horizontal="left"/>
    </xf>
    <xf numFmtId="0" fontId="13" fillId="0" borderId="32" xfId="2" applyFont="1" applyBorder="1" applyAlignment="1">
      <alignment horizontal="left"/>
    </xf>
    <xf numFmtId="0" fontId="13" fillId="0" borderId="33" xfId="2" applyFont="1" applyBorder="1" applyAlignment="1">
      <alignment horizontal="left"/>
    </xf>
    <xf numFmtId="0" fontId="14" fillId="0" borderId="6" xfId="2" applyFont="1" applyBorder="1" applyAlignment="1">
      <alignment wrapText="1"/>
    </xf>
    <xf numFmtId="0" fontId="14" fillId="0" borderId="6" xfId="2" applyFont="1" applyBorder="1" applyAlignment="1">
      <alignment horizontal="center" wrapText="1"/>
    </xf>
    <xf numFmtId="0" fontId="36" fillId="0" borderId="3" xfId="0" applyFont="1" applyBorder="1" applyAlignment="1">
      <alignment horizontal="center" vertical="center" wrapText="1"/>
    </xf>
    <xf numFmtId="165" fontId="36" fillId="0" borderId="3" xfId="3" applyNumberFormat="1" applyFont="1" applyBorder="1" applyAlignment="1">
      <alignment horizontal="center" vertical="center" wrapText="1"/>
    </xf>
    <xf numFmtId="164" fontId="36" fillId="0" borderId="3" xfId="3" applyFont="1" applyBorder="1" applyAlignment="1">
      <alignment horizontal="right" vertical="center" wrapText="1"/>
    </xf>
    <xf numFmtId="4" fontId="36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3" xfId="0" applyNumberFormat="1" applyBorder="1" applyAlignment="1">
      <alignment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165" fontId="1" fillId="0" borderId="3" xfId="3" applyNumberFormat="1" applyFont="1" applyBorder="1" applyAlignment="1">
      <alignment vertical="center" wrapText="1"/>
    </xf>
    <xf numFmtId="164" fontId="1" fillId="0" borderId="3" xfId="3" applyFont="1" applyBorder="1" applyAlignment="1">
      <alignment horizontal="right" vertical="center" wrapText="1"/>
    </xf>
    <xf numFmtId="0" fontId="36" fillId="0" borderId="11" xfId="0" applyFont="1" applyBorder="1" applyAlignment="1">
      <alignment horizontal="left" vertical="center" wrapText="1"/>
    </xf>
    <xf numFmtId="0" fontId="36" fillId="0" borderId="37" xfId="0" applyFont="1" applyBorder="1" applyAlignment="1">
      <alignment horizontal="left" vertical="center" wrapText="1"/>
    </xf>
    <xf numFmtId="0" fontId="2" fillId="0" borderId="0" xfId="2" applyAlignment="1">
      <alignment horizontal="center"/>
    </xf>
    <xf numFmtId="0" fontId="14" fillId="0" borderId="0" xfId="2" applyFont="1" applyBorder="1" applyAlignment="1">
      <alignment horizontal="center"/>
    </xf>
    <xf numFmtId="4" fontId="13" fillId="0" borderId="0" xfId="2" applyNumberFormat="1" applyFont="1" applyBorder="1" applyAlignment="1">
      <alignment horizontal="left"/>
    </xf>
    <xf numFmtId="0" fontId="2" fillId="0" borderId="0" xfId="2" applyBorder="1" applyAlignment="1">
      <alignment horizontal="center"/>
    </xf>
    <xf numFmtId="4" fontId="13" fillId="0" borderId="0" xfId="2" applyNumberFormat="1" applyFont="1" applyBorder="1" applyAlignment="1">
      <alignment horizontal="center"/>
    </xf>
    <xf numFmtId="4" fontId="13" fillId="0" borderId="0" xfId="2" applyNumberFormat="1" applyFont="1" applyBorder="1"/>
    <xf numFmtId="0" fontId="14" fillId="0" borderId="0" xfId="2" applyFont="1" applyBorder="1"/>
    <xf numFmtId="49" fontId="28" fillId="0" borderId="0" xfId="0" applyNumberFormat="1" applyFont="1" applyBorder="1" applyAlignment="1">
      <alignment horizontal="left" vertical="top" wrapText="1"/>
    </xf>
    <xf numFmtId="4" fontId="4" fillId="0" borderId="0" xfId="1" applyNumberFormat="1" applyFont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5" fillId="0" borderId="0" xfId="0" applyFont="1" applyBorder="1" applyAlignment="1">
      <alignment horizontal="left" wrapText="1"/>
    </xf>
    <xf numFmtId="0" fontId="5" fillId="0" borderId="0" xfId="1" applyNumberFormat="1" applyFont="1" applyAlignment="1">
      <alignment horizontal="justify" vertical="center" wrapText="1"/>
    </xf>
    <xf numFmtId="4" fontId="10" fillId="0" borderId="31" xfId="1" applyNumberFormat="1" applyFont="1" applyBorder="1" applyAlignment="1">
      <alignment horizontal="center" vertical="center"/>
    </xf>
    <xf numFmtId="4" fontId="10" fillId="0" borderId="32" xfId="1" applyNumberFormat="1" applyFont="1" applyBorder="1" applyAlignment="1">
      <alignment horizontal="center" vertical="center"/>
    </xf>
    <xf numFmtId="4" fontId="10" fillId="0" borderId="33" xfId="1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4" fontId="10" fillId="0" borderId="0" xfId="1" applyNumberFormat="1" applyFont="1" applyAlignment="1">
      <alignment horizontal="center"/>
    </xf>
    <xf numFmtId="0" fontId="5" fillId="0" borderId="31" xfId="1" applyFont="1" applyBorder="1" applyAlignment="1">
      <alignment horizontal="center"/>
    </xf>
    <xf numFmtId="0" fontId="5" fillId="0" borderId="32" xfId="1" applyFont="1" applyBorder="1" applyAlignment="1">
      <alignment horizontal="center"/>
    </xf>
    <xf numFmtId="0" fontId="5" fillId="0" borderId="33" xfId="1" applyFont="1" applyBorder="1" applyAlignment="1">
      <alignment horizontal="center"/>
    </xf>
    <xf numFmtId="0" fontId="9" fillId="0" borderId="0" xfId="1" applyFont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3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4" fontId="5" fillId="0" borderId="31" xfId="1" applyNumberFormat="1" applyFont="1" applyBorder="1" applyAlignment="1">
      <alignment horizontal="center" vertical="center"/>
    </xf>
    <xf numFmtId="4" fontId="5" fillId="0" borderId="33" xfId="1" applyNumberFormat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 wrapText="1"/>
    </xf>
    <xf numFmtId="0" fontId="33" fillId="0" borderId="0" xfId="2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3" fillId="0" borderId="31" xfId="2" applyFont="1" applyBorder="1" applyAlignment="1">
      <alignment horizontal="left"/>
    </xf>
    <xf numFmtId="0" fontId="13" fillId="0" borderId="32" xfId="2" applyFont="1" applyBorder="1" applyAlignment="1">
      <alignment horizontal="left"/>
    </xf>
    <xf numFmtId="0" fontId="13" fillId="0" borderId="33" xfId="2" applyFont="1" applyBorder="1" applyAlignment="1">
      <alignment horizontal="left"/>
    </xf>
    <xf numFmtId="0" fontId="36" fillId="0" borderId="11" xfId="0" applyFont="1" applyBorder="1" applyAlignment="1">
      <alignment horizontal="left" vertical="center" wrapText="1"/>
    </xf>
    <xf numFmtId="0" fontId="36" fillId="0" borderId="37" xfId="0" applyFont="1" applyBorder="1" applyAlignment="1">
      <alignment horizontal="left" vertical="center" wrapText="1"/>
    </xf>
    <xf numFmtId="0" fontId="15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0" fontId="35" fillId="0" borderId="0" xfId="2" applyFont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Alignment="1">
      <alignment horizontal="center"/>
    </xf>
    <xf numFmtId="0" fontId="4" fillId="0" borderId="0" xfId="1" applyFont="1" applyBorder="1" applyAlignment="1">
      <alignment horizontal="center"/>
    </xf>
    <xf numFmtId="0" fontId="34" fillId="0" borderId="0" xfId="1" applyFont="1" applyBorder="1" applyAlignment="1">
      <alignment horizontal="center" vertical="top"/>
    </xf>
    <xf numFmtId="0" fontId="27" fillId="0" borderId="0" xfId="1" applyFont="1" applyBorder="1" applyAlignment="1">
      <alignment horizontal="center" vertical="top"/>
    </xf>
    <xf numFmtId="165" fontId="1" fillId="3" borderId="3" xfId="3" applyNumberFormat="1" applyFont="1" applyFill="1" applyBorder="1" applyAlignment="1">
      <alignment vertical="center" wrapText="1"/>
    </xf>
    <xf numFmtId="4" fontId="37" fillId="4" borderId="9" xfId="2" applyNumberFormat="1" applyFont="1" applyFill="1" applyBorder="1" applyAlignment="1">
      <alignment horizontal="center"/>
    </xf>
    <xf numFmtId="0" fontId="0" fillId="0" borderId="38" xfId="0" applyBorder="1" applyAlignment="1">
      <alignment horizontal="center" vertical="center" wrapText="1"/>
    </xf>
    <xf numFmtId="49" fontId="0" fillId="0" borderId="38" xfId="0" applyNumberFormat="1" applyBorder="1" applyAlignment="1">
      <alignment vertical="center" wrapText="1"/>
    </xf>
    <xf numFmtId="0" fontId="0" fillId="0" borderId="38" xfId="0" applyFont="1" applyBorder="1" applyAlignment="1">
      <alignment horizontal="left" vertical="center" wrapText="1"/>
    </xf>
    <xf numFmtId="165" fontId="1" fillId="0" borderId="38" xfId="3" applyNumberFormat="1" applyFont="1" applyBorder="1" applyAlignment="1">
      <alignment vertical="center" wrapText="1"/>
    </xf>
    <xf numFmtId="164" fontId="1" fillId="0" borderId="38" xfId="3" applyFont="1" applyBorder="1" applyAlignment="1">
      <alignment horizontal="right" vertical="center" wrapText="1"/>
    </xf>
    <xf numFmtId="0" fontId="0" fillId="0" borderId="39" xfId="0" applyBorder="1" applyAlignment="1">
      <alignment horizontal="center" vertical="center" wrapText="1"/>
    </xf>
    <xf numFmtId="49" fontId="0" fillId="0" borderId="40" xfId="0" applyNumberFormat="1" applyBorder="1" applyAlignment="1">
      <alignment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165" fontId="1" fillId="0" borderId="40" xfId="3" applyNumberFormat="1" applyFont="1" applyBorder="1" applyAlignment="1">
      <alignment vertical="center" wrapText="1"/>
    </xf>
    <xf numFmtId="164" fontId="5" fillId="0" borderId="3" xfId="0" applyNumberFormat="1" applyFont="1" applyBorder="1"/>
    <xf numFmtId="164" fontId="5" fillId="4" borderId="4" xfId="0" applyNumberFormat="1" applyFont="1" applyFill="1" applyBorder="1"/>
    <xf numFmtId="43" fontId="5" fillId="4" borderId="3" xfId="0" applyNumberFormat="1" applyFont="1" applyFill="1" applyBorder="1" applyAlignment="1">
      <alignment horizontal="right"/>
    </xf>
    <xf numFmtId="43" fontId="5" fillId="4" borderId="3" xfId="0" applyNumberFormat="1" applyFont="1" applyFill="1" applyBorder="1" applyAlignment="1">
      <alignment horizontal="right" vertical="center"/>
    </xf>
    <xf numFmtId="43" fontId="5" fillId="4" borderId="11" xfId="0" applyNumberFormat="1" applyFont="1" applyFill="1" applyBorder="1" applyAlignment="1">
      <alignment horizontal="right" vertical="center"/>
    </xf>
    <xf numFmtId="164" fontId="5" fillId="4" borderId="12" xfId="0" applyNumberFormat="1" applyFont="1" applyFill="1" applyBorder="1"/>
  </cellXfs>
  <cellStyles count="5">
    <cellStyle name="Normal" xfId="0" builtinId="0"/>
    <cellStyle name="Normal 2" xfId="1"/>
    <cellStyle name="Normal_Análise de Custo FEIRA DA MATA 144513.10" xfId="2"/>
    <cellStyle name="Separador de milhares 2" xfId="4"/>
    <cellStyle name="Vírgula" xfId="3" builtinId="3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66674</xdr:rowOff>
    </xdr:from>
    <xdr:to>
      <xdr:col>2</xdr:col>
      <xdr:colOff>904875</xdr:colOff>
      <xdr:row>3</xdr:row>
      <xdr:rowOff>180974</xdr:rowOff>
    </xdr:to>
    <xdr:pic>
      <xdr:nvPicPr>
        <xdr:cNvPr id="1127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66674"/>
          <a:ext cx="295275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1647825</xdr:colOff>
      <xdr:row>3</xdr:row>
      <xdr:rowOff>19050</xdr:rowOff>
    </xdr:to>
    <xdr:pic>
      <xdr:nvPicPr>
        <xdr:cNvPr id="133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47625"/>
          <a:ext cx="20478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1419225</xdr:colOff>
      <xdr:row>4</xdr:row>
      <xdr:rowOff>19050</xdr:rowOff>
    </xdr:to>
    <xdr:pic>
      <xdr:nvPicPr>
        <xdr:cNvPr id="1434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47625"/>
          <a:ext cx="19812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1781175</xdr:colOff>
      <xdr:row>3</xdr:row>
      <xdr:rowOff>19050</xdr:rowOff>
    </xdr:to>
    <xdr:pic>
      <xdr:nvPicPr>
        <xdr:cNvPr id="174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47625"/>
          <a:ext cx="23431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47625</xdr:rowOff>
    </xdr:from>
    <xdr:to>
      <xdr:col>1</xdr:col>
      <xdr:colOff>1781175</xdr:colOff>
      <xdr:row>3</xdr:row>
      <xdr:rowOff>19050</xdr:rowOff>
    </xdr:to>
    <xdr:pic>
      <xdr:nvPicPr>
        <xdr:cNvPr id="1742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47625"/>
          <a:ext cx="23431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47625</xdr:rowOff>
    </xdr:from>
    <xdr:to>
      <xdr:col>1</xdr:col>
      <xdr:colOff>1781175</xdr:colOff>
      <xdr:row>3</xdr:row>
      <xdr:rowOff>19050</xdr:rowOff>
    </xdr:to>
    <xdr:pic>
      <xdr:nvPicPr>
        <xdr:cNvPr id="1742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47625"/>
          <a:ext cx="23431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47625</xdr:rowOff>
    </xdr:from>
    <xdr:to>
      <xdr:col>1</xdr:col>
      <xdr:colOff>2209800</xdr:colOff>
      <xdr:row>5</xdr:row>
      <xdr:rowOff>19050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371475"/>
          <a:ext cx="257175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showGridLines="0" view="pageBreakPreview" zoomScaleNormal="100" zoomScaleSheetLayoutView="100" workbookViewId="0">
      <selection activeCell="E33" sqref="E33:E35"/>
    </sheetView>
  </sheetViews>
  <sheetFormatPr defaultRowHeight="12.75"/>
  <cols>
    <col min="1" max="1" width="9.140625" style="2"/>
    <col min="2" max="2" width="14" style="2" customWidth="1"/>
    <col min="3" max="3" width="50.28515625" style="2" customWidth="1"/>
    <col min="4" max="4" width="7.42578125" style="2" bestFit="1" customWidth="1"/>
    <col min="5" max="5" width="19.28515625" style="3" customWidth="1"/>
    <col min="6" max="6" width="16" style="3" customWidth="1"/>
    <col min="7" max="7" width="18.7109375" style="4" customWidth="1"/>
    <col min="8" max="8" width="3.28515625" style="2" customWidth="1"/>
    <col min="9" max="9" width="10.85546875" style="2" customWidth="1"/>
    <col min="10" max="10" width="15.140625" style="2" customWidth="1"/>
    <col min="11" max="11" width="12.140625" style="2" customWidth="1"/>
    <col min="12" max="12" width="15" style="2" customWidth="1"/>
    <col min="13" max="16384" width="9.140625" style="2"/>
  </cols>
  <sheetData>
    <row r="1" spans="1:18" s="9" customFormat="1" ht="12.75" customHeight="1">
      <c r="B1" s="55"/>
      <c r="C1" s="55"/>
      <c r="D1" s="194" t="s">
        <v>62</v>
      </c>
      <c r="E1" s="194"/>
      <c r="F1" s="194"/>
      <c r="G1" s="194"/>
      <c r="H1" s="194"/>
    </row>
    <row r="2" spans="1:18" s="9" customFormat="1" ht="12.75" customHeight="1">
      <c r="B2" s="55"/>
      <c r="C2" s="55"/>
      <c r="D2" s="194" t="s">
        <v>63</v>
      </c>
      <c r="E2" s="194"/>
      <c r="F2" s="194"/>
      <c r="G2" s="194"/>
      <c r="H2" s="194"/>
      <c r="I2" s="194"/>
      <c r="J2" s="194"/>
      <c r="K2" s="194"/>
    </row>
    <row r="3" spans="1:18" s="9" customFormat="1" ht="12.75" customHeight="1">
      <c r="B3" s="55"/>
      <c r="C3" s="55"/>
      <c r="D3" s="194" t="s">
        <v>64</v>
      </c>
      <c r="E3" s="194"/>
      <c r="F3" s="194"/>
      <c r="G3" s="194"/>
      <c r="H3" s="194"/>
    </row>
    <row r="4" spans="1:18" ht="26.25">
      <c r="B4" s="18"/>
      <c r="C4" s="5"/>
    </row>
    <row r="6" spans="1:18" customFormat="1" ht="20.25" customHeight="1">
      <c r="A6" s="207" t="s">
        <v>72</v>
      </c>
      <c r="B6" s="207"/>
      <c r="C6" s="207"/>
      <c r="D6" s="207"/>
      <c r="E6" s="207"/>
      <c r="F6" s="207"/>
      <c r="G6" s="207"/>
      <c r="H6" s="207"/>
      <c r="I6" s="207"/>
      <c r="J6" s="207"/>
      <c r="K6" s="144"/>
      <c r="L6" s="144"/>
      <c r="M6" s="144"/>
      <c r="N6" s="144"/>
      <c r="O6" s="144"/>
      <c r="P6" s="144"/>
      <c r="Q6" s="144"/>
      <c r="R6" s="144"/>
    </row>
    <row r="7" spans="1:18" customFormat="1">
      <c r="B7" s="6"/>
      <c r="C7" s="16"/>
      <c r="D7" s="16"/>
      <c r="E7" s="8"/>
      <c r="F7" s="6"/>
    </row>
    <row r="8" spans="1:18" customFormat="1" ht="20.25">
      <c r="A8" s="202" t="s">
        <v>74</v>
      </c>
      <c r="B8" s="202"/>
      <c r="C8" s="202"/>
      <c r="D8" s="202"/>
      <c r="E8" s="202"/>
      <c r="F8" s="202"/>
      <c r="G8" s="202"/>
      <c r="H8" s="202"/>
      <c r="I8" s="202"/>
      <c r="J8" s="202"/>
    </row>
    <row r="9" spans="1:18" customFormat="1" ht="20.25">
      <c r="A9" s="156"/>
      <c r="B9" s="156"/>
      <c r="C9" s="156"/>
      <c r="D9" s="156"/>
      <c r="E9" s="156"/>
      <c r="F9" s="156"/>
      <c r="G9" s="156"/>
      <c r="H9" s="156"/>
      <c r="I9" s="156"/>
      <c r="J9" s="156"/>
    </row>
    <row r="10" spans="1:18" customFormat="1" ht="23.25">
      <c r="A10" s="208"/>
      <c r="B10" s="208"/>
      <c r="C10" s="208"/>
      <c r="D10" s="208"/>
      <c r="E10" s="208"/>
      <c r="F10" s="208"/>
      <c r="G10" s="208"/>
      <c r="H10" s="208"/>
      <c r="I10" s="208"/>
      <c r="J10" s="208"/>
    </row>
    <row r="11" spans="1:18" customFormat="1">
      <c r="B11" s="6"/>
      <c r="C11" s="16"/>
      <c r="D11" s="16"/>
      <c r="E11" s="8"/>
      <c r="F11" s="6"/>
    </row>
    <row r="12" spans="1:18" s="15" customFormat="1" ht="15.75">
      <c r="B12" s="197" t="s">
        <v>134</v>
      </c>
      <c r="C12" s="197"/>
      <c r="D12" s="197"/>
      <c r="E12" s="197"/>
      <c r="F12" s="17"/>
      <c r="G12" s="17"/>
    </row>
    <row r="13" spans="1:18" ht="15.75">
      <c r="B13" s="198"/>
      <c r="C13" s="198"/>
      <c r="D13" s="198"/>
      <c r="E13" s="198"/>
      <c r="F13" s="198"/>
      <c r="G13" s="198"/>
      <c r="J13" s="3"/>
    </row>
    <row r="14" spans="1:18" ht="15.75">
      <c r="A14" s="145"/>
      <c r="B14" s="204" t="s">
        <v>9</v>
      </c>
      <c r="C14" s="205"/>
      <c r="D14" s="205"/>
      <c r="E14" s="205"/>
      <c r="F14" s="205"/>
      <c r="G14" s="206"/>
      <c r="H14" s="117"/>
      <c r="I14" s="117"/>
      <c r="J14" s="117"/>
    </row>
    <row r="15" spans="1:18" ht="15.75">
      <c r="A15" s="118" t="s">
        <v>10</v>
      </c>
      <c r="B15" s="118" t="s">
        <v>73</v>
      </c>
      <c r="C15" s="118" t="s">
        <v>11</v>
      </c>
      <c r="D15" s="118" t="s">
        <v>12</v>
      </c>
      <c r="E15" s="119" t="s">
        <v>1</v>
      </c>
      <c r="F15" s="119" t="s">
        <v>13</v>
      </c>
      <c r="G15" s="119" t="s">
        <v>14</v>
      </c>
      <c r="H15" s="117"/>
      <c r="I15" s="117"/>
      <c r="J15" s="117"/>
    </row>
    <row r="16" spans="1:18" ht="15.75">
      <c r="A16" s="120"/>
      <c r="B16" s="145"/>
      <c r="C16" s="121"/>
      <c r="D16" s="122"/>
      <c r="E16" s="123"/>
      <c r="F16" s="123"/>
      <c r="G16" s="123"/>
      <c r="H16" s="124"/>
      <c r="I16" s="117"/>
      <c r="J16" s="117"/>
    </row>
    <row r="17" spans="1:12" ht="15.75">
      <c r="A17" s="125" t="s">
        <v>2</v>
      </c>
      <c r="B17" s="145"/>
      <c r="C17" s="126" t="s">
        <v>15</v>
      </c>
      <c r="D17" s="127"/>
      <c r="E17" s="128"/>
      <c r="F17" s="128"/>
      <c r="G17" s="129">
        <f>SUM(G18:G20)</f>
        <v>6241.45</v>
      </c>
      <c r="H17" s="124"/>
      <c r="I17" s="117"/>
      <c r="J17" s="117"/>
      <c r="L17" s="3"/>
    </row>
    <row r="18" spans="1:12" ht="15.75">
      <c r="A18" s="125" t="s">
        <v>3</v>
      </c>
      <c r="B18" s="125" t="s">
        <v>84</v>
      </c>
      <c r="C18" s="130" t="s">
        <v>17</v>
      </c>
      <c r="D18" s="131" t="s">
        <v>4</v>
      </c>
      <c r="E18" s="132">
        <f>1</f>
        <v>1</v>
      </c>
      <c r="F18" s="132">
        <f>'Composição dos Custos'!F24</f>
        <v>2177.6397999999999</v>
      </c>
      <c r="G18" s="128">
        <f t="shared" ref="G18:G20" si="0">ROUND(E18*F18,2)</f>
        <v>2177.64</v>
      </c>
      <c r="H18" s="133"/>
      <c r="I18" s="117"/>
      <c r="J18" s="117"/>
    </row>
    <row r="19" spans="1:12" ht="15.75">
      <c r="A19" s="125" t="s">
        <v>5</v>
      </c>
      <c r="B19" s="125" t="s">
        <v>85</v>
      </c>
      <c r="C19" s="130" t="s">
        <v>18</v>
      </c>
      <c r="D19" s="131" t="s">
        <v>4</v>
      </c>
      <c r="E19" s="132">
        <f>1</f>
        <v>1</v>
      </c>
      <c r="F19" s="132">
        <f>'Composição dos Custos'!F32</f>
        <v>2177.6397999999999</v>
      </c>
      <c r="G19" s="128">
        <f t="shared" si="0"/>
        <v>2177.64</v>
      </c>
      <c r="H19" s="133"/>
      <c r="I19" s="117"/>
      <c r="J19" s="117"/>
    </row>
    <row r="20" spans="1:12" ht="15.75">
      <c r="A20" s="125" t="s">
        <v>8</v>
      </c>
      <c r="B20" s="125" t="s">
        <v>130</v>
      </c>
      <c r="C20" s="134" t="s">
        <v>46</v>
      </c>
      <c r="D20" s="131" t="s">
        <v>42</v>
      </c>
      <c r="E20" s="132">
        <v>6</v>
      </c>
      <c r="F20" s="132">
        <f>'Composição dos Custos'!F46</f>
        <v>314.36149999999998</v>
      </c>
      <c r="G20" s="128">
        <f t="shared" si="0"/>
        <v>1886.17</v>
      </c>
      <c r="H20" s="133"/>
      <c r="J20" s="117"/>
      <c r="L20" s="160"/>
    </row>
    <row r="21" spans="1:12" ht="15.75">
      <c r="A21" s="125"/>
      <c r="B21" s="125"/>
      <c r="C21" s="126"/>
      <c r="D21" s="127"/>
      <c r="E21" s="128"/>
      <c r="F21" s="128"/>
      <c r="G21" s="128"/>
      <c r="H21" s="124"/>
      <c r="I21" s="135"/>
      <c r="J21" s="117"/>
    </row>
    <row r="22" spans="1:12" ht="15.75">
      <c r="A22" s="125" t="s">
        <v>6</v>
      </c>
      <c r="B22" s="125"/>
      <c r="C22" s="130" t="s">
        <v>16</v>
      </c>
      <c r="D22" s="131"/>
      <c r="E22" s="132"/>
      <c r="F22" s="132"/>
      <c r="G22" s="129">
        <f>SUM(G23:G24)</f>
        <v>287315.61</v>
      </c>
      <c r="H22" s="124"/>
      <c r="I22" s="135"/>
      <c r="J22" s="117"/>
    </row>
    <row r="23" spans="1:12" ht="30">
      <c r="A23" s="125" t="s">
        <v>7</v>
      </c>
      <c r="B23" s="125" t="s">
        <v>100</v>
      </c>
      <c r="C23" s="130" t="s">
        <v>66</v>
      </c>
      <c r="D23" s="131" t="s">
        <v>0</v>
      </c>
      <c r="E23" s="132">
        <v>15000</v>
      </c>
      <c r="F23" s="132">
        <f>'Composição dos Custos'!G75</f>
        <v>12.313796543209873</v>
      </c>
      <c r="G23" s="128">
        <f>ROUND(E23*F23,2)</f>
        <v>184706.95</v>
      </c>
      <c r="H23" s="133"/>
      <c r="J23" s="117"/>
      <c r="L23" s="160"/>
    </row>
    <row r="24" spans="1:12" ht="15.75">
      <c r="A24" s="125" t="s">
        <v>75</v>
      </c>
      <c r="B24" s="125" t="s">
        <v>101</v>
      </c>
      <c r="C24" s="126" t="s">
        <v>76</v>
      </c>
      <c r="D24" s="131" t="s">
        <v>0</v>
      </c>
      <c r="E24" s="128">
        <v>60000</v>
      </c>
      <c r="F24" s="132">
        <f>'Composição dos Custos'!G97</f>
        <v>1.7101445090909091</v>
      </c>
      <c r="G24" s="128">
        <f>ROUND(E24*F24,2)-0.01</f>
        <v>102608.66</v>
      </c>
      <c r="H24" s="124"/>
      <c r="I24" s="135"/>
      <c r="J24" s="117"/>
      <c r="L24" s="160"/>
    </row>
    <row r="25" spans="1:12" ht="15.75">
      <c r="A25" s="145"/>
      <c r="B25" s="136"/>
      <c r="C25" s="137"/>
      <c r="D25" s="138"/>
      <c r="E25" s="139"/>
      <c r="F25" s="139"/>
      <c r="G25" s="139"/>
      <c r="H25" s="117"/>
      <c r="I25" s="117"/>
      <c r="J25" s="117"/>
    </row>
    <row r="26" spans="1:12" ht="15.75">
      <c r="A26" s="145"/>
      <c r="B26" s="140"/>
      <c r="C26" s="141" t="s">
        <v>58</v>
      </c>
      <c r="D26" s="199"/>
      <c r="E26" s="200"/>
      <c r="F26" s="201"/>
      <c r="G26" s="142">
        <f>G17+G22</f>
        <v>293557.06</v>
      </c>
      <c r="H26" s="117"/>
      <c r="I26" s="203"/>
      <c r="J26" s="203"/>
    </row>
    <row r="27" spans="1:12" ht="29.25" customHeight="1">
      <c r="B27" s="195"/>
      <c r="C27" s="196"/>
      <c r="D27" s="196"/>
      <c r="E27" s="196"/>
      <c r="F27" s="196"/>
      <c r="G27" s="196"/>
      <c r="I27" s="3"/>
    </row>
  </sheetData>
  <mergeCells count="12">
    <mergeCell ref="D1:H1"/>
    <mergeCell ref="B27:G27"/>
    <mergeCell ref="B12:E12"/>
    <mergeCell ref="B13:G13"/>
    <mergeCell ref="D26:F26"/>
    <mergeCell ref="A8:J8"/>
    <mergeCell ref="I26:J26"/>
    <mergeCell ref="B14:G14"/>
    <mergeCell ref="D2:K2"/>
    <mergeCell ref="D3:H3"/>
    <mergeCell ref="A6:J6"/>
    <mergeCell ref="A10:J10"/>
  </mergeCells>
  <phoneticPr fontId="11" type="noConversion"/>
  <conditionalFormatting sqref="G27">
    <cfRule type="expression" dxfId="5" priority="15" stopIfTrue="1">
      <formula>LEFT($C27,5)="Total"</formula>
    </cfRule>
  </conditionalFormatting>
  <conditionalFormatting sqref="C24:C27">
    <cfRule type="expression" dxfId="4" priority="14" stopIfTrue="1">
      <formula>OR(RIGHT($B24,2)="00",$B24="")</formula>
    </cfRule>
  </conditionalFormatting>
  <conditionalFormatting sqref="G24:G26">
    <cfRule type="expression" dxfId="3" priority="13" stopIfTrue="1">
      <formula>OR(RIGHT($B24,2)="00",LEFT($C24,5)="Total")</formula>
    </cfRule>
  </conditionalFormatting>
  <conditionalFormatting sqref="A17:A24 B18:B27">
    <cfRule type="expression" dxfId="2" priority="12" stopIfTrue="1">
      <formula>RIGHT(A17,2)="00"</formula>
    </cfRule>
  </conditionalFormatting>
  <conditionalFormatting sqref="C17:C23">
    <cfRule type="expression" dxfId="1" priority="17" stopIfTrue="1">
      <formula>OR(RIGHT($A17,2)="00",$A17="")</formula>
    </cfRule>
  </conditionalFormatting>
  <conditionalFormatting sqref="G17:G23">
    <cfRule type="expression" dxfId="0" priority="19" stopIfTrue="1">
      <formula>OR(RIGHT($A17,2)="00",LEFT($C17,5)="Total")</formula>
    </cfRule>
  </conditionalFormatting>
  <pageMargins left="0.98425196850393704" right="0.59055118110236227" top="0.78740157480314965" bottom="0.78740157480314965" header="0.51181102362204722" footer="0.59055118110236227"/>
  <pageSetup paperSize="9" scale="7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70" zoomScaleNormal="70" workbookViewId="0">
      <selection activeCell="I37" sqref="I37"/>
    </sheetView>
  </sheetViews>
  <sheetFormatPr defaultRowHeight="12.75"/>
  <cols>
    <col min="1" max="1" width="6.7109375" customWidth="1"/>
    <col min="2" max="2" width="29.7109375" customWidth="1"/>
    <col min="3" max="3" width="15.85546875" customWidth="1"/>
    <col min="4" max="4" width="13.85546875" customWidth="1"/>
    <col min="5" max="5" width="14.42578125" customWidth="1"/>
    <col min="6" max="6" width="16.28515625" customWidth="1"/>
    <col min="7" max="7" width="16" customWidth="1"/>
  </cols>
  <sheetData>
    <row r="1" spans="1:9" s="9" customFormat="1" ht="15.75" customHeight="1">
      <c r="A1" s="55"/>
      <c r="B1" s="55"/>
      <c r="C1" s="194" t="s">
        <v>62</v>
      </c>
      <c r="D1" s="194"/>
      <c r="E1" s="194"/>
      <c r="F1" s="194"/>
      <c r="G1" s="194"/>
    </row>
    <row r="2" spans="1:9" s="9" customFormat="1" ht="15.75">
      <c r="A2" s="55"/>
      <c r="B2" s="55"/>
      <c r="C2" s="194" t="s">
        <v>63</v>
      </c>
      <c r="D2" s="194"/>
      <c r="E2" s="194"/>
      <c r="F2" s="194"/>
      <c r="G2" s="194"/>
    </row>
    <row r="3" spans="1:9" s="9" customFormat="1" ht="15.75">
      <c r="A3" s="55"/>
      <c r="B3" s="55"/>
      <c r="C3" s="194" t="s">
        <v>64</v>
      </c>
      <c r="D3" s="194"/>
      <c r="E3" s="194"/>
      <c r="F3" s="194"/>
      <c r="G3" s="194"/>
    </row>
    <row r="6" spans="1:9" ht="20.25" customHeight="1">
      <c r="A6" s="207" t="s">
        <v>143</v>
      </c>
      <c r="B6" s="207"/>
      <c r="C6" s="207"/>
      <c r="D6" s="207"/>
      <c r="E6" s="207"/>
      <c r="F6" s="207"/>
      <c r="G6" s="207"/>
      <c r="H6" s="144"/>
      <c r="I6" s="144"/>
    </row>
    <row r="7" spans="1:9" ht="20.25">
      <c r="A7" s="116"/>
      <c r="B7" s="116"/>
      <c r="C7" s="116"/>
      <c r="D7" s="116"/>
      <c r="E7" s="116"/>
      <c r="F7" s="116"/>
      <c r="G7" s="116"/>
    </row>
    <row r="8" spans="1:9" ht="20.25">
      <c r="A8" s="211" t="s">
        <v>74</v>
      </c>
      <c r="B8" s="211"/>
      <c r="C8" s="211"/>
      <c r="D8" s="211"/>
      <c r="E8" s="211"/>
      <c r="F8" s="211"/>
      <c r="G8" s="211"/>
    </row>
    <row r="9" spans="1:9" ht="15">
      <c r="A9" s="10"/>
      <c r="B9" s="11"/>
      <c r="C9" s="12"/>
      <c r="D9" s="12"/>
      <c r="E9" s="13"/>
      <c r="F9" s="14"/>
    </row>
    <row r="10" spans="1:9" ht="15">
      <c r="A10" s="10"/>
      <c r="B10" s="11"/>
      <c r="C10" s="12"/>
      <c r="D10" s="12"/>
      <c r="E10" s="13"/>
      <c r="F10" s="14"/>
    </row>
    <row r="11" spans="1:9" ht="15">
      <c r="A11" s="10"/>
      <c r="B11" s="11"/>
      <c r="C11" s="12"/>
      <c r="D11" s="12"/>
      <c r="E11" s="13"/>
      <c r="F11" s="14"/>
    </row>
    <row r="12" spans="1:9" ht="20.25">
      <c r="A12" s="213" t="s">
        <v>20</v>
      </c>
      <c r="B12" s="213"/>
      <c r="C12" s="213"/>
      <c r="D12" s="213"/>
      <c r="E12" s="213"/>
      <c r="F12" s="213"/>
      <c r="G12" s="213"/>
    </row>
    <row r="13" spans="1:9" ht="20.25">
      <c r="A13" s="143"/>
      <c r="B13" s="143"/>
      <c r="C13" s="143"/>
      <c r="D13" s="143"/>
      <c r="E13" s="143"/>
      <c r="F13" s="143"/>
      <c r="G13" s="143"/>
    </row>
    <row r="14" spans="1:9" ht="12.75" customHeight="1">
      <c r="A14" s="212" t="s">
        <v>21</v>
      </c>
      <c r="B14" s="212" t="s">
        <v>22</v>
      </c>
      <c r="C14" s="212" t="s">
        <v>23</v>
      </c>
      <c r="D14" s="212" t="s">
        <v>43</v>
      </c>
      <c r="E14" s="209" t="s">
        <v>44</v>
      </c>
      <c r="F14" s="210" t="s">
        <v>45</v>
      </c>
      <c r="G14" s="209" t="s">
        <v>59</v>
      </c>
    </row>
    <row r="15" spans="1:9" ht="12.75" customHeight="1">
      <c r="A15" s="212"/>
      <c r="B15" s="212"/>
      <c r="C15" s="212"/>
      <c r="D15" s="212"/>
      <c r="E15" s="209"/>
      <c r="F15" s="210"/>
      <c r="G15" s="209"/>
    </row>
    <row r="16" spans="1:9" ht="15">
      <c r="A16" s="19" t="s">
        <v>24</v>
      </c>
      <c r="B16" s="20" t="s">
        <v>15</v>
      </c>
      <c r="C16" s="46">
        <f>PLANILHA!G17</f>
        <v>6241.45</v>
      </c>
      <c r="D16" s="21">
        <f>PLANILHA!G18+PLANILHA!G20</f>
        <v>4063.81</v>
      </c>
      <c r="E16" s="21">
        <f>(C16-D16)/3</f>
        <v>725.88</v>
      </c>
      <c r="F16" s="48">
        <f t="shared" ref="F16:G16" si="0">E16</f>
        <v>725.88</v>
      </c>
      <c r="G16" s="21">
        <f t="shared" si="0"/>
        <v>725.88</v>
      </c>
    </row>
    <row r="17" spans="1:7" ht="15">
      <c r="A17" s="22" t="s">
        <v>25</v>
      </c>
      <c r="B17" s="23" t="s">
        <v>16</v>
      </c>
      <c r="C17" s="47">
        <f>PLANILHA!G22</f>
        <v>287315.61</v>
      </c>
      <c r="D17" s="24">
        <f>C17/4</f>
        <v>71828.902499999997</v>
      </c>
      <c r="E17" s="24">
        <f>D17</f>
        <v>71828.902499999997</v>
      </c>
      <c r="F17" s="49">
        <f>E17</f>
        <v>71828.902499999997</v>
      </c>
      <c r="G17" s="24">
        <f t="shared" ref="G17" si="1">F17</f>
        <v>71828.902499999997</v>
      </c>
    </row>
    <row r="18" spans="1:7" ht="15">
      <c r="A18" s="22"/>
      <c r="B18" s="23"/>
      <c r="C18" s="47"/>
      <c r="D18" s="24"/>
      <c r="E18" s="24"/>
      <c r="F18" s="49"/>
      <c r="G18" s="24"/>
    </row>
    <row r="19" spans="1:7" ht="15.75">
      <c r="A19" s="25"/>
      <c r="B19" s="26" t="s">
        <v>19</v>
      </c>
      <c r="C19" s="246">
        <f t="shared" ref="C19:G19" si="2">SUM(C16:C17)</f>
        <v>293557.06</v>
      </c>
      <c r="D19" s="247">
        <f t="shared" si="2"/>
        <v>75892.712499999994</v>
      </c>
      <c r="E19" s="247">
        <f t="shared" si="2"/>
        <v>72554.782500000001</v>
      </c>
      <c r="F19" s="248">
        <f t="shared" si="2"/>
        <v>72554.782500000001</v>
      </c>
      <c r="G19" s="247">
        <f t="shared" si="2"/>
        <v>72554.782500000001</v>
      </c>
    </row>
    <row r="20" spans="1:7" ht="15.75">
      <c r="A20" s="25"/>
      <c r="B20" s="26"/>
      <c r="C20" s="52"/>
      <c r="D20" s="53"/>
      <c r="E20" s="53"/>
      <c r="F20" s="54"/>
      <c r="G20" s="53"/>
    </row>
    <row r="21" spans="1:7" ht="15">
      <c r="A21" s="27" t="s">
        <v>26</v>
      </c>
      <c r="B21" s="28" t="s">
        <v>27</v>
      </c>
      <c r="C21" s="28"/>
      <c r="D21" s="29">
        <f>100*D19/C19</f>
        <v>25.852797578773949</v>
      </c>
      <c r="E21" s="29">
        <f>100*E19/C19</f>
        <v>24.715734140408681</v>
      </c>
      <c r="F21" s="50">
        <f>100*F19/C19</f>
        <v>24.715734140408681</v>
      </c>
      <c r="G21" s="29">
        <f>100*G19/C19</f>
        <v>24.715734140408681</v>
      </c>
    </row>
    <row r="22" spans="1:7" ht="15.75">
      <c r="A22" s="27" t="s">
        <v>55</v>
      </c>
      <c r="B22" s="28" t="s">
        <v>28</v>
      </c>
      <c r="C22" s="28"/>
      <c r="D22" s="30">
        <f>D19</f>
        <v>75892.712499999994</v>
      </c>
      <c r="E22" s="31">
        <f t="shared" ref="E22:G22" si="3">D22+E19</f>
        <v>148447.495</v>
      </c>
      <c r="F22" s="51">
        <f t="shared" si="3"/>
        <v>221002.2775</v>
      </c>
      <c r="G22" s="244">
        <f t="shared" si="3"/>
        <v>293557.06</v>
      </c>
    </row>
    <row r="23" spans="1:7" ht="15.75">
      <c r="A23" s="32" t="s">
        <v>56</v>
      </c>
      <c r="B23" s="33" t="s">
        <v>29</v>
      </c>
      <c r="C23" s="33"/>
      <c r="D23" s="245">
        <f>D21</f>
        <v>25.852797578773949</v>
      </c>
      <c r="E23" s="245">
        <f t="shared" ref="E23:G23" si="4">D23+E21</f>
        <v>50.56853171918263</v>
      </c>
      <c r="F23" s="249">
        <f t="shared" si="4"/>
        <v>75.284265859591315</v>
      </c>
      <c r="G23" s="245">
        <f t="shared" si="4"/>
        <v>100</v>
      </c>
    </row>
    <row r="24" spans="1:7">
      <c r="A24" s="1"/>
      <c r="B24" s="7"/>
      <c r="C24" s="7"/>
      <c r="D24" s="7"/>
      <c r="E24" s="7"/>
    </row>
    <row r="29" spans="1:7">
      <c r="E29" s="152"/>
    </row>
  </sheetData>
  <mergeCells count="13">
    <mergeCell ref="A6:G6"/>
    <mergeCell ref="A12:G12"/>
    <mergeCell ref="B14:B15"/>
    <mergeCell ref="C14:C15"/>
    <mergeCell ref="D14:D15"/>
    <mergeCell ref="C1:G1"/>
    <mergeCell ref="C2:G2"/>
    <mergeCell ref="C3:G3"/>
    <mergeCell ref="E14:E15"/>
    <mergeCell ref="F14:F15"/>
    <mergeCell ref="G14:G15"/>
    <mergeCell ref="A8:G8"/>
    <mergeCell ref="A14:A15"/>
  </mergeCells>
  <phoneticPr fontId="11" type="noConversion"/>
  <pageMargins left="0.51181102362204722" right="0.51181102362204722" top="1.4566929133858268" bottom="0.78740157480314965" header="0.31496062992125984" footer="0.31496062992125984"/>
  <pageSetup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workbookViewId="0">
      <selection activeCell="C18" sqref="C18"/>
    </sheetView>
  </sheetViews>
  <sheetFormatPr defaultRowHeight="12.75"/>
  <cols>
    <col min="1" max="1" width="9.140625" style="34"/>
    <col min="2" max="2" width="22.5703125" style="34" customWidth="1"/>
    <col min="3" max="9" width="9.140625" style="34"/>
    <col min="10" max="10" width="13" style="34" customWidth="1"/>
    <col min="11" max="11" width="9.140625" style="34"/>
    <col min="12" max="12" width="16.85546875" style="34" customWidth="1"/>
    <col min="13" max="16384" width="9.140625" style="34"/>
  </cols>
  <sheetData>
    <row r="1" spans="1:12" s="9" customFormat="1" ht="12.75" customHeight="1">
      <c r="A1" s="55"/>
      <c r="B1" s="55"/>
      <c r="C1" s="194" t="s">
        <v>62</v>
      </c>
      <c r="D1" s="194"/>
      <c r="E1" s="194"/>
      <c r="F1" s="194"/>
      <c r="G1" s="194"/>
    </row>
    <row r="2" spans="1:12" s="9" customFormat="1" ht="12.75" customHeight="1">
      <c r="A2" s="55"/>
      <c r="B2" s="55"/>
      <c r="C2" s="194" t="s">
        <v>63</v>
      </c>
      <c r="D2" s="194"/>
      <c r="E2" s="194"/>
      <c r="F2" s="194"/>
      <c r="G2" s="194"/>
      <c r="H2" s="194"/>
      <c r="I2" s="194"/>
      <c r="J2" s="194"/>
      <c r="K2" s="194"/>
      <c r="L2" s="194"/>
    </row>
    <row r="3" spans="1:12" s="9" customFormat="1" ht="12.75" customHeight="1">
      <c r="A3" s="55"/>
      <c r="B3" s="55"/>
      <c r="C3" s="194" t="s">
        <v>64</v>
      </c>
      <c r="D3" s="194"/>
      <c r="E3" s="194"/>
      <c r="F3" s="194"/>
      <c r="G3" s="194"/>
      <c r="H3" s="194"/>
      <c r="I3" s="194"/>
      <c r="J3" s="194"/>
      <c r="K3" s="194"/>
      <c r="L3" s="194"/>
    </row>
    <row r="4" spans="1:12" s="9" customFormat="1" ht="12.75" customHeight="1">
      <c r="A4" s="55"/>
      <c r="B4" s="55"/>
      <c r="C4" s="114"/>
      <c r="D4" s="114"/>
      <c r="E4" s="114"/>
      <c r="F4" s="114"/>
      <c r="G4" s="114"/>
    </row>
    <row r="5" spans="1:12">
      <c r="A5" s="2"/>
      <c r="B5" s="2"/>
      <c r="C5" s="2"/>
      <c r="D5" s="3"/>
      <c r="E5" s="3"/>
      <c r="F5" s="35"/>
    </row>
    <row r="6" spans="1:12" s="60" customFormat="1" ht="21">
      <c r="A6" s="217" t="s">
        <v>72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</row>
    <row r="7" spans="1:12" s="60" customFormat="1" ht="21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ht="20.25">
      <c r="A8" s="218" t="s">
        <v>74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</row>
    <row r="9" spans="1:12" ht="20.25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12" ht="19.5" customHeight="1">
      <c r="A10" s="216" t="s">
        <v>47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</row>
    <row r="11" spans="1:12" ht="23.25" customHeight="1">
      <c r="A11" s="216"/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</row>
    <row r="12" spans="1:12" ht="23.25" customHeight="1">
      <c r="A12" s="157"/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</row>
    <row r="13" spans="1:12" ht="23.25" customHeight="1">
      <c r="A13" s="216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</row>
    <row r="14" spans="1:12" ht="23.25" customHeight="1">
      <c r="A14" s="56"/>
      <c r="B14" s="56"/>
      <c r="C14" s="56"/>
      <c r="D14" s="56"/>
      <c r="E14" s="56"/>
      <c r="F14" s="56"/>
      <c r="G14" s="56"/>
      <c r="H14" s="56"/>
      <c r="I14" s="56"/>
      <c r="J14" s="146"/>
    </row>
    <row r="15" spans="1:12">
      <c r="A15" s="36" t="s">
        <v>48</v>
      </c>
      <c r="B15" s="36"/>
      <c r="C15" s="37" t="s">
        <v>137</v>
      </c>
      <c r="D15" s="36"/>
      <c r="E15" s="38"/>
      <c r="F15" s="38"/>
    </row>
    <row r="16" spans="1:12">
      <c r="A16" s="39" t="s">
        <v>49</v>
      </c>
      <c r="B16" s="39"/>
      <c r="C16" s="40" t="s">
        <v>71</v>
      </c>
      <c r="D16" s="39"/>
    </row>
    <row r="17" spans="1:16">
      <c r="A17" s="39" t="s">
        <v>78</v>
      </c>
      <c r="B17" s="39"/>
      <c r="C17" s="41">
        <v>50</v>
      </c>
      <c r="D17" s="39" t="s">
        <v>50</v>
      </c>
      <c r="L17" s="2"/>
    </row>
    <row r="18" spans="1:16">
      <c r="A18" s="39" t="s">
        <v>83</v>
      </c>
      <c r="B18" s="39"/>
      <c r="C18" s="41">
        <v>0</v>
      </c>
      <c r="D18" s="39" t="s">
        <v>50</v>
      </c>
    </row>
    <row r="19" spans="1:16">
      <c r="A19" s="39"/>
      <c r="B19" s="39"/>
      <c r="C19" s="42"/>
      <c r="D19" s="39"/>
    </row>
    <row r="20" spans="1:16">
      <c r="A20" s="39" t="s">
        <v>51</v>
      </c>
      <c r="B20" s="39"/>
      <c r="C20" s="43">
        <f>C18+C17</f>
        <v>50</v>
      </c>
      <c r="D20" s="39" t="s">
        <v>50</v>
      </c>
    </row>
    <row r="21" spans="1:16">
      <c r="A21" s="39"/>
      <c r="B21" s="39"/>
      <c r="C21" s="39"/>
      <c r="D21" s="39"/>
    </row>
    <row r="22" spans="1:16">
      <c r="A22" s="39" t="s">
        <v>52</v>
      </c>
      <c r="B22" s="39"/>
      <c r="C22" s="39"/>
      <c r="D22" s="39"/>
      <c r="E22" s="39" t="s">
        <v>67</v>
      </c>
      <c r="F22" s="39"/>
      <c r="G22" s="39"/>
      <c r="H22" s="41">
        <v>37.200000000000003</v>
      </c>
      <c r="I22" s="39" t="s">
        <v>53</v>
      </c>
    </row>
    <row r="23" spans="1:16">
      <c r="E23" s="39" t="s">
        <v>68</v>
      </c>
      <c r="F23" s="39"/>
      <c r="G23" s="39"/>
      <c r="H23" s="41">
        <v>16.5</v>
      </c>
      <c r="I23" s="39" t="s">
        <v>53</v>
      </c>
    </row>
    <row r="24" spans="1:16">
      <c r="E24" s="39" t="s">
        <v>69</v>
      </c>
      <c r="F24" s="39"/>
      <c r="G24" s="39"/>
      <c r="H24" s="41">
        <v>0</v>
      </c>
      <c r="I24" s="39" t="s">
        <v>53</v>
      </c>
    </row>
    <row r="25" spans="1:16">
      <c r="E25" s="39"/>
      <c r="F25" s="39"/>
      <c r="G25" s="39"/>
      <c r="H25" s="41"/>
      <c r="I25" s="39"/>
    </row>
    <row r="26" spans="1:16">
      <c r="E26" s="39"/>
      <c r="F26" s="39"/>
      <c r="G26" s="39"/>
      <c r="H26" s="41"/>
      <c r="I26" s="39"/>
    </row>
    <row r="27" spans="1:16">
      <c r="E27" s="39"/>
      <c r="F27" s="39"/>
      <c r="G27" s="39"/>
      <c r="H27" s="41"/>
      <c r="I27" s="39"/>
      <c r="L27" s="44"/>
    </row>
    <row r="28" spans="1:16">
      <c r="E28" s="39"/>
      <c r="F28" s="39"/>
      <c r="G28" s="39"/>
      <c r="H28" s="42"/>
      <c r="I28" s="39"/>
      <c r="M28" s="44"/>
    </row>
    <row r="29" spans="1:16">
      <c r="E29" s="40" t="s">
        <v>30</v>
      </c>
      <c r="F29" s="39"/>
      <c r="G29" s="39"/>
      <c r="H29" s="43">
        <f>SUM(H22:H28)</f>
        <v>53.7</v>
      </c>
      <c r="I29" s="39" t="s">
        <v>53</v>
      </c>
      <c r="M29" s="44"/>
      <c r="P29" s="45"/>
    </row>
    <row r="32" spans="1:16" ht="15.75">
      <c r="A32" s="2" t="str">
        <f>"Momento de transporte  =  "&amp;TEXT(H29,"0,00")&amp;"  x  "&amp;TEXT(C20,"0,00")&amp;"            =&gt;"</f>
        <v>Momento de transporte  =  53,70  x  50,00            =&gt;</v>
      </c>
      <c r="F32" s="214">
        <f>ROUND(C20*H29,2)</f>
        <v>2685</v>
      </c>
      <c r="G32" s="215"/>
      <c r="H32" s="2" t="s">
        <v>54</v>
      </c>
    </row>
  </sheetData>
  <mergeCells count="8">
    <mergeCell ref="F32:G32"/>
    <mergeCell ref="C1:G1"/>
    <mergeCell ref="A10:L11"/>
    <mergeCell ref="A6:L6"/>
    <mergeCell ref="C2:L2"/>
    <mergeCell ref="C3:L3"/>
    <mergeCell ref="A8:L8"/>
    <mergeCell ref="A13:L13"/>
  </mergeCells>
  <phoneticPr fontId="0" type="noConversion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view="pageBreakPreview" topLeftCell="A61" zoomScale="98" zoomScaleNormal="85" zoomScaleSheetLayoutView="98" workbookViewId="0">
      <selection activeCell="I88" sqref="I88"/>
    </sheetView>
  </sheetViews>
  <sheetFormatPr defaultRowHeight="15"/>
  <cols>
    <col min="1" max="1" width="9.140625" style="60"/>
    <col min="2" max="2" width="41.42578125" style="60" customWidth="1"/>
    <col min="3" max="3" width="13" style="60" customWidth="1"/>
    <col min="4" max="4" width="13.28515625" style="60" customWidth="1"/>
    <col min="5" max="5" width="17.140625" style="60" customWidth="1"/>
    <col min="6" max="6" width="18.28515625" style="60" customWidth="1"/>
    <col min="7" max="7" width="18" style="60" customWidth="1"/>
    <col min="8" max="8" width="13.140625" style="60" customWidth="1"/>
    <col min="9" max="9" width="12.85546875" style="60" customWidth="1"/>
    <col min="10" max="10" width="30.42578125" style="60" customWidth="1"/>
    <col min="11" max="16384" width="9.140625" style="60"/>
  </cols>
  <sheetData>
    <row r="1" spans="1:18" s="9" customFormat="1" ht="12.75" customHeight="1">
      <c r="A1" s="55"/>
      <c r="B1" s="55"/>
      <c r="C1" s="55"/>
      <c r="D1" s="194" t="s">
        <v>62</v>
      </c>
      <c r="E1" s="194"/>
      <c r="F1" s="194"/>
      <c r="G1" s="194"/>
      <c r="H1" s="194"/>
    </row>
    <row r="2" spans="1:18" s="9" customFormat="1" ht="12.75" customHeight="1">
      <c r="A2" s="55"/>
      <c r="B2" s="55"/>
      <c r="C2" s="55"/>
      <c r="D2" s="194" t="s">
        <v>63</v>
      </c>
      <c r="E2" s="194"/>
      <c r="F2" s="194"/>
      <c r="G2" s="194"/>
      <c r="H2" s="194"/>
      <c r="I2" s="194"/>
      <c r="J2" s="194"/>
      <c r="K2" s="194"/>
    </row>
    <row r="3" spans="1:18" s="9" customFormat="1" ht="12.75" customHeight="1">
      <c r="A3" s="55"/>
      <c r="B3" s="55"/>
      <c r="C3" s="55"/>
      <c r="D3" s="194" t="s">
        <v>64</v>
      </c>
      <c r="E3" s="194"/>
      <c r="F3" s="194"/>
      <c r="G3" s="194"/>
      <c r="H3" s="194"/>
    </row>
    <row r="5" spans="1:18" ht="20.25" customHeight="1">
      <c r="A5" s="207" t="s">
        <v>72</v>
      </c>
      <c r="B5" s="207"/>
      <c r="C5" s="207"/>
      <c r="D5" s="207"/>
      <c r="E5" s="207"/>
      <c r="F5" s="207"/>
      <c r="G5" s="207"/>
      <c r="H5" s="207"/>
      <c r="I5" s="207"/>
      <c r="J5" s="207"/>
      <c r="K5" s="144"/>
      <c r="L5" s="144"/>
      <c r="M5" s="144"/>
      <c r="N5" s="144"/>
      <c r="O5" s="144"/>
      <c r="P5" s="144"/>
      <c r="Q5" s="144"/>
      <c r="R5" s="144"/>
    </row>
    <row r="6" spans="1:18">
      <c r="A6" s="57"/>
      <c r="B6" s="58"/>
      <c r="C6" s="58"/>
      <c r="D6" s="57"/>
      <c r="E6" s="57"/>
      <c r="F6" s="59"/>
      <c r="G6" s="59"/>
      <c r="H6" s="59"/>
      <c r="I6" s="59"/>
    </row>
    <row r="7" spans="1:18">
      <c r="A7" s="59"/>
      <c r="B7" s="59"/>
      <c r="C7" s="59"/>
      <c r="D7" s="61"/>
      <c r="E7" s="59"/>
      <c r="F7" s="59"/>
      <c r="G7" s="59"/>
      <c r="H7" s="59"/>
      <c r="I7" s="59"/>
    </row>
    <row r="8" spans="1:18" ht="27">
      <c r="A8" s="226" t="s">
        <v>70</v>
      </c>
      <c r="B8" s="226"/>
      <c r="C8" s="226"/>
      <c r="D8" s="226"/>
      <c r="E8" s="226"/>
      <c r="F8" s="226"/>
      <c r="G8" s="226"/>
      <c r="H8" s="226"/>
      <c r="I8" s="226"/>
      <c r="J8" s="226"/>
    </row>
    <row r="9" spans="1:18" ht="27">
      <c r="A9" s="148"/>
      <c r="B9" s="148"/>
      <c r="C9" s="159"/>
      <c r="D9" s="148"/>
      <c r="E9" s="148"/>
      <c r="F9" s="148"/>
      <c r="G9" s="148"/>
      <c r="H9" s="59"/>
      <c r="I9" s="59"/>
    </row>
    <row r="10" spans="1:18" ht="27">
      <c r="A10" s="226" t="s">
        <v>74</v>
      </c>
      <c r="B10" s="226"/>
      <c r="C10" s="226"/>
      <c r="D10" s="226"/>
      <c r="E10" s="226"/>
      <c r="F10" s="226"/>
      <c r="G10" s="226"/>
      <c r="H10" s="226"/>
      <c r="I10" s="226"/>
      <c r="J10" s="226"/>
    </row>
    <row r="11" spans="1:18" ht="27">
      <c r="A11" s="159"/>
      <c r="B11" s="159"/>
      <c r="C11" s="159"/>
      <c r="D11" s="159"/>
      <c r="E11" s="159"/>
      <c r="F11" s="159"/>
      <c r="G11" s="159"/>
      <c r="H11" s="159"/>
      <c r="I11" s="159"/>
      <c r="J11" s="159"/>
    </row>
    <row r="12" spans="1:18" s="34" customFormat="1" ht="23.25" customHeight="1">
      <c r="A12" s="226"/>
      <c r="B12" s="226"/>
      <c r="C12" s="226"/>
      <c r="D12" s="226"/>
      <c r="E12" s="226"/>
      <c r="F12" s="226"/>
      <c r="G12" s="226"/>
      <c r="H12" s="226"/>
      <c r="I12" s="226"/>
      <c r="J12" s="226"/>
      <c r="K12" s="60"/>
      <c r="L12" s="60"/>
      <c r="M12" s="60"/>
      <c r="N12" s="60"/>
      <c r="O12" s="60"/>
      <c r="P12" s="60"/>
      <c r="Q12" s="60"/>
      <c r="R12" s="60"/>
    </row>
    <row r="13" spans="1:18">
      <c r="A13" s="59"/>
      <c r="B13" s="59"/>
      <c r="C13" s="59"/>
      <c r="D13" s="61"/>
      <c r="E13" s="59"/>
      <c r="F13" s="59"/>
      <c r="G13" s="59"/>
      <c r="H13" s="59"/>
      <c r="I13" s="59"/>
    </row>
    <row r="14" spans="1:18" s="66" customFormat="1" ht="18">
      <c r="A14" s="225" t="s">
        <v>57</v>
      </c>
      <c r="B14" s="225"/>
      <c r="C14" s="162"/>
      <c r="D14" s="63">
        <v>0.23400000000000001</v>
      </c>
      <c r="E14" s="111" t="s">
        <v>65</v>
      </c>
      <c r="F14" s="111"/>
      <c r="G14" s="112">
        <v>0.91700000000000004</v>
      </c>
      <c r="H14" s="65"/>
      <c r="I14" s="112"/>
    </row>
    <row r="15" spans="1:18" s="66" customFormat="1" ht="18">
      <c r="A15" s="62"/>
      <c r="B15" s="62"/>
      <c r="C15" s="162"/>
      <c r="D15" s="63"/>
      <c r="E15" s="64"/>
      <c r="F15" s="64"/>
      <c r="G15" s="64"/>
      <c r="H15" s="65"/>
      <c r="I15" s="65"/>
    </row>
    <row r="16" spans="1:18" s="68" customFormat="1">
      <c r="A16" s="67"/>
      <c r="B16" s="158" t="s">
        <v>135</v>
      </c>
      <c r="C16" s="161"/>
      <c r="D16" s="224" t="s">
        <v>138</v>
      </c>
      <c r="E16" s="224"/>
      <c r="F16" s="67"/>
      <c r="G16" s="67"/>
      <c r="H16" s="67"/>
      <c r="I16" s="67"/>
    </row>
    <row r="17" spans="1:10">
      <c r="A17" s="59"/>
      <c r="B17" s="59"/>
      <c r="C17" s="59"/>
      <c r="D17" s="61"/>
      <c r="E17" s="59"/>
      <c r="F17" s="59"/>
      <c r="G17" s="59"/>
      <c r="H17" s="59"/>
      <c r="I17" s="59"/>
    </row>
    <row r="18" spans="1:10" ht="15.75">
      <c r="A18" s="219" t="s">
        <v>131</v>
      </c>
      <c r="B18" s="220"/>
      <c r="C18" s="220"/>
      <c r="D18" s="220"/>
      <c r="E18" s="220"/>
      <c r="F18" s="221"/>
      <c r="G18" s="69" t="s">
        <v>61</v>
      </c>
    </row>
    <row r="19" spans="1:10" ht="15.75">
      <c r="A19" s="70" t="s">
        <v>36</v>
      </c>
      <c r="B19" s="70" t="s">
        <v>37</v>
      </c>
      <c r="C19" s="70" t="s">
        <v>38</v>
      </c>
      <c r="D19" s="70" t="s">
        <v>39</v>
      </c>
      <c r="E19" s="70" t="s">
        <v>40</v>
      </c>
      <c r="F19" s="70" t="s">
        <v>41</v>
      </c>
      <c r="G19" s="71"/>
      <c r="H19" s="71"/>
      <c r="I19" s="72"/>
    </row>
    <row r="20" spans="1:10" ht="21" customHeight="1">
      <c r="A20" s="73">
        <v>1</v>
      </c>
      <c r="B20" s="74" t="s">
        <v>31</v>
      </c>
      <c r="C20" s="75" t="s">
        <v>32</v>
      </c>
      <c r="D20" s="76">
        <f>Mobilização!F32</f>
        <v>2685</v>
      </c>
      <c r="E20" s="77">
        <v>0.62</v>
      </c>
      <c r="F20" s="78">
        <f>ROUND(E20*D20,2)</f>
        <v>1664.7</v>
      </c>
      <c r="G20" s="69" t="s">
        <v>60</v>
      </c>
      <c r="H20" s="71"/>
      <c r="I20" s="72"/>
    </row>
    <row r="21" spans="1:10" ht="17.25" customHeight="1">
      <c r="A21" s="79">
        <v>2</v>
      </c>
      <c r="B21" s="80" t="s">
        <v>33</v>
      </c>
      <c r="C21" s="81" t="s">
        <v>34</v>
      </c>
      <c r="D21" s="82">
        <v>5</v>
      </c>
      <c r="E21" s="83">
        <v>20</v>
      </c>
      <c r="F21" s="84">
        <f>ROUND(E21*D21,2)</f>
        <v>100</v>
      </c>
      <c r="G21" s="69"/>
      <c r="H21" s="71"/>
      <c r="I21" s="72"/>
    </row>
    <row r="22" spans="1:10" ht="15.75">
      <c r="A22" s="85">
        <v>3</v>
      </c>
      <c r="B22" s="86" t="s">
        <v>35</v>
      </c>
      <c r="C22" s="82"/>
      <c r="D22" s="82"/>
      <c r="E22" s="87"/>
      <c r="F22" s="88">
        <f>SUM(F20:F21)</f>
        <v>1764.7</v>
      </c>
      <c r="G22" s="71"/>
      <c r="H22" s="71"/>
      <c r="I22" s="72"/>
    </row>
    <row r="23" spans="1:10" ht="16.5" thickBot="1">
      <c r="A23" s="89">
        <v>4</v>
      </c>
      <c r="B23" s="90" t="str">
        <f>"BDI  ( "&amp;TEXT($D$14,"0,00%")&amp;" )"</f>
        <v>BDI  ( 23,40% )</v>
      </c>
      <c r="C23" s="91"/>
      <c r="D23" s="91"/>
      <c r="E23" s="92"/>
      <c r="F23" s="93">
        <f>$D$14*F22</f>
        <v>412.93980000000005</v>
      </c>
      <c r="G23" s="71"/>
      <c r="H23" s="71"/>
      <c r="I23" s="72"/>
    </row>
    <row r="24" spans="1:10" ht="16.5" thickBot="1">
      <c r="A24" s="94">
        <v>5</v>
      </c>
      <c r="B24" s="95" t="s">
        <v>30</v>
      </c>
      <c r="C24" s="95"/>
      <c r="D24" s="96"/>
      <c r="E24" s="96"/>
      <c r="F24" s="233">
        <f>F22+F23</f>
        <v>2177.6397999999999</v>
      </c>
      <c r="G24" s="71"/>
      <c r="H24" s="71"/>
      <c r="I24" s="72"/>
    </row>
    <row r="25" spans="1:10" ht="15.75">
      <c r="A25" s="71"/>
      <c r="B25" s="71"/>
      <c r="C25" s="71"/>
      <c r="D25" s="69"/>
      <c r="E25" s="71"/>
      <c r="F25" s="98"/>
      <c r="G25" s="192"/>
      <c r="H25" s="71"/>
      <c r="I25" s="71"/>
      <c r="J25" s="72"/>
    </row>
    <row r="26" spans="1:10" ht="15.75">
      <c r="A26" s="170" t="s">
        <v>132</v>
      </c>
      <c r="B26" s="171"/>
      <c r="C26" s="171"/>
      <c r="D26" s="171"/>
      <c r="E26" s="171"/>
      <c r="F26" s="172"/>
      <c r="G26" s="193"/>
      <c r="H26" s="71"/>
      <c r="I26" s="72"/>
    </row>
    <row r="27" spans="1:10" ht="15.75">
      <c r="A27" s="70" t="s">
        <v>36</v>
      </c>
      <c r="B27" s="70" t="s">
        <v>37</v>
      </c>
      <c r="C27" s="70" t="s">
        <v>38</v>
      </c>
      <c r="D27" s="70" t="s">
        <v>39</v>
      </c>
      <c r="E27" s="70" t="s">
        <v>40</v>
      </c>
      <c r="F27" s="70" t="s">
        <v>41</v>
      </c>
      <c r="G27" s="71"/>
      <c r="H27" s="71"/>
      <c r="I27" s="72"/>
    </row>
    <row r="28" spans="1:10" ht="27.75" customHeight="1">
      <c r="A28" s="99">
        <v>1</v>
      </c>
      <c r="B28" s="100" t="s">
        <v>31</v>
      </c>
      <c r="C28" s="101" t="s">
        <v>32</v>
      </c>
      <c r="D28" s="76">
        <f>D20</f>
        <v>2685</v>
      </c>
      <c r="E28" s="76">
        <f>E20</f>
        <v>0.62</v>
      </c>
      <c r="F28" s="102">
        <f>ROUND(E28*D28,2)</f>
        <v>1664.7</v>
      </c>
      <c r="G28" s="69" t="s">
        <v>60</v>
      </c>
      <c r="H28" s="71"/>
      <c r="I28" s="72"/>
    </row>
    <row r="29" spans="1:10" ht="19.5" customHeight="1">
      <c r="A29" s="85">
        <v>2</v>
      </c>
      <c r="B29" s="80" t="s">
        <v>33</v>
      </c>
      <c r="C29" s="81" t="s">
        <v>34</v>
      </c>
      <c r="D29" s="81">
        <f>D21</f>
        <v>5</v>
      </c>
      <c r="E29" s="83">
        <f>E21</f>
        <v>20</v>
      </c>
      <c r="F29" s="84">
        <f>ROUND(E29*D29,2)</f>
        <v>100</v>
      </c>
      <c r="G29" s="71"/>
      <c r="H29" s="71"/>
      <c r="I29" s="72"/>
    </row>
    <row r="30" spans="1:10" ht="15.75">
      <c r="A30" s="79">
        <v>3</v>
      </c>
      <c r="B30" s="103" t="s">
        <v>35</v>
      </c>
      <c r="C30" s="81"/>
      <c r="D30" s="81"/>
      <c r="E30" s="104"/>
      <c r="F30" s="105">
        <f>SUM(F28:F29)</f>
        <v>1764.7</v>
      </c>
      <c r="G30" s="71"/>
      <c r="H30" s="71"/>
      <c r="I30" s="72"/>
    </row>
    <row r="31" spans="1:10" ht="16.5" thickBot="1">
      <c r="A31" s="89">
        <v>4</v>
      </c>
      <c r="B31" s="90" t="str">
        <f>"BDI  ( "&amp;TEXT($D$14,"0,00%")&amp;" )"</f>
        <v>BDI  ( 23,40% )</v>
      </c>
      <c r="C31" s="91"/>
      <c r="D31" s="91"/>
      <c r="E31" s="92"/>
      <c r="F31" s="93">
        <f>$D$14*F30</f>
        <v>412.93980000000005</v>
      </c>
      <c r="G31" s="71"/>
      <c r="H31" s="71"/>
      <c r="I31" s="72"/>
    </row>
    <row r="32" spans="1:10" ht="16.5" thickBot="1">
      <c r="A32" s="94">
        <v>5</v>
      </c>
      <c r="B32" s="95" t="s">
        <v>30</v>
      </c>
      <c r="C32" s="95"/>
      <c r="D32" s="96"/>
      <c r="E32" s="96"/>
      <c r="F32" s="233">
        <f>F30+F31</f>
        <v>2177.6397999999999</v>
      </c>
      <c r="G32" s="71"/>
      <c r="H32" s="71"/>
      <c r="I32" s="72"/>
    </row>
    <row r="33" spans="1:10" ht="15.75">
      <c r="A33" s="188"/>
      <c r="B33" s="189"/>
      <c r="C33" s="189"/>
      <c r="D33" s="188"/>
      <c r="E33" s="188"/>
      <c r="F33" s="190"/>
      <c r="G33" s="191"/>
      <c r="H33" s="71"/>
      <c r="I33" s="71"/>
      <c r="J33" s="72"/>
    </row>
    <row r="34" spans="1:10" ht="15" customHeight="1">
      <c r="A34" s="222" t="s">
        <v>133</v>
      </c>
      <c r="B34" s="223"/>
      <c r="C34" s="175" t="s">
        <v>102</v>
      </c>
      <c r="D34" s="176" t="s">
        <v>103</v>
      </c>
      <c r="E34" s="177" t="s">
        <v>104</v>
      </c>
      <c r="F34" s="178" t="s">
        <v>105</v>
      </c>
    </row>
    <row r="35" spans="1:10" ht="15" customHeight="1">
      <c r="A35" s="185"/>
      <c r="B35" s="186"/>
      <c r="C35" s="175"/>
      <c r="D35" s="176"/>
      <c r="E35" s="177"/>
      <c r="F35" s="178"/>
    </row>
    <row r="36" spans="1:10">
      <c r="A36" s="187" t="s">
        <v>106</v>
      </c>
      <c r="B36" s="180" t="s">
        <v>117</v>
      </c>
      <c r="C36" s="182" t="s">
        <v>125</v>
      </c>
      <c r="D36" s="182">
        <v>1</v>
      </c>
      <c r="E36" s="183">
        <v>11.18</v>
      </c>
      <c r="F36" s="184">
        <f>ROUND(D36*E36,2)</f>
        <v>11.18</v>
      </c>
    </row>
    <row r="37" spans="1:10">
      <c r="A37" s="187" t="s">
        <v>107</v>
      </c>
      <c r="B37" s="180" t="s">
        <v>118</v>
      </c>
      <c r="C37" s="182" t="s">
        <v>125</v>
      </c>
      <c r="D37" s="182">
        <v>0.2</v>
      </c>
      <c r="E37" s="183">
        <v>17.350000000000001</v>
      </c>
      <c r="F37" s="184">
        <f t="shared" ref="F37:F43" si="0">ROUND(D37*E37,2)</f>
        <v>3.47</v>
      </c>
    </row>
    <row r="38" spans="1:10" ht="25.5">
      <c r="A38" s="187" t="s">
        <v>108</v>
      </c>
      <c r="B38" s="180" t="s">
        <v>119</v>
      </c>
      <c r="C38" s="182" t="s">
        <v>125</v>
      </c>
      <c r="D38" s="182">
        <v>2</v>
      </c>
      <c r="E38" s="183">
        <v>6.65</v>
      </c>
      <c r="F38" s="184">
        <f t="shared" si="0"/>
        <v>13.3</v>
      </c>
    </row>
    <row r="39" spans="1:10" ht="25.5">
      <c r="A39" s="187" t="s">
        <v>109</v>
      </c>
      <c r="B39" s="180" t="s">
        <v>120</v>
      </c>
      <c r="C39" s="182" t="s">
        <v>126</v>
      </c>
      <c r="D39" s="182">
        <v>1</v>
      </c>
      <c r="E39" s="183">
        <v>5.58</v>
      </c>
      <c r="F39" s="184">
        <f t="shared" si="0"/>
        <v>5.58</v>
      </c>
    </row>
    <row r="40" spans="1:10" ht="25.5">
      <c r="A40" s="187" t="s">
        <v>110</v>
      </c>
      <c r="B40" s="180" t="s">
        <v>121</v>
      </c>
      <c r="C40" s="182" t="s">
        <v>126</v>
      </c>
      <c r="D40" s="182">
        <v>4</v>
      </c>
      <c r="E40" s="183">
        <v>4.54</v>
      </c>
      <c r="F40" s="184">
        <f t="shared" si="0"/>
        <v>18.16</v>
      </c>
    </row>
    <row r="41" spans="1:10" ht="51">
      <c r="A41" s="187" t="s">
        <v>111</v>
      </c>
      <c r="B41" s="180" t="s">
        <v>122</v>
      </c>
      <c r="C41" s="182" t="s">
        <v>127</v>
      </c>
      <c r="D41" s="182">
        <v>1</v>
      </c>
      <c r="E41" s="183">
        <v>200</v>
      </c>
      <c r="F41" s="184">
        <f t="shared" si="0"/>
        <v>200</v>
      </c>
    </row>
    <row r="42" spans="1:10">
      <c r="A42" s="187" t="s">
        <v>112</v>
      </c>
      <c r="B42" s="180" t="s">
        <v>123</v>
      </c>
      <c r="C42" s="182" t="s">
        <v>128</v>
      </c>
      <c r="D42" s="182">
        <v>0.11</v>
      </c>
      <c r="E42" s="183">
        <v>7.17</v>
      </c>
      <c r="F42" s="184">
        <f t="shared" si="0"/>
        <v>0.79</v>
      </c>
    </row>
    <row r="43" spans="1:10" ht="25.5">
      <c r="A43" s="187" t="s">
        <v>113</v>
      </c>
      <c r="B43" s="180" t="s">
        <v>124</v>
      </c>
      <c r="C43" s="182" t="s">
        <v>129</v>
      </c>
      <c r="D43" s="182">
        <v>0.01</v>
      </c>
      <c r="E43" s="232">
        <v>227.25</v>
      </c>
      <c r="F43" s="184">
        <f t="shared" si="0"/>
        <v>2.27</v>
      </c>
    </row>
    <row r="44" spans="1:10">
      <c r="A44" s="179"/>
      <c r="B44" s="180" t="s">
        <v>114</v>
      </c>
      <c r="C44" s="181"/>
      <c r="D44" s="179"/>
      <c r="E44" s="183"/>
      <c r="F44" s="177">
        <f>SUM(F36:F43)</f>
        <v>254.75</v>
      </c>
    </row>
    <row r="45" spans="1:10" ht="15.75" thickBot="1">
      <c r="A45" s="234"/>
      <c r="B45" s="235" t="s">
        <v>115</v>
      </c>
      <c r="C45" s="236"/>
      <c r="D45" s="234"/>
      <c r="E45" s="237"/>
      <c r="F45" s="238">
        <f>$D$14*F44</f>
        <v>59.611500000000007</v>
      </c>
    </row>
    <row r="46" spans="1:10" ht="16.5" thickBot="1">
      <c r="A46" s="239"/>
      <c r="B46" s="240" t="s">
        <v>116</v>
      </c>
      <c r="C46" s="241"/>
      <c r="D46" s="242"/>
      <c r="E46" s="243"/>
      <c r="F46" s="233">
        <f>F44+F45</f>
        <v>314.36149999999998</v>
      </c>
    </row>
    <row r="47" spans="1:10" ht="15.75">
      <c r="A47" s="188"/>
      <c r="B47" s="189"/>
      <c r="C47" s="189"/>
      <c r="D47" s="188"/>
      <c r="E47" s="188"/>
      <c r="F47" s="190"/>
      <c r="G47" s="191"/>
      <c r="H47" s="71"/>
      <c r="I47" s="71"/>
      <c r="J47" s="72"/>
    </row>
    <row r="48" spans="1:10" ht="15.75">
      <c r="A48" s="219" t="s">
        <v>139</v>
      </c>
      <c r="B48" s="220"/>
      <c r="C48" s="220"/>
      <c r="D48" s="220"/>
      <c r="E48" s="220"/>
      <c r="F48" s="220"/>
      <c r="G48" s="221"/>
      <c r="H48" s="71"/>
      <c r="I48" s="71"/>
      <c r="J48" s="72"/>
    </row>
    <row r="49" spans="1:10" ht="15.75">
      <c r="A49" s="70" t="s">
        <v>36</v>
      </c>
      <c r="B49" s="70" t="s">
        <v>37</v>
      </c>
      <c r="C49" s="70" t="s">
        <v>39</v>
      </c>
      <c r="D49" s="70" t="s">
        <v>38</v>
      </c>
      <c r="E49" s="70" t="s">
        <v>39</v>
      </c>
      <c r="F49" s="70" t="s">
        <v>40</v>
      </c>
      <c r="G49" s="70" t="s">
        <v>41</v>
      </c>
      <c r="H49" s="71"/>
      <c r="I49" s="71"/>
      <c r="J49" s="72"/>
    </row>
    <row r="50" spans="1:10" ht="15.75">
      <c r="A50" s="164"/>
      <c r="B50" s="165"/>
      <c r="C50" s="165"/>
      <c r="D50" s="165"/>
      <c r="E50" s="165"/>
      <c r="F50" s="165"/>
      <c r="G50" s="166"/>
      <c r="H50" s="71"/>
      <c r="I50" s="71"/>
      <c r="J50" s="72"/>
    </row>
    <row r="51" spans="1:10" ht="15.75">
      <c r="A51" s="164"/>
      <c r="B51" s="169" t="s">
        <v>92</v>
      </c>
      <c r="C51" s="169"/>
      <c r="D51" s="165"/>
      <c r="E51" s="165"/>
      <c r="F51" s="165"/>
      <c r="G51" s="166"/>
      <c r="H51" s="71"/>
      <c r="I51" s="71"/>
      <c r="J51" s="72"/>
    </row>
    <row r="52" spans="1:10" ht="15.75">
      <c r="A52" s="79">
        <v>1</v>
      </c>
      <c r="B52" s="168" t="s">
        <v>86</v>
      </c>
      <c r="C52" s="168"/>
      <c r="D52" s="81" t="s">
        <v>77</v>
      </c>
      <c r="E52" s="83">
        <v>1</v>
      </c>
      <c r="F52" s="83">
        <v>20.25</v>
      </c>
      <c r="G52" s="84">
        <f>ROUND(F52*E52,2)</f>
        <v>20.25</v>
      </c>
      <c r="H52" s="71"/>
      <c r="I52" s="71"/>
      <c r="J52" s="72"/>
    </row>
    <row r="53" spans="1:10" ht="15.75">
      <c r="A53" s="85">
        <v>2</v>
      </c>
      <c r="B53" s="80" t="s">
        <v>87</v>
      </c>
      <c r="C53" s="80"/>
      <c r="D53" s="81" t="s">
        <v>77</v>
      </c>
      <c r="E53" s="163">
        <v>3</v>
      </c>
      <c r="F53" s="83">
        <v>6.75</v>
      </c>
      <c r="G53" s="84">
        <f>ROUND(F53*E53,2)</f>
        <v>20.25</v>
      </c>
      <c r="H53" s="71"/>
      <c r="I53" s="71"/>
      <c r="J53" s="72"/>
    </row>
    <row r="54" spans="1:10" ht="15.75">
      <c r="A54" s="85"/>
      <c r="B54" s="81" t="s">
        <v>30</v>
      </c>
      <c r="C54" s="81"/>
      <c r="D54" s="81"/>
      <c r="E54" s="163"/>
      <c r="F54" s="83"/>
      <c r="G54" s="105">
        <f>SUM(G52:G53)</f>
        <v>40.5</v>
      </c>
      <c r="H54" s="71"/>
      <c r="I54" s="71"/>
      <c r="J54" s="72"/>
    </row>
    <row r="55" spans="1:10" ht="19.5" customHeight="1">
      <c r="A55" s="85"/>
      <c r="B55" s="80"/>
      <c r="C55" s="80"/>
      <c r="D55" s="81"/>
      <c r="E55" s="163"/>
      <c r="F55" s="83"/>
      <c r="G55" s="84"/>
      <c r="H55" s="71"/>
      <c r="I55" s="71"/>
      <c r="J55" s="72"/>
    </row>
    <row r="56" spans="1:10" ht="19.5" customHeight="1">
      <c r="A56" s="85"/>
      <c r="B56" s="167" t="s">
        <v>91</v>
      </c>
      <c r="C56" s="167"/>
      <c r="D56" s="81"/>
      <c r="E56" s="163"/>
      <c r="F56" s="83"/>
      <c r="G56" s="84"/>
      <c r="H56" s="71"/>
      <c r="I56" s="71"/>
      <c r="J56" s="72"/>
    </row>
    <row r="57" spans="1:10" ht="19.5" customHeight="1">
      <c r="A57" s="85">
        <v>3</v>
      </c>
      <c r="B57" s="80" t="s">
        <v>88</v>
      </c>
      <c r="C57" s="81">
        <v>1</v>
      </c>
      <c r="D57" s="81" t="s">
        <v>89</v>
      </c>
      <c r="E57" s="81">
        <v>0.92</v>
      </c>
      <c r="F57" s="83">
        <v>366.29</v>
      </c>
      <c r="G57" s="84">
        <f>ROUND(F57*E57,2)</f>
        <v>336.99</v>
      </c>
      <c r="H57" s="71"/>
      <c r="I57" s="71"/>
      <c r="J57" s="72"/>
    </row>
    <row r="58" spans="1:10" ht="19.5" customHeight="1">
      <c r="A58" s="85">
        <v>4</v>
      </c>
      <c r="B58" s="80" t="s">
        <v>88</v>
      </c>
      <c r="C58" s="81">
        <v>1</v>
      </c>
      <c r="D58" s="81" t="s">
        <v>90</v>
      </c>
      <c r="E58" s="81">
        <v>0.08</v>
      </c>
      <c r="F58" s="83">
        <v>16.329999999999998</v>
      </c>
      <c r="G58" s="84">
        <f t="shared" ref="G58:G64" si="1">ROUND(F58*E58,2)</f>
        <v>1.31</v>
      </c>
      <c r="H58" s="71"/>
      <c r="I58" s="71"/>
      <c r="J58" s="72"/>
    </row>
    <row r="59" spans="1:10" ht="19.5" customHeight="1">
      <c r="A59" s="85">
        <v>5</v>
      </c>
      <c r="B59" s="80" t="s">
        <v>96</v>
      </c>
      <c r="C59" s="81">
        <v>1</v>
      </c>
      <c r="D59" s="81" t="s">
        <v>89</v>
      </c>
      <c r="E59" s="81">
        <v>0.22</v>
      </c>
      <c r="F59" s="83">
        <v>143.83000000000001</v>
      </c>
      <c r="G59" s="84">
        <f t="shared" si="1"/>
        <v>31.64</v>
      </c>
      <c r="H59" s="71"/>
      <c r="I59" s="71"/>
      <c r="J59" s="72"/>
    </row>
    <row r="60" spans="1:10" ht="19.5" customHeight="1">
      <c r="A60" s="85">
        <v>6</v>
      </c>
      <c r="B60" s="80" t="s">
        <v>96</v>
      </c>
      <c r="C60" s="81">
        <v>1</v>
      </c>
      <c r="D60" s="81" t="s">
        <v>90</v>
      </c>
      <c r="E60" s="81">
        <v>0.78</v>
      </c>
      <c r="F60" s="83">
        <v>16.329999999999998</v>
      </c>
      <c r="G60" s="84">
        <f t="shared" si="1"/>
        <v>12.74</v>
      </c>
      <c r="H60" s="71"/>
      <c r="I60" s="71"/>
      <c r="J60" s="72"/>
    </row>
    <row r="61" spans="1:10" ht="15.75">
      <c r="A61" s="85">
        <v>7</v>
      </c>
      <c r="B61" s="173" t="s">
        <v>97</v>
      </c>
      <c r="C61" s="174">
        <v>1</v>
      </c>
      <c r="D61" s="81" t="s">
        <v>89</v>
      </c>
      <c r="E61" s="163">
        <v>1</v>
      </c>
      <c r="F61" s="83">
        <v>187.48</v>
      </c>
      <c r="G61" s="84">
        <f t="shared" si="1"/>
        <v>187.48</v>
      </c>
      <c r="H61" s="71"/>
      <c r="I61" s="71"/>
      <c r="J61" s="72"/>
    </row>
    <row r="62" spans="1:10" ht="15.75">
      <c r="A62" s="85">
        <v>8</v>
      </c>
      <c r="B62" s="173" t="s">
        <v>97</v>
      </c>
      <c r="C62" s="174">
        <v>1</v>
      </c>
      <c r="D62" s="81" t="s">
        <v>90</v>
      </c>
      <c r="E62" s="163">
        <v>0</v>
      </c>
      <c r="F62" s="83">
        <v>16.329999999999998</v>
      </c>
      <c r="G62" s="84">
        <f t="shared" si="1"/>
        <v>0</v>
      </c>
      <c r="H62" s="71"/>
      <c r="I62" s="71"/>
      <c r="J62" s="72"/>
    </row>
    <row r="63" spans="1:10" ht="17.25" customHeight="1">
      <c r="A63" s="85">
        <v>9</v>
      </c>
      <c r="B63" s="173" t="s">
        <v>98</v>
      </c>
      <c r="C63" s="174">
        <v>1</v>
      </c>
      <c r="D63" s="81" t="s">
        <v>89</v>
      </c>
      <c r="E63" s="81">
        <v>0.63</v>
      </c>
      <c r="F63" s="83">
        <v>376.85</v>
      </c>
      <c r="G63" s="84">
        <f t="shared" si="1"/>
        <v>237.42</v>
      </c>
      <c r="H63" s="71"/>
      <c r="I63" s="71"/>
      <c r="J63" s="72"/>
    </row>
    <row r="64" spans="1:10" ht="21.75" customHeight="1">
      <c r="A64" s="85">
        <v>10</v>
      </c>
      <c r="B64" s="173" t="s">
        <v>98</v>
      </c>
      <c r="C64" s="174">
        <v>1</v>
      </c>
      <c r="D64" s="81" t="s">
        <v>90</v>
      </c>
      <c r="E64" s="81">
        <v>0.37</v>
      </c>
      <c r="F64" s="83">
        <v>16.329999999999998</v>
      </c>
      <c r="G64" s="84">
        <f t="shared" si="1"/>
        <v>6.04</v>
      </c>
      <c r="H64" s="71"/>
      <c r="I64" s="71"/>
      <c r="J64" s="72"/>
    </row>
    <row r="65" spans="1:10" ht="15.75">
      <c r="A65" s="85">
        <v>11</v>
      </c>
      <c r="B65" s="173" t="s">
        <v>99</v>
      </c>
      <c r="C65" s="174">
        <v>4</v>
      </c>
      <c r="D65" s="81" t="s">
        <v>89</v>
      </c>
      <c r="E65" s="163">
        <v>1</v>
      </c>
      <c r="F65" s="83">
        <v>189.04</v>
      </c>
      <c r="G65" s="84">
        <f>ROUND(F65*E65*C65,2)</f>
        <v>756.16</v>
      </c>
      <c r="H65" s="71"/>
      <c r="I65" s="71"/>
      <c r="J65" s="72"/>
    </row>
    <row r="66" spans="1:10" ht="15.75">
      <c r="A66" s="85">
        <v>12</v>
      </c>
      <c r="B66" s="173" t="s">
        <v>99</v>
      </c>
      <c r="C66" s="174">
        <v>4</v>
      </c>
      <c r="D66" s="81" t="s">
        <v>90</v>
      </c>
      <c r="E66" s="163">
        <v>0</v>
      </c>
      <c r="F66" s="83">
        <v>16.329999999999998</v>
      </c>
      <c r="G66" s="84">
        <f>ROUND(F66*E66*C66,2)</f>
        <v>0</v>
      </c>
      <c r="H66" s="71"/>
      <c r="I66" s="71"/>
      <c r="J66" s="72"/>
    </row>
    <row r="67" spans="1:10" ht="19.5" customHeight="1">
      <c r="A67" s="85"/>
      <c r="B67" s="81" t="s">
        <v>30</v>
      </c>
      <c r="C67" s="80"/>
      <c r="D67" s="81"/>
      <c r="E67" s="81"/>
      <c r="F67" s="83"/>
      <c r="G67" s="105">
        <f>SUM(G57:G66)</f>
        <v>1569.7799999999997</v>
      </c>
      <c r="H67" s="71"/>
      <c r="I67" s="71"/>
      <c r="J67" s="72"/>
    </row>
    <row r="68" spans="1:10" ht="19.5" customHeight="1">
      <c r="A68" s="85"/>
      <c r="B68" s="81"/>
      <c r="C68" s="80"/>
      <c r="D68" s="81"/>
      <c r="E68" s="81"/>
      <c r="F68" s="83"/>
      <c r="G68" s="84"/>
      <c r="H68" s="71"/>
      <c r="I68" s="71"/>
      <c r="J68" s="72"/>
    </row>
    <row r="69" spans="1:10" ht="19.5" customHeight="1">
      <c r="A69" s="85"/>
      <c r="B69" s="167" t="s">
        <v>93</v>
      </c>
      <c r="C69" s="167"/>
      <c r="D69" s="81"/>
      <c r="E69" s="81"/>
      <c r="F69" s="83"/>
      <c r="G69" s="84"/>
      <c r="H69" s="71"/>
      <c r="I69" s="71"/>
      <c r="J69" s="72"/>
    </row>
    <row r="70" spans="1:10" ht="19.5" customHeight="1">
      <c r="A70" s="85">
        <v>13</v>
      </c>
      <c r="B70" s="81" t="s">
        <v>94</v>
      </c>
      <c r="C70" s="81">
        <v>1</v>
      </c>
      <c r="D70" s="81" t="s">
        <v>95</v>
      </c>
      <c r="E70" s="81">
        <v>0.15509999999999999</v>
      </c>
      <c r="F70" s="83">
        <f>G54</f>
        <v>40.5</v>
      </c>
      <c r="G70" s="84">
        <f>ROUND(F70*E70,2)</f>
        <v>6.28</v>
      </c>
      <c r="H70" s="71"/>
      <c r="I70" s="71"/>
      <c r="J70" s="72"/>
    </row>
    <row r="71" spans="1:10" ht="19.5" customHeight="1">
      <c r="A71" s="85"/>
      <c r="B71" s="81" t="s">
        <v>30</v>
      </c>
      <c r="C71" s="81"/>
      <c r="D71" s="81"/>
      <c r="E71" s="81"/>
      <c r="F71" s="83"/>
      <c r="G71" s="105">
        <f>G70</f>
        <v>6.28</v>
      </c>
      <c r="H71" s="71"/>
      <c r="I71" s="71"/>
      <c r="J71" s="72"/>
    </row>
    <row r="72" spans="1:10" ht="19.5" customHeight="1">
      <c r="A72" s="85"/>
      <c r="B72" s="81"/>
      <c r="C72" s="81"/>
      <c r="D72" s="81"/>
      <c r="E72" s="81"/>
      <c r="F72" s="83"/>
      <c r="G72" s="84"/>
      <c r="H72" s="71"/>
      <c r="I72" s="71"/>
      <c r="J72" s="72"/>
    </row>
    <row r="73" spans="1:10" ht="15.75">
      <c r="A73" s="79"/>
      <c r="B73" s="103" t="s">
        <v>35</v>
      </c>
      <c r="C73" s="103"/>
      <c r="D73" s="81"/>
      <c r="E73" s="81"/>
      <c r="F73" s="104"/>
      <c r="G73" s="105">
        <f>(G54+G67+G71)/162</f>
        <v>9.9787654320987631</v>
      </c>
      <c r="H73" s="71"/>
      <c r="I73" s="71"/>
      <c r="J73" s="72"/>
    </row>
    <row r="74" spans="1:10" ht="16.5" thickBot="1">
      <c r="A74" s="89"/>
      <c r="B74" s="90" t="str">
        <f>"BDI  ( "&amp;TEXT($D$14,"0,00%")&amp;" )"</f>
        <v>BDI  ( 23,40% )</v>
      </c>
      <c r="C74" s="90"/>
      <c r="D74" s="91"/>
      <c r="E74" s="91"/>
      <c r="F74" s="92"/>
      <c r="G74" s="93">
        <f>$D$14*G73</f>
        <v>2.3350311111111108</v>
      </c>
      <c r="H74" s="71"/>
      <c r="I74" s="71"/>
      <c r="J74" s="72"/>
    </row>
    <row r="75" spans="1:10" ht="16.5" thickBot="1">
      <c r="A75" s="94"/>
      <c r="B75" s="95" t="s">
        <v>30</v>
      </c>
      <c r="C75" s="95"/>
      <c r="D75" s="96"/>
      <c r="E75" s="96"/>
      <c r="F75" s="97"/>
      <c r="G75" s="233">
        <f>G74+G73</f>
        <v>12.313796543209873</v>
      </c>
      <c r="H75" s="71"/>
      <c r="I75" s="71"/>
      <c r="J75" s="72"/>
    </row>
    <row r="76" spans="1:10" ht="15.75">
      <c r="A76" s="188"/>
      <c r="B76" s="189"/>
      <c r="C76" s="189"/>
      <c r="D76" s="188"/>
      <c r="E76" s="188"/>
      <c r="F76" s="190"/>
      <c r="G76" s="191"/>
      <c r="H76" s="71"/>
      <c r="I76" s="71"/>
      <c r="J76" s="72"/>
    </row>
    <row r="77" spans="1:10">
      <c r="A77" s="106"/>
      <c r="B77" s="106"/>
      <c r="C77" s="106"/>
      <c r="D77" s="107"/>
      <c r="E77" s="106"/>
      <c r="F77" s="108"/>
      <c r="G77" s="109"/>
      <c r="H77" s="106"/>
      <c r="I77" s="106"/>
      <c r="J77" s="110"/>
    </row>
    <row r="78" spans="1:10" ht="15.75">
      <c r="A78" s="219" t="s">
        <v>140</v>
      </c>
      <c r="B78" s="220"/>
      <c r="C78" s="220"/>
      <c r="D78" s="220"/>
      <c r="E78" s="220"/>
      <c r="F78" s="220"/>
      <c r="G78" s="221"/>
      <c r="H78" s="71"/>
      <c r="I78" s="71"/>
      <c r="J78" s="72"/>
    </row>
    <row r="79" spans="1:10" ht="15.75">
      <c r="A79" s="70" t="s">
        <v>36</v>
      </c>
      <c r="B79" s="70" t="s">
        <v>37</v>
      </c>
      <c r="C79" s="70" t="s">
        <v>39</v>
      </c>
      <c r="D79" s="70" t="s">
        <v>38</v>
      </c>
      <c r="E79" s="70" t="s">
        <v>39</v>
      </c>
      <c r="F79" s="70" t="s">
        <v>40</v>
      </c>
      <c r="G79" s="70" t="s">
        <v>41</v>
      </c>
      <c r="H79" s="71"/>
      <c r="I79" s="71"/>
      <c r="J79" s="72"/>
    </row>
    <row r="80" spans="1:10" ht="15.75">
      <c r="A80" s="164"/>
      <c r="B80" s="165"/>
      <c r="C80" s="165"/>
      <c r="D80" s="165"/>
      <c r="E80" s="165"/>
      <c r="F80" s="165"/>
      <c r="G80" s="166"/>
      <c r="H80" s="71"/>
      <c r="I80" s="71"/>
      <c r="J80" s="72"/>
    </row>
    <row r="81" spans="1:10" ht="15.75">
      <c r="A81" s="164"/>
      <c r="B81" s="169" t="s">
        <v>92</v>
      </c>
      <c r="C81" s="169"/>
      <c r="D81" s="165"/>
      <c r="E81" s="165"/>
      <c r="F81" s="165"/>
      <c r="G81" s="166"/>
      <c r="H81" s="71"/>
      <c r="I81" s="71"/>
      <c r="J81" s="72"/>
    </row>
    <row r="82" spans="1:10" ht="15.75">
      <c r="A82" s="79">
        <v>1</v>
      </c>
      <c r="B82" s="168" t="s">
        <v>86</v>
      </c>
      <c r="C82" s="168"/>
      <c r="D82" s="81" t="s">
        <v>77</v>
      </c>
      <c r="E82" s="83">
        <v>0.3</v>
      </c>
      <c r="F82" s="83">
        <f>F52</f>
        <v>20.25</v>
      </c>
      <c r="G82" s="84">
        <f>ROUND(F82*E82,2)</f>
        <v>6.08</v>
      </c>
      <c r="H82" s="71"/>
      <c r="I82" s="71"/>
      <c r="J82" s="72"/>
    </row>
    <row r="83" spans="1:10" ht="15.75">
      <c r="A83" s="85">
        <v>2</v>
      </c>
      <c r="B83" s="80" t="s">
        <v>87</v>
      </c>
      <c r="C83" s="80"/>
      <c r="D83" s="81" t="s">
        <v>77</v>
      </c>
      <c r="E83" s="163">
        <v>1</v>
      </c>
      <c r="F83" s="83">
        <f>F53</f>
        <v>6.75</v>
      </c>
      <c r="G83" s="84">
        <f>ROUND(F83*E83,2)</f>
        <v>6.75</v>
      </c>
      <c r="H83" s="71"/>
      <c r="I83" s="71"/>
      <c r="J83" s="72"/>
    </row>
    <row r="84" spans="1:10" ht="15.75">
      <c r="A84" s="85"/>
      <c r="B84" s="81" t="s">
        <v>30</v>
      </c>
      <c r="C84" s="81"/>
      <c r="D84" s="81"/>
      <c r="E84" s="163"/>
      <c r="F84" s="83"/>
      <c r="G84" s="105">
        <f>SUM(G82:G83)</f>
        <v>12.83</v>
      </c>
      <c r="H84" s="71"/>
      <c r="I84" s="71"/>
      <c r="J84" s="72"/>
    </row>
    <row r="85" spans="1:10" ht="19.5" customHeight="1">
      <c r="A85" s="85"/>
      <c r="B85" s="80"/>
      <c r="C85" s="80"/>
      <c r="D85" s="81"/>
      <c r="E85" s="163"/>
      <c r="F85" s="83"/>
      <c r="G85" s="84"/>
      <c r="H85" s="71"/>
      <c r="I85" s="71"/>
      <c r="J85" s="72"/>
    </row>
    <row r="86" spans="1:10" ht="19.5" customHeight="1">
      <c r="A86" s="85"/>
      <c r="B86" s="167" t="s">
        <v>91</v>
      </c>
      <c r="C86" s="167"/>
      <c r="D86" s="81"/>
      <c r="E86" s="163"/>
      <c r="F86" s="83"/>
      <c r="G86" s="84"/>
      <c r="H86" s="71"/>
      <c r="I86" s="71"/>
      <c r="J86" s="72"/>
    </row>
    <row r="87" spans="1:10" ht="19.5" customHeight="1">
      <c r="A87" s="85">
        <v>3</v>
      </c>
      <c r="B87" s="80" t="s">
        <v>88</v>
      </c>
      <c r="C87" s="81">
        <v>1</v>
      </c>
      <c r="D87" s="81" t="s">
        <v>89</v>
      </c>
      <c r="E87" s="81">
        <v>1</v>
      </c>
      <c r="F87" s="83">
        <v>366.29</v>
      </c>
      <c r="G87" s="84">
        <f t="shared" ref="G87:G88" si="2">ROUND(F87*E87,2)</f>
        <v>366.29</v>
      </c>
      <c r="H87" s="71"/>
      <c r="I87" s="71"/>
      <c r="J87" s="72"/>
    </row>
    <row r="88" spans="1:10" ht="19.5" customHeight="1">
      <c r="A88" s="85">
        <v>4</v>
      </c>
      <c r="B88" s="80" t="s">
        <v>88</v>
      </c>
      <c r="C88" s="81">
        <v>1</v>
      </c>
      <c r="D88" s="81" t="s">
        <v>90</v>
      </c>
      <c r="E88" s="81">
        <v>0</v>
      </c>
      <c r="F88" s="83">
        <v>16.329999999999998</v>
      </c>
      <c r="G88" s="84">
        <f t="shared" si="2"/>
        <v>0</v>
      </c>
      <c r="H88" s="71"/>
      <c r="I88" s="71"/>
      <c r="J88" s="72"/>
    </row>
    <row r="89" spans="1:10" ht="19.5" customHeight="1">
      <c r="A89" s="85"/>
      <c r="B89" s="81" t="s">
        <v>30</v>
      </c>
      <c r="C89" s="80"/>
      <c r="D89" s="81"/>
      <c r="E89" s="81"/>
      <c r="F89" s="83"/>
      <c r="G89" s="105">
        <f>SUM(G87:G88)</f>
        <v>366.29</v>
      </c>
      <c r="H89" s="71"/>
      <c r="I89" s="71"/>
      <c r="J89" s="72"/>
    </row>
    <row r="90" spans="1:10" ht="19.5" customHeight="1">
      <c r="A90" s="85"/>
      <c r="B90" s="81"/>
      <c r="C90" s="80"/>
      <c r="D90" s="81"/>
      <c r="E90" s="81"/>
      <c r="F90" s="83"/>
      <c r="G90" s="84"/>
      <c r="H90" s="71"/>
      <c r="I90" s="71"/>
      <c r="J90" s="72"/>
    </row>
    <row r="91" spans="1:10" ht="19.5" customHeight="1">
      <c r="A91" s="85"/>
      <c r="B91" s="167" t="s">
        <v>93</v>
      </c>
      <c r="C91" s="167"/>
      <c r="D91" s="81"/>
      <c r="E91" s="81"/>
      <c r="F91" s="83"/>
      <c r="G91" s="84"/>
      <c r="H91" s="71"/>
      <c r="I91" s="71"/>
      <c r="J91" s="72"/>
    </row>
    <row r="92" spans="1:10" ht="19.5" customHeight="1">
      <c r="A92" s="85">
        <v>5</v>
      </c>
      <c r="B92" s="81" t="s">
        <v>94</v>
      </c>
      <c r="C92" s="81">
        <v>1</v>
      </c>
      <c r="D92" s="81" t="s">
        <v>95</v>
      </c>
      <c r="E92" s="81">
        <v>0.15509999999999999</v>
      </c>
      <c r="F92" s="83">
        <f>G84</f>
        <v>12.83</v>
      </c>
      <c r="G92" s="84">
        <f>ROUND(F92*E92,2)</f>
        <v>1.99</v>
      </c>
      <c r="H92" s="71"/>
      <c r="I92" s="71"/>
      <c r="J92" s="72"/>
    </row>
    <row r="93" spans="1:10" ht="19.5" customHeight="1">
      <c r="A93" s="85"/>
      <c r="B93" s="81" t="s">
        <v>30</v>
      </c>
      <c r="C93" s="81"/>
      <c r="D93" s="81"/>
      <c r="E93" s="81"/>
      <c r="F93" s="83"/>
      <c r="G93" s="105">
        <f>G92</f>
        <v>1.99</v>
      </c>
      <c r="H93" s="71"/>
      <c r="I93" s="71"/>
      <c r="J93" s="72"/>
    </row>
    <row r="94" spans="1:10" ht="19.5" customHeight="1">
      <c r="A94" s="85"/>
      <c r="B94" s="81"/>
      <c r="C94" s="81"/>
      <c r="D94" s="81"/>
      <c r="E94" s="81"/>
      <c r="F94" s="83"/>
      <c r="G94" s="84"/>
      <c r="H94" s="71"/>
      <c r="I94" s="71"/>
      <c r="J94" s="72"/>
    </row>
    <row r="95" spans="1:10" ht="15.75">
      <c r="A95" s="79"/>
      <c r="B95" s="103" t="s">
        <v>35</v>
      </c>
      <c r="C95" s="103"/>
      <c r="D95" s="81"/>
      <c r="E95" s="81"/>
      <c r="F95" s="104"/>
      <c r="G95" s="105">
        <f>(G84+G89+G93)/275</f>
        <v>1.3858545454545455</v>
      </c>
      <c r="H95" s="71"/>
      <c r="I95" s="71"/>
      <c r="J95" s="72"/>
    </row>
    <row r="96" spans="1:10" ht="16.5" thickBot="1">
      <c r="A96" s="89"/>
      <c r="B96" s="90" t="str">
        <f>"BDI  ( "&amp;TEXT($D$14,"0,00%")&amp;" )"</f>
        <v>BDI  ( 23,40% )</v>
      </c>
      <c r="C96" s="90"/>
      <c r="D96" s="91"/>
      <c r="E96" s="91"/>
      <c r="F96" s="92"/>
      <c r="G96" s="93">
        <f>$D$14*G95</f>
        <v>0.32428996363636364</v>
      </c>
      <c r="H96" s="71"/>
      <c r="I96" s="71"/>
      <c r="J96" s="72"/>
    </row>
    <row r="97" spans="1:10" ht="16.5" thickBot="1">
      <c r="A97" s="94"/>
      <c r="B97" s="95" t="s">
        <v>30</v>
      </c>
      <c r="C97" s="95"/>
      <c r="D97" s="96"/>
      <c r="E97" s="96"/>
      <c r="F97" s="97"/>
      <c r="G97" s="233">
        <f>G96+G95</f>
        <v>1.7101445090909091</v>
      </c>
      <c r="H97" s="71"/>
      <c r="I97" s="71"/>
      <c r="J97" s="72"/>
    </row>
  </sheetData>
  <mergeCells count="13">
    <mergeCell ref="A48:G48"/>
    <mergeCell ref="A34:B34"/>
    <mergeCell ref="A18:F18"/>
    <mergeCell ref="A78:G78"/>
    <mergeCell ref="D1:H1"/>
    <mergeCell ref="D2:K2"/>
    <mergeCell ref="D3:H3"/>
    <mergeCell ref="D16:E16"/>
    <mergeCell ref="A14:B14"/>
    <mergeCell ref="A5:J5"/>
    <mergeCell ref="A10:J10"/>
    <mergeCell ref="A12:J12"/>
    <mergeCell ref="A8:J8"/>
  </mergeCells>
  <phoneticPr fontId="2" type="noConversion"/>
  <pageMargins left="1.48" right="0.51181102362204722" top="0.78740157480314965" bottom="0.78740157480314965" header="0.31496062992125984" footer="0.31496062992125984"/>
  <pageSetup paperSize="9" scale="60" orientation="landscape" r:id="rId1"/>
  <headerFooter alignWithMargins="0"/>
  <rowBreaks count="2" manualBreakCount="2">
    <brk id="32" max="9" man="1"/>
    <brk id="75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tabSelected="1" view="pageBreakPreview" zoomScaleNormal="100" zoomScaleSheetLayoutView="100" workbookViewId="0">
      <selection activeCell="E26" sqref="E26"/>
    </sheetView>
  </sheetViews>
  <sheetFormatPr defaultRowHeight="12.75"/>
  <cols>
    <col min="1" max="1" width="6.140625" style="34" customWidth="1"/>
    <col min="2" max="2" width="44.28515625" style="34" customWidth="1"/>
    <col min="3" max="3" width="1" style="34" customWidth="1"/>
    <col min="4" max="4" width="0.7109375" style="34" customWidth="1"/>
    <col min="5" max="5" width="40.5703125" style="34" customWidth="1"/>
    <col min="6" max="6" width="13.140625" style="34" customWidth="1"/>
    <col min="7" max="7" width="4.28515625" style="34" customWidth="1"/>
    <col min="8" max="8" width="19.28515625" style="34" customWidth="1"/>
    <col min="9" max="9" width="9.140625" style="34" customWidth="1"/>
    <col min="10" max="16384" width="9.140625" style="34"/>
  </cols>
  <sheetData>
    <row r="1" spans="1:18">
      <c r="A1" s="2"/>
    </row>
    <row r="3" spans="1:18" s="9" customFormat="1" ht="15.75">
      <c r="A3" s="55"/>
      <c r="B3" s="55"/>
      <c r="C3" s="194" t="s">
        <v>62</v>
      </c>
      <c r="D3" s="194"/>
      <c r="E3" s="194"/>
      <c r="F3" s="194"/>
      <c r="G3" s="194"/>
    </row>
    <row r="4" spans="1:18" s="9" customFormat="1" ht="15.75">
      <c r="A4" s="55"/>
      <c r="B4" s="55"/>
      <c r="C4" s="194" t="s">
        <v>63</v>
      </c>
      <c r="D4" s="194"/>
      <c r="E4" s="194"/>
      <c r="F4" s="194"/>
      <c r="G4" s="194"/>
      <c r="H4" s="194"/>
      <c r="I4" s="194"/>
      <c r="J4" s="194"/>
    </row>
    <row r="5" spans="1:18" s="9" customFormat="1" ht="15.75">
      <c r="A5" s="55"/>
      <c r="B5" s="55"/>
      <c r="C5" s="194" t="s">
        <v>64</v>
      </c>
      <c r="D5" s="194"/>
      <c r="E5" s="194"/>
      <c r="F5" s="194"/>
      <c r="G5" s="194"/>
    </row>
    <row r="8" spans="1:18" ht="26.25" customHeight="1">
      <c r="A8" s="207" t="s">
        <v>80</v>
      </c>
      <c r="B8" s="207"/>
      <c r="C8" s="207"/>
      <c r="D8" s="207"/>
      <c r="E8" s="207"/>
      <c r="F8" s="207"/>
      <c r="G8" s="207"/>
      <c r="H8" s="207"/>
      <c r="I8" s="207"/>
      <c r="J8" s="207"/>
      <c r="K8" s="144"/>
      <c r="L8" s="144"/>
      <c r="M8" s="144"/>
      <c r="N8" s="144"/>
      <c r="O8" s="144"/>
      <c r="P8" s="144"/>
      <c r="Q8" s="144"/>
      <c r="R8" s="115"/>
    </row>
    <row r="9" spans="1:18" ht="26.25" customHeight="1">
      <c r="A9" s="207" t="s">
        <v>74</v>
      </c>
      <c r="B9" s="207"/>
      <c r="C9" s="207"/>
      <c r="D9" s="207"/>
      <c r="E9" s="207"/>
      <c r="F9" s="207"/>
      <c r="G9" s="207"/>
      <c r="H9" s="207"/>
      <c r="I9" s="207"/>
      <c r="J9" s="207"/>
      <c r="K9" s="144"/>
      <c r="L9" s="144"/>
      <c r="M9" s="144"/>
      <c r="N9" s="144"/>
      <c r="O9" s="144"/>
      <c r="P9" s="144"/>
      <c r="Q9" s="144"/>
      <c r="R9" s="115"/>
    </row>
    <row r="10" spans="1:18" ht="19.5" customHeight="1">
      <c r="A10" s="231" t="s">
        <v>79</v>
      </c>
      <c r="B10" s="231"/>
      <c r="C10" s="231"/>
      <c r="D10" s="231"/>
      <c r="E10" s="231"/>
      <c r="F10" s="231"/>
      <c r="G10" s="231"/>
      <c r="H10" s="231"/>
      <c r="I10" s="231"/>
      <c r="J10" s="231"/>
      <c r="K10" s="154"/>
      <c r="L10" s="154"/>
    </row>
    <row r="11" spans="1:18" s="35" customFormat="1" ht="18">
      <c r="A11" s="154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</row>
    <row r="12" spans="1:18" ht="23.25">
      <c r="A12" s="230"/>
      <c r="B12" s="230"/>
      <c r="C12" s="230"/>
      <c r="D12" s="230"/>
      <c r="E12" s="230"/>
      <c r="F12" s="230"/>
      <c r="G12" s="230"/>
      <c r="H12" s="230"/>
      <c r="I12" s="230"/>
      <c r="J12" s="230"/>
      <c r="K12" s="154"/>
      <c r="L12" s="154"/>
      <c r="M12" s="154"/>
      <c r="N12" s="154"/>
      <c r="O12" s="154"/>
      <c r="P12" s="154"/>
      <c r="Q12" s="154"/>
      <c r="R12" s="154"/>
    </row>
    <row r="14" spans="1:18" ht="18">
      <c r="A14" s="5" t="s">
        <v>36</v>
      </c>
      <c r="B14" s="5" t="s">
        <v>81</v>
      </c>
      <c r="E14" s="5" t="s">
        <v>82</v>
      </c>
      <c r="M14" s="112"/>
    </row>
    <row r="16" spans="1:18">
      <c r="A16" s="34" t="s">
        <v>8</v>
      </c>
      <c r="B16" s="34" t="s">
        <v>46</v>
      </c>
      <c r="E16" s="34" t="s">
        <v>136</v>
      </c>
      <c r="F16" s="155">
        <v>6</v>
      </c>
      <c r="G16" s="5" t="s">
        <v>42</v>
      </c>
    </row>
    <row r="17" spans="1:10">
      <c r="F17" s="5"/>
      <c r="G17" s="5"/>
    </row>
    <row r="18" spans="1:10">
      <c r="A18" s="34" t="s">
        <v>7</v>
      </c>
      <c r="B18" s="34" t="s">
        <v>66</v>
      </c>
      <c r="E18" s="34" t="s">
        <v>141</v>
      </c>
      <c r="F18" s="45">
        <f>75000*0.2</f>
        <v>15000</v>
      </c>
      <c r="G18" s="5" t="s">
        <v>0</v>
      </c>
    </row>
    <row r="19" spans="1:10">
      <c r="A19" s="34" t="s">
        <v>75</v>
      </c>
      <c r="B19" s="34" t="s">
        <v>76</v>
      </c>
      <c r="E19" s="34" t="s">
        <v>142</v>
      </c>
      <c r="F19" s="45">
        <f>75000*0.8</f>
        <v>60000</v>
      </c>
      <c r="G19" s="5" t="s">
        <v>0</v>
      </c>
    </row>
    <row r="22" spans="1:10">
      <c r="A22" s="229"/>
      <c r="B22" s="229"/>
      <c r="C22" s="229"/>
      <c r="D22" s="229"/>
      <c r="F22" s="229"/>
      <c r="G22" s="229"/>
      <c r="H22" s="229"/>
      <c r="I22" s="229"/>
      <c r="J22" s="113"/>
    </row>
    <row r="23" spans="1:10">
      <c r="A23" s="151"/>
      <c r="B23" s="151"/>
      <c r="C23" s="151"/>
      <c r="D23" s="151"/>
    </row>
    <row r="24" spans="1:10">
      <c r="B24" s="150"/>
    </row>
    <row r="25" spans="1:10">
      <c r="A25" s="227"/>
      <c r="B25" s="227"/>
      <c r="C25" s="227"/>
      <c r="D25" s="227"/>
      <c r="F25" s="227"/>
      <c r="G25" s="227"/>
      <c r="H25" s="227"/>
      <c r="I25" s="227"/>
    </row>
    <row r="26" spans="1:10">
      <c r="A26" s="227"/>
      <c r="B26" s="227"/>
      <c r="C26" s="227"/>
      <c r="D26" s="227"/>
      <c r="E26" s="153"/>
      <c r="G26" s="228"/>
      <c r="H26" s="228"/>
    </row>
    <row r="27" spans="1:10">
      <c r="A27" s="227"/>
      <c r="B27" s="227"/>
      <c r="C27" s="227"/>
      <c r="D27" s="227"/>
      <c r="F27" s="227"/>
      <c r="G27" s="227"/>
      <c r="H27" s="227"/>
      <c r="I27" s="227"/>
    </row>
    <row r="28" spans="1:10">
      <c r="B28" s="150"/>
    </row>
    <row r="29" spans="1:10">
      <c r="A29" s="227"/>
      <c r="B29" s="227"/>
      <c r="C29" s="227"/>
      <c r="D29" s="227"/>
    </row>
    <row r="30" spans="1:10">
      <c r="B30" s="150"/>
    </row>
    <row r="31" spans="1:10">
      <c r="A31" s="227"/>
      <c r="B31" s="227"/>
      <c r="C31" s="227"/>
      <c r="D31" s="227"/>
    </row>
    <row r="32" spans="1:10">
      <c r="B32" s="150"/>
    </row>
    <row r="33" spans="1:4">
      <c r="A33" s="227"/>
      <c r="B33" s="227"/>
      <c r="C33" s="227"/>
      <c r="D33" s="227"/>
    </row>
  </sheetData>
  <mergeCells count="18">
    <mergeCell ref="A27:D27"/>
    <mergeCell ref="F27:I27"/>
    <mergeCell ref="A29:D29"/>
    <mergeCell ref="A31:D31"/>
    <mergeCell ref="A33:D33"/>
    <mergeCell ref="A25:D25"/>
    <mergeCell ref="F25:I25"/>
    <mergeCell ref="A26:D26"/>
    <mergeCell ref="G26:H26"/>
    <mergeCell ref="C3:G3"/>
    <mergeCell ref="C4:J4"/>
    <mergeCell ref="C5:G5"/>
    <mergeCell ref="A22:D22"/>
    <mergeCell ref="F22:I22"/>
    <mergeCell ref="A12:J12"/>
    <mergeCell ref="A10:J10"/>
    <mergeCell ref="A9:J9"/>
    <mergeCell ref="A8:J8"/>
  </mergeCells>
  <pageMargins left="0.51181102362204722" right="0.51181102362204722" top="0.78740157480314965" bottom="0.78740157480314965" header="0.31496062992125984" footer="0.31496062992125984"/>
  <pageSetup scale="89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PLANILHA</vt:lpstr>
      <vt:lpstr>CRONOG</vt:lpstr>
      <vt:lpstr>Mobilização</vt:lpstr>
      <vt:lpstr>Composição dos Custos</vt:lpstr>
      <vt:lpstr>MEMÓRIA DE CÁLCULO</vt:lpstr>
      <vt:lpstr>'Composição dos Custos'!Area_de_impressao</vt:lpstr>
      <vt:lpstr>'MEMÓRIA DE CÁLCULO'!Area_de_impressao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claudio.silva</cp:lastModifiedBy>
  <cp:lastPrinted>2014-10-09T11:00:08Z</cp:lastPrinted>
  <dcterms:created xsi:type="dcterms:W3CDTF">1998-01-22T12:19:54Z</dcterms:created>
  <dcterms:modified xsi:type="dcterms:W3CDTF">2014-10-09T11:00:17Z</dcterms:modified>
</cp:coreProperties>
</file>