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0730" windowHeight="11760" tabRatio="892"/>
  </bookViews>
  <sheets>
    <sheet name="PFS" sheetId="1" r:id="rId1"/>
    <sheet name="PFS_I Equipe" sheetId="2" r:id="rId2"/>
    <sheet name="PFS_II Desp Alimentacao" sheetId="3" r:id="rId3"/>
    <sheet name="PFS_III Desp Gerais" sheetId="5" r:id="rId4"/>
    <sheet name="PFS_IV_ Det_ Custos Adm" sheetId="7" r:id="rId5"/>
    <sheet name="PFS_V Det_ Desp Fiscais" sheetId="8" r:id="rId6"/>
    <sheet name="PFS_VI Det_ Enc_ Soc" sheetId="9" r:id="rId7"/>
    <sheet name="Veículo" sheetId="20" r:id="rId8"/>
    <sheet name="Crongrama Físico-Financeiro" sheetId="17" r:id="rId9"/>
  </sheets>
  <externalReferences>
    <externalReference r:id="rId10"/>
    <externalReference r:id="rId11"/>
    <externalReference r:id="rId12"/>
    <externalReference r:id="rId13"/>
    <externalReference r:id="rId14"/>
    <externalReference r:id="rId15"/>
    <externalReference r:id="rId16"/>
  </externalReferences>
  <definedNames>
    <definedName name="\A">[1]SERVIÇO!#REF!</definedName>
    <definedName name="\B">[1]SERVIÇO!#REF!</definedName>
    <definedName name="\C">[1]SERVIÇO!#REF!</definedName>
    <definedName name="\I">[1]SERVIÇO!#REF!</definedName>
    <definedName name="\J">[1]SERVIÇO!#REF!</definedName>
    <definedName name="\O">[1]SERVIÇO!#REF!</definedName>
    <definedName name="\P">[1]SERVIÇO!#REF!</definedName>
    <definedName name="______lxa1">#REF!</definedName>
    <definedName name="______ptc7">#REF!</definedName>
    <definedName name="____ACR10">[1]SERVIÇO!#REF!</definedName>
    <definedName name="____ACR15">[1]SERVIÇO!#REF!</definedName>
    <definedName name="____acr20">[1]SERVIÇO!#REF!</definedName>
    <definedName name="____acr5">[1]SERVIÇO!#REF!</definedName>
    <definedName name="____ARQ1">[1]SERVIÇO!#REF!</definedName>
    <definedName name="____esc15">#N/A</definedName>
    <definedName name="____esc4">#N/A</definedName>
    <definedName name="____esc6">#N/A</definedName>
    <definedName name="____lxa1">#REF!</definedName>
    <definedName name="____ptc7">#REF!</definedName>
    <definedName name="____QT100">[1]SERVIÇO!#REF!</definedName>
    <definedName name="____QT2">[1]SERVIÇO!#REF!</definedName>
    <definedName name="____QT3">[1]SERVIÇO!#REF!</definedName>
    <definedName name="____QT4">[1]SERVIÇO!#REF!</definedName>
    <definedName name="____QT50">[1]SERVIÇO!#REF!</definedName>
    <definedName name="____QT75">[1]SERVIÇO!#REF!</definedName>
    <definedName name="___ACR10">[1]SERVIÇO!#REF!</definedName>
    <definedName name="___ACR15">[1]SERVIÇO!#REF!</definedName>
    <definedName name="___acr20">[1]SERVIÇO!#REF!</definedName>
    <definedName name="___acr5">[1]SERVIÇO!#REF!</definedName>
    <definedName name="___aga14">#REF!</definedName>
    <definedName name="___aga16">#REF!</definedName>
    <definedName name="___ARQ1">[1]SERVIÇO!#REF!</definedName>
    <definedName name="___asc321">#REF!</definedName>
    <definedName name="___bur3220">#REF!</definedName>
    <definedName name="___C930I">#REF!</definedName>
    <definedName name="___C930P">#REF!</definedName>
    <definedName name="___C966I">#REF!</definedName>
    <definedName name="___C966P">#REF!</definedName>
    <definedName name="___C996P">#REF!</definedName>
    <definedName name="___cap20">#REF!</definedName>
    <definedName name="___ccr12">#REF!</definedName>
    <definedName name="___cva32">#REF!</definedName>
    <definedName name="___cva50">#REF!</definedName>
    <definedName name="___cva60">#REF!</definedName>
    <definedName name="___cve45100">#REF!</definedName>
    <definedName name="___cve90100">#REF!</definedName>
    <definedName name="___cve9040">#REF!</definedName>
    <definedName name="___djm10">#REF!</definedName>
    <definedName name="___djm15">#REF!</definedName>
    <definedName name="___epl2">#REF!</definedName>
    <definedName name="___epl5">#REF!</definedName>
    <definedName name="___esc15">#N/A</definedName>
    <definedName name="___esc4">#N/A</definedName>
    <definedName name="___esc6">#N/A</definedName>
    <definedName name="___est15">#REF!</definedName>
    <definedName name="___fil1">#REF!</definedName>
    <definedName name="___fil2">#REF!</definedName>
    <definedName name="___fio12">#REF!</definedName>
    <definedName name="___fis5">#REF!</definedName>
    <definedName name="___flf50">#REF!</definedName>
    <definedName name="___flf60">#REF!</definedName>
    <definedName name="___fpd12">#REF!</definedName>
    <definedName name="___fvr10">#REF!</definedName>
    <definedName name="___itu1">#REF!</definedName>
    <definedName name="___jla20">#REF!</definedName>
    <definedName name="___jla32">#REF!</definedName>
    <definedName name="___lpi100">#REF!</definedName>
    <definedName name="___lvg10060">#REF!</definedName>
    <definedName name="___lvp32">#REF!</definedName>
    <definedName name="___man50">#REF!</definedName>
    <definedName name="___ope1">#REF!</definedName>
    <definedName name="___ope2">#REF!</definedName>
    <definedName name="___ope3">#REF!</definedName>
    <definedName name="___pne1">#REF!</definedName>
    <definedName name="___pne2">#REF!</definedName>
    <definedName name="___prg1515">#REF!</definedName>
    <definedName name="___prg1827">#REF!</definedName>
    <definedName name="___ptm6">#REF!</definedName>
    <definedName name="___qdm3">#REF!</definedName>
    <definedName name="___QT100">[1]SERVIÇO!#REF!</definedName>
    <definedName name="___QT2">[1]SERVIÇO!#REF!</definedName>
    <definedName name="___QT3">[1]SERVIÇO!#REF!</definedName>
    <definedName name="___QT4">[1]SERVIÇO!#REF!</definedName>
    <definedName name="___QT50">[1]SERVIÇO!#REF!</definedName>
    <definedName name="___QT75">[1]SERVIÇO!#REF!</definedName>
    <definedName name="___rcm10">#REF!</definedName>
    <definedName name="___rcm15">#REF!</definedName>
    <definedName name="___rcm20">#REF!</definedName>
    <definedName name="___rcm5">#REF!</definedName>
    <definedName name="___res10">#REF!</definedName>
    <definedName name="___res15">#REF!</definedName>
    <definedName name="___res5">#REF!</definedName>
    <definedName name="___rge32">#REF!</definedName>
    <definedName name="___rgf60">#REF!</definedName>
    <definedName name="___rgp1">#REF!</definedName>
    <definedName name="___tap100">#REF!</definedName>
    <definedName name="___tb112">#REF!</definedName>
    <definedName name="___tb16">#REF!</definedName>
    <definedName name="___tb19">#REF!</definedName>
    <definedName name="___tba20">#REF!</definedName>
    <definedName name="___tba32">#REF!</definedName>
    <definedName name="___tba50">#REF!</definedName>
    <definedName name="___tba60">#REF!</definedName>
    <definedName name="___tbe100">#REF!</definedName>
    <definedName name="___tbe40">#REF!</definedName>
    <definedName name="___tbe50">#REF!</definedName>
    <definedName name="___tca80">#REF!</definedName>
    <definedName name="___tea32">#REF!</definedName>
    <definedName name="___tea4560">#REF!</definedName>
    <definedName name="___tee100">#REF!</definedName>
    <definedName name="___ter10050">#REF!</definedName>
    <definedName name="___tfg50">#REF!</definedName>
    <definedName name="___tlf6">#REF!</definedName>
    <definedName name="___tub10012">#REF!</definedName>
    <definedName name="___tub10015">#REF!</definedName>
    <definedName name="___tub10020">#REF!</definedName>
    <definedName name="___tub15012">#REF!</definedName>
    <definedName name="___tub4012">#REF!</definedName>
    <definedName name="___tub4015">#REF!</definedName>
    <definedName name="___tub4020">#REF!</definedName>
    <definedName name="___tub5012">#REF!</definedName>
    <definedName name="___tub5015">#REF!</definedName>
    <definedName name="___tub5020">#REF!</definedName>
    <definedName name="___tub7512">#REF!</definedName>
    <definedName name="___tub7515">#REF!</definedName>
    <definedName name="___tub7520">#REF!</definedName>
    <definedName name="__aga14">#REF!</definedName>
    <definedName name="__aga16">#REF!</definedName>
    <definedName name="__asc321">#REF!</definedName>
    <definedName name="__bur3220">#REF!</definedName>
    <definedName name="__C930I">#REF!</definedName>
    <definedName name="__C930P">#REF!</definedName>
    <definedName name="__C966I">#REF!</definedName>
    <definedName name="__C966P">#REF!</definedName>
    <definedName name="__C996P">#REF!</definedName>
    <definedName name="__cap20">#REF!</definedName>
    <definedName name="__ccr12">#REF!</definedName>
    <definedName name="__cva32">#REF!</definedName>
    <definedName name="__cva50">#REF!</definedName>
    <definedName name="__cva60">#REF!</definedName>
    <definedName name="__cve45100">#REF!</definedName>
    <definedName name="__cve90100">#REF!</definedName>
    <definedName name="__cve9040">#REF!</definedName>
    <definedName name="__djm10">#REF!</definedName>
    <definedName name="__djm15">#REF!</definedName>
    <definedName name="__epl2">#REF!</definedName>
    <definedName name="__epl5">#REF!</definedName>
    <definedName name="__esc15">#N/A</definedName>
    <definedName name="__esc4">#N/A</definedName>
    <definedName name="__esc6">#N/A</definedName>
    <definedName name="__est15">#REF!</definedName>
    <definedName name="__fil1">#REF!</definedName>
    <definedName name="__fil2">#REF!</definedName>
    <definedName name="__fio12">#REF!</definedName>
    <definedName name="__fis5">#REF!</definedName>
    <definedName name="__flf50">#REF!</definedName>
    <definedName name="__flf60">#REF!</definedName>
    <definedName name="__fpd12">#REF!</definedName>
    <definedName name="__fvr10">#REF!</definedName>
    <definedName name="__itu1">#REF!</definedName>
    <definedName name="__jla20">#REF!</definedName>
    <definedName name="__jla32">#REF!</definedName>
    <definedName name="__lpi100">#REF!</definedName>
    <definedName name="__lvg10060">#REF!</definedName>
    <definedName name="__lvp32">#REF!</definedName>
    <definedName name="__lxa1">#REF!</definedName>
    <definedName name="__man50">#REF!</definedName>
    <definedName name="__ope1">#REF!</definedName>
    <definedName name="__ope2">#REF!</definedName>
    <definedName name="__ope3">#REF!</definedName>
    <definedName name="__pne1">#REF!</definedName>
    <definedName name="__pne2">#REF!</definedName>
    <definedName name="__prg1515">#REF!</definedName>
    <definedName name="__prg1827">#REF!</definedName>
    <definedName name="__ptc7">#REF!</definedName>
    <definedName name="__ptm6">#REF!</definedName>
    <definedName name="__qdm3">#REF!</definedName>
    <definedName name="__rcm10">#REF!</definedName>
    <definedName name="__rcm15">#REF!</definedName>
    <definedName name="__rcm20">#REF!</definedName>
    <definedName name="__rcm5">#REF!</definedName>
    <definedName name="__res10">#REF!</definedName>
    <definedName name="__res15">#REF!</definedName>
    <definedName name="__res5">#REF!</definedName>
    <definedName name="__rge32">#REF!</definedName>
    <definedName name="__rgf60">#REF!</definedName>
    <definedName name="__rgp1">#REF!</definedName>
    <definedName name="__tap100">#REF!</definedName>
    <definedName name="__tb112">#REF!</definedName>
    <definedName name="__tb16">#REF!</definedName>
    <definedName name="__tb19">#REF!</definedName>
    <definedName name="__tba20">#REF!</definedName>
    <definedName name="__tba32">#REF!</definedName>
    <definedName name="__tba50">#REF!</definedName>
    <definedName name="__tba60">#REF!</definedName>
    <definedName name="__tbe100">#REF!</definedName>
    <definedName name="__tbe40">#REF!</definedName>
    <definedName name="__tbe50">#REF!</definedName>
    <definedName name="__tca80">#REF!</definedName>
    <definedName name="__tea32">#REF!</definedName>
    <definedName name="__tea4560">#REF!</definedName>
    <definedName name="__tee100">#REF!</definedName>
    <definedName name="__ter10050">#REF!</definedName>
    <definedName name="__tfg50">#REF!</definedName>
    <definedName name="__tlf6">#REF!</definedName>
    <definedName name="__tub10012">#REF!</definedName>
    <definedName name="__tub10015">#REF!</definedName>
    <definedName name="__tub10020">#REF!</definedName>
    <definedName name="__tub15012">#REF!</definedName>
    <definedName name="__tub4012">#REF!</definedName>
    <definedName name="__tub4015">#REF!</definedName>
    <definedName name="__tub4020">#REF!</definedName>
    <definedName name="__tub5012">#REF!</definedName>
    <definedName name="__tub5015">#REF!</definedName>
    <definedName name="__tub5020">#REF!</definedName>
    <definedName name="__tub7512">#REF!</definedName>
    <definedName name="__tub7515">#REF!</definedName>
    <definedName name="__tub7520">#REF!</definedName>
    <definedName name="_ACR10">[1]SERVIÇO!#REF!</definedName>
    <definedName name="_ACR15">[1]SERVIÇO!#REF!</definedName>
    <definedName name="_acr20">[1]SERVIÇO!#REF!</definedName>
    <definedName name="_acr5">[1]SERVIÇO!#REF!</definedName>
    <definedName name="_aga14">#REF!</definedName>
    <definedName name="_aga16">#REF!</definedName>
    <definedName name="_ARQ1">[1]SERVIÇO!#REF!</definedName>
    <definedName name="_asc321">#REF!</definedName>
    <definedName name="_bur3220">#REF!</definedName>
    <definedName name="_C930I">#REF!</definedName>
    <definedName name="_C930P">#REF!</definedName>
    <definedName name="_C966I">#REF!</definedName>
    <definedName name="_C966P">#REF!</definedName>
    <definedName name="_C996P">#REF!</definedName>
    <definedName name="_cap20">#REF!</definedName>
    <definedName name="_ccr12">#REF!</definedName>
    <definedName name="_cva32">#REF!</definedName>
    <definedName name="_cva50">#REF!</definedName>
    <definedName name="_cva60">#REF!</definedName>
    <definedName name="_cve45100">#REF!</definedName>
    <definedName name="_cve90100">#REF!</definedName>
    <definedName name="_cve9040">#REF!</definedName>
    <definedName name="_djm10">#REF!</definedName>
    <definedName name="_djm15">#REF!</definedName>
    <definedName name="_epl2">#REF!</definedName>
    <definedName name="_epl5">#REF!</definedName>
    <definedName name="_esc15" localSheetId="8">#N/A</definedName>
    <definedName name="_esc4" localSheetId="8">#N/A</definedName>
    <definedName name="_esc6" localSheetId="8">#N/A</definedName>
    <definedName name="_est15">#REF!</definedName>
    <definedName name="_fil1">#REF!</definedName>
    <definedName name="_fil2">#REF!</definedName>
    <definedName name="_xlnm._FilterDatabase" localSheetId="1" hidden="1">'PFS_I Equipe'!$B$1:$B$30</definedName>
    <definedName name="_fio12">#REF!</definedName>
    <definedName name="_fis5">#REF!</definedName>
    <definedName name="_flf50">#REF!</definedName>
    <definedName name="_flf60">#REF!</definedName>
    <definedName name="_fpd12">#REF!</definedName>
    <definedName name="_fvr10">#REF!</definedName>
    <definedName name="_itu1">#REF!</definedName>
    <definedName name="_jla20">#REF!</definedName>
    <definedName name="_jla32">#REF!</definedName>
    <definedName name="_lpi100">#REF!</definedName>
    <definedName name="_lvg10060">#REF!</definedName>
    <definedName name="_lvp32">#REF!</definedName>
    <definedName name="_lxa1" localSheetId="8">#REF!</definedName>
    <definedName name="_man50">#REF!</definedName>
    <definedName name="_ope1">#REF!</definedName>
    <definedName name="_ope2">#REF!</definedName>
    <definedName name="_ope3">#REF!</definedName>
    <definedName name="_pne1">#REF!</definedName>
    <definedName name="_pne2">#REF!</definedName>
    <definedName name="_prg1515">#REF!</definedName>
    <definedName name="_prg1827">#REF!</definedName>
    <definedName name="_ptc7" localSheetId="8">#REF!</definedName>
    <definedName name="_ptm6">#REF!</definedName>
    <definedName name="_qdm3">#REF!</definedName>
    <definedName name="_QT100">[1]SERVIÇO!#REF!</definedName>
    <definedName name="_QT2">[1]SERVIÇO!#REF!</definedName>
    <definedName name="_QT3">[1]SERVIÇO!#REF!</definedName>
    <definedName name="_QT4">[1]SERVIÇO!#REF!</definedName>
    <definedName name="_QT50">[1]SERVIÇO!#REF!</definedName>
    <definedName name="_QT75">[1]SERVIÇO!#REF!</definedName>
    <definedName name="_rcm10">#REF!</definedName>
    <definedName name="_rcm15">#REF!</definedName>
    <definedName name="_rcm20">#REF!</definedName>
    <definedName name="_rcm5">#REF!</definedName>
    <definedName name="_res10">#REF!</definedName>
    <definedName name="_res15">#REF!</definedName>
    <definedName name="_res5">#REF!</definedName>
    <definedName name="_rge32">#REF!</definedName>
    <definedName name="_rgf60">#REF!</definedName>
    <definedName name="_rgp1">#REF!</definedName>
    <definedName name="_T">[1]SERVIÇO!#REF!</definedName>
    <definedName name="_tap100">#REF!</definedName>
    <definedName name="_tb112">#REF!</definedName>
    <definedName name="_tb16">#REF!</definedName>
    <definedName name="_tb19">#REF!</definedName>
    <definedName name="_tba20">#REF!</definedName>
    <definedName name="_tba32">#REF!</definedName>
    <definedName name="_tba50">#REF!</definedName>
    <definedName name="_tba60">#REF!</definedName>
    <definedName name="_tbe100">#REF!</definedName>
    <definedName name="_tbe40">#REF!</definedName>
    <definedName name="_tbe50">#REF!</definedName>
    <definedName name="_tca80">#REF!</definedName>
    <definedName name="_tea32">#REF!</definedName>
    <definedName name="_tea4560">#REF!</definedName>
    <definedName name="_tee100">#REF!</definedName>
    <definedName name="_ter10050">#REF!</definedName>
    <definedName name="_tfg50">#REF!</definedName>
    <definedName name="_tlf6">#REF!</definedName>
    <definedName name="_Toc66241043_8">'[2]3-Material de consumo'!#REF!</definedName>
    <definedName name="_Toc66241043_8_1">'[2]3-Material de consumo'!#REF!</definedName>
    <definedName name="_Toc66241043_8_1_4">'[2]3-Material de consumo'!#REF!</definedName>
    <definedName name="_Toc66241043_8_4">'[2]3-Material de consumo'!#REF!</definedName>
    <definedName name="_Toc66241043_8_6">'[2]3-Material de consumo'!#REF!</definedName>
    <definedName name="_Toc66241043_8_6_4">'[2]3-Material de consumo'!#REF!</definedName>
    <definedName name="_tub10012">#REF!</definedName>
    <definedName name="_tub10015">#REF!</definedName>
    <definedName name="_tub10020">#REF!</definedName>
    <definedName name="_tub15012">#REF!</definedName>
    <definedName name="_tub4012">#REF!</definedName>
    <definedName name="_tub4015">#REF!</definedName>
    <definedName name="_tub4020">#REF!</definedName>
    <definedName name="_tub5012">#REF!</definedName>
    <definedName name="_tub5015">#REF!</definedName>
    <definedName name="_tub5020">#REF!</definedName>
    <definedName name="_tub7512">#REF!</definedName>
    <definedName name="_tub7515">#REF!</definedName>
    <definedName name="_tub7520">#REF!</definedName>
    <definedName name="a" localSheetId="8">#REF!</definedName>
    <definedName name="a">#REF!</definedName>
    <definedName name="a_1">#REF!</definedName>
    <definedName name="a_1_4">#REF!</definedName>
    <definedName name="a_4">#REF!</definedName>
    <definedName name="a_6">#REF!</definedName>
    <definedName name="a_6_4">#REF!</definedName>
    <definedName name="aaa" localSheetId="8">#REF!</definedName>
    <definedName name="aaa">#REF!</definedName>
    <definedName name="AAAAA">#REF!</definedName>
    <definedName name="ABC">[3]PessA!#REF!</definedName>
    <definedName name="abebqt">[1]SERVIÇO!#REF!</definedName>
    <definedName name="ACADUC">[1]SERVIÇO!#REF!</definedName>
    <definedName name="ACBEB">[1]SERVIÇO!#REF!</definedName>
    <definedName name="ACBOMB">[1]SERVIÇO!#REF!</definedName>
    <definedName name="AccessDatabase" hidden="1">"D:\Arquivos do excel\Planilha modelo1.mdb"</definedName>
    <definedName name="ACCHAF">[1]SERVIÇO!#REF!</definedName>
    <definedName name="ACDER">[1]SERVIÇO!#REF!</definedName>
    <definedName name="ACDIV">[1]SERVIÇO!#REF!</definedName>
    <definedName name="ACEQP">[1]SERVIÇO!#REF!</definedName>
    <definedName name="ACHAFQT">[1]SERVIÇO!#REF!</definedName>
    <definedName name="acl">#REF!</definedName>
    <definedName name="ACMUR">[1]SERVIÇO!#REF!</definedName>
    <definedName name="aço">#REF!</definedName>
    <definedName name="ACONT2">[1]SERVIÇO!#REF!</definedName>
    <definedName name="ACPIPA">[1]SERVIÇO!#REF!</definedName>
    <definedName name="ACTRANSP">[1]SERVIÇO!#REF!</definedName>
    <definedName name="ade">#REF!</definedName>
    <definedName name="adtimp">#REF!</definedName>
    <definedName name="ADUCQT">[1]SERVIÇO!#REF!</definedName>
    <definedName name="af" localSheetId="8">#REF!</definedName>
    <definedName name="af">#REF!</definedName>
    <definedName name="af_1" localSheetId="8">#REF!</definedName>
    <definedName name="af_1">#REF!</definedName>
    <definedName name="afi">#REF!</definedName>
    <definedName name="afp">#REF!</definedName>
    <definedName name="ag" localSheetId="8">#REF!</definedName>
    <definedName name="ag">#REF!</definedName>
    <definedName name="ag_1" localSheetId="8">#REF!</definedName>
    <definedName name="ag_1">#REF!</definedName>
    <definedName name="agr">#REF!</definedName>
    <definedName name="AITEM">[1]SERVIÇO!#REF!</definedName>
    <definedName name="ALTADUC">[1]SERVIÇO!#REF!</definedName>
    <definedName name="ALTBOMB">[1]SERVIÇO!#REF!</definedName>
    <definedName name="ALTCAP">[1]SERVIÇO!#REF!</definedName>
    <definedName name="ALTDER">[1]SERVIÇO!#REF!</definedName>
    <definedName name="ALTEQUIP">[1]SERVIÇO!#REF!</definedName>
    <definedName name="ALTIEQP">[1]SERVIÇO!#REF!</definedName>
    <definedName name="ALTMUR">[1]SERVIÇO!#REF!</definedName>
    <definedName name="ALTRES10">[1]SERVIÇO!#REF!</definedName>
    <definedName name="ALTRES15">[1]SERVIÇO!#REF!</definedName>
    <definedName name="ALTRES20">[1]SERVIÇO!#REF!</definedName>
    <definedName name="ALTTRANS">[1]SERVIÇO!#REF!</definedName>
    <definedName name="amc">#REF!</definedName>
    <definedName name="amd">#REF!</definedName>
    <definedName name="ame">#REF!</definedName>
    <definedName name="amm">#REF!</definedName>
    <definedName name="AmorEscri">[3]EquiA!#REF!</definedName>
    <definedName name="AmorEscri_1">[3]EquiA!#REF!</definedName>
    <definedName name="AmorEscri_1_4">[3]EquiA!#REF!</definedName>
    <definedName name="AmorEscri_4">[3]EquiA!#REF!</definedName>
    <definedName name="AmorEscri_6">[3]EquiA!#REF!</definedName>
    <definedName name="AmorEscri_6_4">[3]EquiA!#REF!</definedName>
    <definedName name="AmorVei">[3]EquiA!#REF!</definedName>
    <definedName name="AmorVei_1">[3]EquiA!#REF!</definedName>
    <definedName name="AmorVei_1_4">[3]EquiA!#REF!</definedName>
    <definedName name="AmorVei_4">[3]EquiA!#REF!</definedName>
    <definedName name="AmorVei_6">[3]EquiA!#REF!</definedName>
    <definedName name="AmorVei_6_4">[3]EquiA!#REF!</definedName>
    <definedName name="anb">#REF!</definedName>
    <definedName name="apc" localSheetId="8">#REF!</definedName>
    <definedName name="apc">#REF!</definedName>
    <definedName name="apmfs">#REF!</definedName>
    <definedName name="AQTEMP1">[1]SERVIÇO!#REF!</definedName>
    <definedName name="AQTEMP2">[1]SERVIÇO!#REF!</definedName>
    <definedName name="are">#REF!</definedName>
    <definedName name="_xlnm.Print_Area" localSheetId="0">PFS!$A$1:$O$45</definedName>
    <definedName name="_xlnm.Print_Area" localSheetId="1">'PFS_I Equipe'!$A$1:$K$30</definedName>
    <definedName name="_xlnm.Print_Area" localSheetId="2">'PFS_II Desp Alimentacao'!$A$1:$H$32</definedName>
    <definedName name="_xlnm.Print_Area" localSheetId="3">'PFS_III Desp Gerais'!$A$1:$J$27</definedName>
    <definedName name="_xlnm.Print_Area" localSheetId="4">'PFS_IV_ Det_ Custos Adm'!$A$1:$G$45</definedName>
    <definedName name="_xlnm.Print_Area" localSheetId="5">'PFS_V Det_ Desp Fiscais'!$A$1:$H$51</definedName>
    <definedName name="_xlnm.Print_Area" localSheetId="6">'PFS_VI Det_ Enc_ Soc'!$A$1:$F$57</definedName>
    <definedName name="ARQ">[1]SERVIÇO!#REF!</definedName>
    <definedName name="ARQERR">[1]SERVIÇO!#REF!</definedName>
    <definedName name="ARQMARC">[1]SERVIÇO!#REF!</definedName>
    <definedName name="ARQPLAN">[1]SERVIÇO!#REF!</definedName>
    <definedName name="ARQT">[1]SERVIÇO!#REF!</definedName>
    <definedName name="ARQTEMP">[1]SERVIÇO!#REF!</definedName>
    <definedName name="ARQTXT">[1]SERVIÇO!#REF!</definedName>
    <definedName name="ARTEMP">[1]SERVIÇO!#REF!</definedName>
    <definedName name="Asf" localSheetId="8">#N/A</definedName>
    <definedName name="Asf">#N/A</definedName>
    <definedName name="ass">[1]SERVIÇO!#REF!</definedName>
    <definedName name="B320I">#REF!</definedName>
    <definedName name="B320P">#REF!</definedName>
    <definedName name="B500I">#REF!</definedName>
    <definedName name="B500P">#REF!</definedName>
    <definedName name="_xlnm.Database" localSheetId="8">#N/A</definedName>
    <definedName name="_xlnm.Database">#N/A</definedName>
    <definedName name="bcc10.10">#REF!</definedName>
    <definedName name="bcc10.20">#REF!</definedName>
    <definedName name="bcc4.5">#REF!</definedName>
    <definedName name="bcc5.10">#REF!</definedName>
    <definedName name="bcc5.15">#REF!</definedName>
    <definedName name="bcc5.20">#REF!</definedName>
    <definedName name="bcc5.5">#REF!</definedName>
    <definedName name="bcc6.10">#REF!</definedName>
    <definedName name="bcc6.15">#REF!</definedName>
    <definedName name="bcc6.20">#REF!</definedName>
    <definedName name="bcc6.5">#REF!</definedName>
    <definedName name="bcc8.10">#REF!</definedName>
    <definedName name="bcc8.15">#REF!</definedName>
    <definedName name="bcc8.20">#REF!</definedName>
    <definedName name="bcc8.5">#REF!</definedName>
    <definedName name="bcf">#REF!</definedName>
    <definedName name="bcp">#REF!</definedName>
    <definedName name="BDI">#REF!</definedName>
    <definedName name="BDIE">[4]Insumos!$D$5</definedName>
    <definedName name="bebqt">[1]SERVIÇO!#REF!</definedName>
    <definedName name="bet">#REF!</definedName>
    <definedName name="biro">[3]PessA!#REF!</definedName>
    <definedName name="biro_1">[3]PessA!#REF!</definedName>
    <definedName name="biro_1_4">[3]PessA!#REF!</definedName>
    <definedName name="biro_4">[3]PessA!#REF!</definedName>
    <definedName name="biro_6">[3]PessA!#REF!</definedName>
    <definedName name="biro_6_4">[3]PessA!#REF!</definedName>
    <definedName name="bomp2">#REF!</definedName>
    <definedName name="BPF">#REF!</definedName>
    <definedName name="CA15I">#REF!</definedName>
    <definedName name="CA15P">#REF!</definedName>
    <definedName name="CA25I">#REF!</definedName>
    <definedName name="CA25P">#REF!</definedName>
    <definedName name="caba1_0" localSheetId="8">#REF!</definedName>
    <definedName name="caba1_0">#REF!</definedName>
    <definedName name="caba4" localSheetId="8">#REF!</definedName>
    <definedName name="caba4">#REF!</definedName>
    <definedName name="cal">#REF!</definedName>
    <definedName name="calpi">#REF!</definedName>
    <definedName name="camp">#REF!</definedName>
    <definedName name="CB10I">#REF!</definedName>
    <definedName name="CB10P">#REF!</definedName>
    <definedName name="CB4I">#REF!</definedName>
    <definedName name="CB4P">#REF!</definedName>
    <definedName name="CB6.5I">#REF!</definedName>
    <definedName name="CB6.5P">#REF!</definedName>
    <definedName name="CB6I">#REF!</definedName>
    <definedName name="CB6P">#REF!</definedName>
    <definedName name="cbas">#REF!</definedName>
    <definedName name="ccp">#REF!</definedName>
    <definedName name="cds">#REF!</definedName>
    <definedName name="cec20x20">#REF!</definedName>
    <definedName name="cer1_2">#REF!</definedName>
    <definedName name="chaf">#REF!</definedName>
    <definedName name="CHAFQT">[1]SERVIÇO!#REF!</definedName>
    <definedName name="cho" localSheetId="8">#REF!</definedName>
    <definedName name="cho">#REF!</definedName>
    <definedName name="cho_1" localSheetId="8">#REF!</definedName>
    <definedName name="cho_1">#REF!</definedName>
    <definedName name="ci" localSheetId="8">#REF!</definedName>
    <definedName name="ci">#REF!</definedName>
    <definedName name="ci_1" localSheetId="8">#REF!</definedName>
    <definedName name="ci_1">#REF!</definedName>
    <definedName name="cib">#REF!</definedName>
    <definedName name="cim">#REF!</definedName>
    <definedName name="clp">#REF!</definedName>
    <definedName name="clr1_2">#REF!</definedName>
    <definedName name="CM9I">#REF!</definedName>
    <definedName name="CM9P">#REF!</definedName>
    <definedName name="COD_ATRIUM" localSheetId="8">#REF!</definedName>
    <definedName name="COD_ATRIUM">#REF!</definedName>
    <definedName name="COD_SINAPI" localSheetId="8">#REF!</definedName>
    <definedName name="COD_SINAPI">#REF!</definedName>
    <definedName name="COLSUB">[1]SERVIÇO!#REF!</definedName>
    <definedName name="comp">#REF!</definedName>
    <definedName name="CONT1">[1]SERVIÇO!#REF!</definedName>
    <definedName name="CONT2">[1]SERVIÇO!#REF!</definedName>
    <definedName name="CONT3">[1]SERVIÇO!#REF!</definedName>
    <definedName name="CONTAIT">[1]SERVIÇO!#REF!</definedName>
    <definedName name="CONTREC">[1]SERVIÇO!#REF!</definedName>
    <definedName name="CONTRES">[1]SERVIÇO!#REF!</definedName>
    <definedName name="CPA">#REF!</definedName>
    <definedName name="CPAF">#REF!</definedName>
    <definedName name="CRITERX">[1]SERVIÇO!#REF!</definedName>
    <definedName name="ctfa4">#REF!</definedName>
    <definedName name="ctpvc">#REF!</definedName>
    <definedName name="cumeeira">#REF!</definedName>
    <definedName name="cumeira">#REF!</definedName>
    <definedName name="cxp4x2">#REF!</definedName>
    <definedName name="D6I">#REF!</definedName>
    <definedName name="D6P">#REF!</definedName>
    <definedName name="D8I">#REF!</definedName>
    <definedName name="D8P">#REF!</definedName>
    <definedName name="DAT">#N/A</definedName>
    <definedName name="DERIVQT">[1]SERVIÇO!#REF!</definedName>
    <definedName name="descnt">#REF!</definedName>
    <definedName name="descont">#REF!</definedName>
    <definedName name="desm">#REF!</definedName>
    <definedName name="DespGer">[3]Tel!#REF!</definedName>
    <definedName name="DespGer_1">[3]Tel!#REF!</definedName>
    <definedName name="DespGer_1_4">[3]Tel!#REF!</definedName>
    <definedName name="DespGer_4">[3]Tel!#REF!</definedName>
    <definedName name="DespGer_6">[3]Tel!#REF!</definedName>
    <definedName name="DespGer_6_4">[3]Tel!#REF!</definedName>
    <definedName name="DIE">#REF!</definedName>
    <definedName name="DIF">#REF!</definedName>
    <definedName name="DIFQT">[1]SERVIÇO!#REF!</definedName>
    <definedName name="DistMed">[3]CombLub!#REF!</definedName>
    <definedName name="DistMed_1">[3]CombLub!#REF!</definedName>
    <definedName name="DistMed_1_4">[3]CombLub!#REF!</definedName>
    <definedName name="DistMed_4">[3]CombLub!#REF!</definedName>
    <definedName name="DistMed_6">[3]CombLub!#REF!</definedName>
    <definedName name="DistMed_6_4">[3]CombLub!#REF!</definedName>
    <definedName name="DistMedMP">[3]CombLub!#REF!</definedName>
    <definedName name="DistMedMP_1">[3]CombLub!#REF!</definedName>
    <definedName name="DistMedMP_1_4">[3]CombLub!#REF!</definedName>
    <definedName name="DistMedMP_4">[3]CombLub!#REF!</definedName>
    <definedName name="DistMedMP_6">[3]CombLub!#REF!</definedName>
    <definedName name="DistMedMP_6_4">[3]CombLub!#REF!</definedName>
    <definedName name="DKM">#REF!</definedName>
    <definedName name="E">#REF!</definedName>
    <definedName name="EB">[3]CombLub!#REF!</definedName>
    <definedName name="EB_1">[3]CombLub!#REF!</definedName>
    <definedName name="EB_1_4">[3]CombLub!#REF!</definedName>
    <definedName name="EB_4">[3]CombLub!#REF!</definedName>
    <definedName name="EB_6">[3]CombLub!#REF!</definedName>
    <definedName name="EB_6_4">[3]CombLub!#REF!</definedName>
    <definedName name="eCameta">[3]EquiA!#REF!</definedName>
    <definedName name="eCameta_1">[3]EquiA!#REF!</definedName>
    <definedName name="eCameta_1_4">[3]EquiA!#REF!</definedName>
    <definedName name="eCameta_4">[3]EquiA!#REF!</definedName>
    <definedName name="eCameta_6">[3]EquiA!#REF!</definedName>
    <definedName name="eCameta_6_4">[3]EquiA!#REF!</definedName>
    <definedName name="ecm">#REF!</definedName>
    <definedName name="eee">NA()</definedName>
    <definedName name="ele">#REF!</definedName>
    <definedName name="elr1_2">#REF!</definedName>
    <definedName name="elv50x40">#REF!</definedName>
    <definedName name="eMoto">[3]EquiA!#REF!</definedName>
    <definedName name="eMoto_1">[3]EquiA!#REF!</definedName>
    <definedName name="eMoto_1_4">[3]EquiA!#REF!</definedName>
    <definedName name="eMoto_4">[3]EquiA!#REF!</definedName>
    <definedName name="eMoto_6">[3]EquiA!#REF!</definedName>
    <definedName name="eMoto_6_4">[3]EquiA!#REF!</definedName>
    <definedName name="enc">#REF!</definedName>
    <definedName name="ENE">#REF!</definedName>
    <definedName name="EnerConsAn">#REF!</definedName>
    <definedName name="EnerConsAn_1">#REF!</definedName>
    <definedName name="EnerConsAn_1_4">#REF!</definedName>
    <definedName name="EnerConsAn_4">#REF!</definedName>
    <definedName name="EnerConsAn_6">#REF!</definedName>
    <definedName name="EnerConsAn_6_4">#REF!</definedName>
    <definedName name="EnerDemAn">#REF!</definedName>
    <definedName name="EnerDemAn_1">#REF!</definedName>
    <definedName name="EnerDemAn_1_4">#REF!</definedName>
    <definedName name="EnerDemAn_4">#REF!</definedName>
    <definedName name="EnerDemAn_6">#REF!</definedName>
    <definedName name="EnerDemAn_6_4">#REF!</definedName>
    <definedName name="epm2.5">#REF!</definedName>
    <definedName name="EQPOTENC">[1]SERVIÇO!#REF!</definedName>
    <definedName name="ER">NA()</definedName>
    <definedName name="esm">#REF!</definedName>
    <definedName name="est">#REF!</definedName>
    <definedName name="est1.5_15">#REF!</definedName>
    <definedName name="eVehLev">[5]EquiA!$B$5</definedName>
    <definedName name="Excel_BuiltIn__FilterDatabase" localSheetId="8">#REF!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#REF!</definedName>
    <definedName name="Excel_BuiltIn_Print_Area_1_1_1">#REF!</definedName>
    <definedName name="Excel_BuiltIn_Print_Area_1_1_1_4">#REF!</definedName>
    <definedName name="Excel_BuiltIn_Print_Area_1_1_4">#REF!</definedName>
    <definedName name="Excel_BuiltIn_Print_Area_1_6">#REF!</definedName>
    <definedName name="Excel_BuiltIn_Print_Area_1_6_4">#REF!</definedName>
    <definedName name="Excel_BuiltIn_Print_Area_10_1" localSheetId="8">#REF!</definedName>
    <definedName name="Excel_BuiltIn_Print_Area_10_1">#REF!</definedName>
    <definedName name="Excel_BuiltIn_Print_Area_11_1" localSheetId="8">#REF!</definedName>
    <definedName name="Excel_BuiltIn_Print_Area_11_1">#REF!</definedName>
    <definedName name="Excel_BuiltIn_Print_Area_12_1" localSheetId="8">#REF!</definedName>
    <definedName name="Excel_BuiltIn_Print_Area_12_1">#REF!</definedName>
    <definedName name="Excel_BuiltIn_Print_Area_13_1" localSheetId="8">#REF!</definedName>
    <definedName name="Excel_BuiltIn_Print_Area_13_1">#REF!</definedName>
    <definedName name="Excel_BuiltIn_Print_Area_15_1" localSheetId="8">#REF!</definedName>
    <definedName name="Excel_BuiltIn_Print_Area_15_1">#REF!</definedName>
    <definedName name="Excel_BuiltIn_Print_Area_16_1" localSheetId="8">#REF!</definedName>
    <definedName name="Excel_BuiltIn_Print_Area_16_1">#REF!</definedName>
    <definedName name="Excel_BuiltIn_Print_Area_17_1" localSheetId="8">#REF!</definedName>
    <definedName name="Excel_BuiltIn_Print_Area_17_1">#REF!</definedName>
    <definedName name="Excel_BuiltIn_Print_Area_18_1" localSheetId="8">#REF!</definedName>
    <definedName name="Excel_BuiltIn_Print_Area_18_1">#REF!</definedName>
    <definedName name="Excel_BuiltIn_Print_Area_2_1_1">NA()</definedName>
    <definedName name="Excel_BuiltIn_Print_Area_20" localSheetId="8">#REF!</definedName>
    <definedName name="Excel_BuiltIn_Print_Area_20">#REF!</definedName>
    <definedName name="Excel_BuiltIn_Print_Area_21">#REF!</definedName>
    <definedName name="Excel_BuiltIn_Print_Area_21_1">#REF!</definedName>
    <definedName name="Excel_BuiltIn_Print_Area_21_1_4">#REF!</definedName>
    <definedName name="Excel_BuiltIn_Print_Area_21_4">#REF!</definedName>
    <definedName name="Excel_BuiltIn_Print_Area_21_6">#REF!</definedName>
    <definedName name="Excel_BuiltIn_Print_Area_21_6_4">#REF!</definedName>
    <definedName name="Excel_BuiltIn_Print_Area_23_1" localSheetId="8">#REF!</definedName>
    <definedName name="Excel_BuiltIn_Print_Area_23_1">#REF!</definedName>
    <definedName name="Excel_BuiltIn_Print_Area_26">#REF!</definedName>
    <definedName name="Excel_BuiltIn_Print_Area_26_1">#REF!</definedName>
    <definedName name="Excel_BuiltIn_Print_Area_26_1_4">#REF!</definedName>
    <definedName name="Excel_BuiltIn_Print_Area_26_4">#REF!</definedName>
    <definedName name="Excel_BuiltIn_Print_Area_26_6">#REF!</definedName>
    <definedName name="Excel_BuiltIn_Print_Area_26_6_4">#REF!</definedName>
    <definedName name="Excel_BuiltIn_Print_Area_27_1" localSheetId="8">#REF!</definedName>
    <definedName name="Excel_BuiltIn_Print_Area_27_1">#REF!</definedName>
    <definedName name="Excel_BuiltIn_Print_Area_3_1" localSheetId="8">#REF!</definedName>
    <definedName name="Excel_BuiltIn_Print_Area_3_1">#REF!</definedName>
    <definedName name="Excel_BuiltIn_Print_Area_33_1" localSheetId="8">#REF!</definedName>
    <definedName name="Excel_BuiltIn_Print_Area_33_1">#REF!</definedName>
    <definedName name="Excel_BuiltIn_Print_Area_4" localSheetId="8">#REF!</definedName>
    <definedName name="Excel_BuiltIn_Print_Area_4">#REF!</definedName>
    <definedName name="Excel_BuiltIn_Print_Area_5_1" localSheetId="8">#REF!</definedName>
    <definedName name="Excel_BuiltIn_Print_Area_5_1">#REF!</definedName>
    <definedName name="Excel_BuiltIn_Print_Area_6_1" localSheetId="8">#REF!</definedName>
    <definedName name="Excel_BuiltIn_Print_Area_6_1">#REF!</definedName>
    <definedName name="Excel_BuiltIn_Print_Area_7_1" localSheetId="8">(#REF!,#REF!,#REF!,#REF!,#REF!)</definedName>
    <definedName name="Excel_BuiltIn_Print_Area_7_1">(#REF!,#REF!,#REF!,#REF!,#REF!)</definedName>
    <definedName name="Excel_BuiltIn_Print_Area_9_1" localSheetId="8">#REF!</definedName>
    <definedName name="Excel_BuiltIn_Print_Area_9_1">#REF!</definedName>
    <definedName name="Excel_BuiltIn_Print_Titles" localSheetId="8">#REF!</definedName>
    <definedName name="Excel_BuiltIn_Print_Titles">#REF!</definedName>
    <definedName name="Excel_BuiltIn_Print_Titles_1">#REF!</definedName>
    <definedName name="Excel_BuiltIn_Print_Titles_1_1">#REF!</definedName>
    <definedName name="Excel_BuiltIn_Print_Titles_1_1_4">#REF!</definedName>
    <definedName name="Excel_BuiltIn_Print_Titles_1_4">#REF!</definedName>
    <definedName name="Excel_BuiltIn_Print_Titles_1_6">#REF!</definedName>
    <definedName name="Excel_BuiltIn_Print_Titles_1_6_4">#REF!</definedName>
    <definedName name="Excel_BuiltIn_Print_Titles_10" localSheetId="8">#REF!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8">#REF!</definedName>
    <definedName name="Excel_BuiltIn_Print_Titles_16_5">#REF!</definedName>
    <definedName name="Excel_BuiltIn_Print_Titles_16_5_4" localSheetId="8">#REF!</definedName>
    <definedName name="Excel_BuiltIn_Print_Titles_16_5_4">#REF!</definedName>
    <definedName name="Excel_BuiltIn_Print_Titles_16_6" localSheetId="8">#REF!</definedName>
    <definedName name="Excel_BuiltIn_Print_Titles_16_6">#REF!</definedName>
    <definedName name="Excel_BuiltIn_Print_Titles_16_6_4" localSheetId="8">#REF!</definedName>
    <definedName name="Excel_BuiltIn_Print_Titles_16_6_4">#REF!</definedName>
    <definedName name="Excel_BuiltIn_Print_Titles_16_8">#REF!</definedName>
    <definedName name="Excel_BuiltIn_Print_Titles_16_8_4">#REF!</definedName>
    <definedName name="Excel_BuiltIn_Print_Titles_18" localSheetId="8">#REF!</definedName>
    <definedName name="Excel_BuiltIn_Print_Titles_18">#REF!</definedName>
    <definedName name="Excel_BuiltIn_Print_Titles_20" localSheetId="8">#REF!</definedName>
    <definedName name="Excel_BuiltIn_Print_Titles_20">#REF!</definedName>
    <definedName name="Excel_BuiltIn_Print_Titles_3">NA()</definedName>
    <definedName name="fajjadsjajkds">[3]CombLub!#REF!</definedName>
    <definedName name="fajjadsjajkds_1">[3]CombLub!#REF!</definedName>
    <definedName name="fajjadsjajkds_1_4">[3]CombLub!#REF!</definedName>
    <definedName name="fajjadsjajkds_4">[3]CombLub!#REF!</definedName>
    <definedName name="fajjadsjajkds_6">[3]CombLub!#REF!</definedName>
    <definedName name="fajjadsjajkds_6_4">[3]CombLub!#REF!</definedName>
    <definedName name="FATOR">NA()</definedName>
    <definedName name="fcm">#REF!</definedName>
    <definedName name="FCRITER">[1]SERVIÇO!#REF!</definedName>
    <definedName name="fer">#REF!</definedName>
    <definedName name="FoFo" localSheetId="8">#N/A</definedName>
    <definedName name="FoFo">#N/A</definedName>
    <definedName name="fossa">#REF!</definedName>
    <definedName name="FT">#REF!</definedName>
    <definedName name="FunE">#REF!</definedName>
    <definedName name="FunE_1">#REF!</definedName>
    <definedName name="FunE_1_4">#REF!</definedName>
    <definedName name="FunE_4">#REF!</definedName>
    <definedName name="FunE_6">#REF!</definedName>
    <definedName name="FunE_6_4">#REF!</definedName>
    <definedName name="FunInt">#REF!</definedName>
    <definedName name="FunInt_1">#REF!</definedName>
    <definedName name="FunInt_1_4">#REF!</definedName>
    <definedName name="FunInt_4">#REF!</definedName>
    <definedName name="FunInt_6">#REF!</definedName>
    <definedName name="FunInt_6_4">#REF!</definedName>
    <definedName name="FunR">#REF!</definedName>
    <definedName name="FunR_1">#REF!</definedName>
    <definedName name="FunR_1_4">#REF!</definedName>
    <definedName name="FunR_4">#REF!</definedName>
    <definedName name="FunR_6">#REF!</definedName>
    <definedName name="FunR_6_4">#REF!</definedName>
    <definedName name="GAS">#REF!</definedName>
    <definedName name="gdc">#REF!</definedName>
    <definedName name="gfg">#REF!</definedName>
    <definedName name="ggm">#REF!</definedName>
    <definedName name="graf" localSheetId="8">#REF!</definedName>
    <definedName name="graf">#REF!</definedName>
    <definedName name="_xlnm.Recorder" localSheetId="8">#N/A</definedName>
    <definedName name="_xlnm.Recorder">#N/A</definedName>
    <definedName name="GRI">#REF!</definedName>
    <definedName name="GRP">#REF!</definedName>
    <definedName name="grx">#REF!</definedName>
    <definedName name="hid1_2">#REF!</definedName>
    <definedName name="HOJE">[1]SERVIÇO!#REF!</definedName>
    <definedName name="IMPF">[1]SERVIÇO!#REF!</definedName>
    <definedName name="IMPI">[1]SERVIÇO!#REF!</definedName>
    <definedName name="InsInt">[3]Tel!#REF!</definedName>
    <definedName name="InsInt_1">[3]Tel!#REF!</definedName>
    <definedName name="InsInt_1_4">[3]Tel!#REF!</definedName>
    <definedName name="InsInt_4">[3]Tel!#REF!</definedName>
    <definedName name="InsInt_6">[3]Tel!#REF!</definedName>
    <definedName name="InsInt_6_4">[3]Tel!#REF!</definedName>
    <definedName name="Insumos">'[6]RELAÇÃO - COMPOSIÇÕES E INSUMOS'!$A$7:$D$337</definedName>
    <definedName name="InvEscri">[3]EquiA!#REF!</definedName>
    <definedName name="InvEscri_1">[3]EquiA!#REF!</definedName>
    <definedName name="InvEscri_1_4">[3]EquiA!#REF!</definedName>
    <definedName name="InvEscri_4">[3]EquiA!#REF!</definedName>
    <definedName name="InvEscri_6">[3]EquiA!#REF!</definedName>
    <definedName name="InvEscri_6_4">[3]EquiA!#REF!</definedName>
    <definedName name="InvVei">[3]EquiA!#REF!</definedName>
    <definedName name="InvVei_1">[3]EquiA!#REF!</definedName>
    <definedName name="InvVei_1_4">[3]EquiA!#REF!</definedName>
    <definedName name="InvVei_4">[3]EquiA!#REF!</definedName>
    <definedName name="InvVei_6">[3]EquiA!#REF!</definedName>
    <definedName name="InvVei_6_4">[3]EquiA!#REF!</definedName>
    <definedName name="InvVeia">[3]EquiA!#REF!</definedName>
    <definedName name="InvVeia_1">[3]EquiA!#REF!</definedName>
    <definedName name="InvVeia_1_4">[3]EquiA!#REF!</definedName>
    <definedName name="InvVeia_4">[3]EquiA!#REF!</definedName>
    <definedName name="InvVeia_6">[3]EquiA!#REF!</definedName>
    <definedName name="InvVeia_6_4">[3]EquiA!#REF!</definedName>
    <definedName name="ipf">#REF!</definedName>
    <definedName name="ITEMCONT">[1]SERVIÇO!#REF!</definedName>
    <definedName name="ITEMDER">[1]SERVIÇO!#REF!</definedName>
    <definedName name="ITEMEQP">[1]SERVIÇO!#REF!</definedName>
    <definedName name="ITEMMUR">[1]SERVIÇO!#REF!</definedName>
    <definedName name="ITEMR15">[1]SERVIÇO!#REF!</definedName>
    <definedName name="ITEMR20">[1]SERVIÇO!#REF!</definedName>
    <definedName name="ITEMTRANS">[1]SERVIÇO!#REF!</definedName>
    <definedName name="ITENS">[1]SERVIÇO!#REF!</definedName>
    <definedName name="ITENS0">[1]SERVIÇO!#REF!</definedName>
    <definedName name="ITENS1">[1]SERVIÇO!#REF!</definedName>
    <definedName name="ITENSP">[1]SERVIÇO!#REF!</definedName>
    <definedName name="ITENSPMED">[1]SERVIÇO!#REF!</definedName>
    <definedName name="itus1">#REF!</definedName>
    <definedName name="jla1_220">#REF!</definedName>
    <definedName name="JRS">#REF!</definedName>
    <definedName name="Leituristas">[3]PessA!#REF!</definedName>
    <definedName name="Leituristas_1">[3]PessA!#REF!</definedName>
    <definedName name="Leituristas_1_4">[3]PessA!#REF!</definedName>
    <definedName name="Leituristas_4">[3]PessA!#REF!</definedName>
    <definedName name="Leituristas_6">[3]PessA!#REF!</definedName>
    <definedName name="Leituristas_6_4">[3]PessA!#REF!</definedName>
    <definedName name="LIN">[1]SERVIÇO!#REF!</definedName>
    <definedName name="LISTSEL">[1]SERVIÇO!#REF!</definedName>
    <definedName name="lm6_3">#REF!</definedName>
    <definedName name="lnm">#REF!</definedName>
    <definedName name="LOCAB">[1]SERVIÇO!#REF!</definedName>
    <definedName name="LOCAL">[1]SERVIÇO!#REF!</definedName>
    <definedName name="lpb">#REF!</definedName>
    <definedName name="ls" localSheetId="8">#REF!</definedName>
    <definedName name="ls">#REF!</definedName>
    <definedName name="ls_1" localSheetId="8">#REF!</definedName>
    <definedName name="ls_1">#REF!</definedName>
    <definedName name="LSO">#REF!</definedName>
    <definedName name="lub" localSheetId="8">#REF!</definedName>
    <definedName name="lub">#REF!</definedName>
    <definedName name="lub_1" localSheetId="8">#REF!</definedName>
    <definedName name="lub_1">#REF!</definedName>
    <definedName name="lvg12050_1">#REF!</definedName>
    <definedName name="lvp1_2">#REF!</definedName>
    <definedName name="lvr">#REF!</definedName>
    <definedName name="lxa">#REF!</definedName>
    <definedName name="lxaf">#REF!</definedName>
    <definedName name="mad">#REF!</definedName>
    <definedName name="map">#REF!</definedName>
    <definedName name="MARCAX">[1]SERVIÇO!#REF!</definedName>
    <definedName name="MBV" localSheetId="8">#N/A</definedName>
    <definedName name="MBV">#N/A</definedName>
    <definedName name="mdn">#REF!</definedName>
    <definedName name="meio" localSheetId="8">#REF!</definedName>
    <definedName name="meio">#REF!</definedName>
    <definedName name="meio_1" localSheetId="8">#REF!</definedName>
    <definedName name="meio_1">#REF!</definedName>
    <definedName name="MENUBOM">[1]SERVIÇO!#REF!</definedName>
    <definedName name="MENUEQP">[1]SERVIÇO!#REF!</definedName>
    <definedName name="MENUFIM">[1]SERVIÇO!#REF!</definedName>
    <definedName name="MENUMED">[1]SERVIÇO!#REF!</definedName>
    <definedName name="MENUOBRA">[1]SERVIÇO!#REF!</definedName>
    <definedName name="MENUOUT">[1]SERVIÇO!#REF!</definedName>
    <definedName name="MENUOUTRO">[1]SERVIÇO!#REF!</definedName>
    <definedName name="menures">[1]SERVIÇO!#REF!</definedName>
    <definedName name="MNI">#REF!</definedName>
    <definedName name="MNP">#REF!</definedName>
    <definedName name="motoristas">[3]EquiOM!#REF!</definedName>
    <definedName name="motoristas_1">[3]EquiOM!#REF!</definedName>
    <definedName name="motoristas_1_4">[3]EquiOM!#REF!</definedName>
    <definedName name="motoristas_4">[3]EquiOM!#REF!</definedName>
    <definedName name="motoristas_6">[3]EquiOM!#REF!</definedName>
    <definedName name="motoristas_6_4">[3]EquiOM!#REF!</definedName>
    <definedName name="mour" localSheetId="8">#REF!</definedName>
    <definedName name="mour">#REF!</definedName>
    <definedName name="mpm2.5">#REF!</definedName>
    <definedName name="msv">#REF!</definedName>
    <definedName name="MUNICIPIO">[1]SERVIÇO!#REF!</definedName>
    <definedName name="MURBOMB">[1]SERVIÇO!#REF!</definedName>
    <definedName name="NDATA">[1]SERVIÇO!#REF!</definedName>
    <definedName name="niv">#REF!</definedName>
    <definedName name="nome">#N/A</definedName>
    <definedName name="nome_4">#N/A</definedName>
    <definedName name="nrjCfh">#REF!</definedName>
    <definedName name="nrjCfh_1">#REF!</definedName>
    <definedName name="nrjCfh_1_4">#REF!</definedName>
    <definedName name="nrjCfh_4">#REF!</definedName>
    <definedName name="nrjCfh_6">#REF!</definedName>
    <definedName name="nrjCfh_6_4">#REF!</definedName>
    <definedName name="nrjCVh">#REF!</definedName>
    <definedName name="nrjCVh_1">#REF!</definedName>
    <definedName name="nrjCVh_1_4">#REF!</definedName>
    <definedName name="nrjCVh_4">#REF!</definedName>
    <definedName name="nrjCVh_6">#REF!</definedName>
    <definedName name="nrjCVh_6_4">#REF!</definedName>
    <definedName name="NUCOPIAS">[1]SERVIÇO!#REF!</definedName>
    <definedName name="OBRA">[1]SERVIÇO!#REF!</definedName>
    <definedName name="OBRADUPL">[1]SERVIÇO!#REF!</definedName>
    <definedName name="OBRALOC">[1]SERVIÇO!#REF!</definedName>
    <definedName name="OBRASEL">[1]SERVIÇO!#REF!</definedName>
    <definedName name="od" localSheetId="8">#REF!</definedName>
    <definedName name="od">#REF!</definedName>
    <definedName name="od_1" localSheetId="8">#REF!</definedName>
    <definedName name="od_1">#REF!</definedName>
    <definedName name="odi">#REF!</definedName>
    <definedName name="of" localSheetId="8">#REF!</definedName>
    <definedName name="of">#REF!</definedName>
    <definedName name="of_1" localSheetId="8">#REF!</definedName>
    <definedName name="of_1">#REF!</definedName>
    <definedName name="ofc">#N/A</definedName>
    <definedName name="ofi">#REF!</definedName>
    <definedName name="OGU">#REF!</definedName>
    <definedName name="oli">#REF!</definedName>
    <definedName name="Par" localSheetId="8">#N/A</definedName>
    <definedName name="Par">#N/A</definedName>
    <definedName name="pcf60x210">#REF!</definedName>
    <definedName name="pcf80x200">#REF!</definedName>
    <definedName name="pcf80x210">#REF!</definedName>
    <definedName name="pcfc">#REF!</definedName>
    <definedName name="PDER">[1]SERVIÇO!#REF!</definedName>
    <definedName name="PDIVERS">[1]SERVIÇO!#REF!</definedName>
    <definedName name="pdm" localSheetId="8">#REF!</definedName>
    <definedName name="pdm">#REF!</definedName>
    <definedName name="pdm_1" localSheetId="8">#REF!</definedName>
    <definedName name="pdm_1">#REF!</definedName>
    <definedName name="pedra" localSheetId="8">#REF!</definedName>
    <definedName name="pedra">#REF!</definedName>
    <definedName name="pedra_1" localSheetId="8">#REF!</definedName>
    <definedName name="pedra_1">#REF!</definedName>
    <definedName name="PEMD">[1]SERVIÇO!#REF!</definedName>
    <definedName name="pes">#REF!</definedName>
    <definedName name="PIEQUIP">[1]SERVIÇO!#REF!</definedName>
    <definedName name="pig">#REF!</definedName>
    <definedName name="PII">#REF!</definedName>
    <definedName name="PIP">#REF!</definedName>
    <definedName name="planilha">NA()</definedName>
    <definedName name="planilha_1">NA()</definedName>
    <definedName name="plc">#REF!</definedName>
    <definedName name="plc2.5">#REF!</definedName>
    <definedName name="PMS">#REF!</definedName>
    <definedName name="PMUR">[1]SERVIÇO!#REF!</definedName>
    <definedName name="pont">#REF!</definedName>
    <definedName name="por_sistema_IMR">#REF!</definedName>
    <definedName name="por_sistema_IMR_1">#REF!</definedName>
    <definedName name="por_sistema_IMR_1_4">#REF!</definedName>
    <definedName name="por_sistema_IMR_4">#REF!</definedName>
    <definedName name="por_sistema_IMR_6">#REF!</definedName>
    <definedName name="por_sistema_IMR_6_4">#REF!</definedName>
    <definedName name="port" localSheetId="8">#REF!</definedName>
    <definedName name="port">#REF!</definedName>
    <definedName name="port_1" localSheetId="8">#REF!</definedName>
    <definedName name="port_1">#REF!</definedName>
    <definedName name="Preço_kW">#REF!</definedName>
    <definedName name="Preço_kW_1">#REF!</definedName>
    <definedName name="Preço_kW_1_4">#REF!</definedName>
    <definedName name="Preço_kW_4">#REF!</definedName>
    <definedName name="Preço_kW_6">#REF!</definedName>
    <definedName name="Preço_kW_6_4">#REF!</definedName>
    <definedName name="pref" localSheetId="8">#N/A</definedName>
    <definedName name="PREF">#REF!</definedName>
    <definedName name="PREF_1" localSheetId="8">#REF!</definedName>
    <definedName name="PREF_1">#REF!</definedName>
    <definedName name="pref_4">#N/A</definedName>
    <definedName name="prf">#REF!</definedName>
    <definedName name="prg">#REF!</definedName>
    <definedName name="PROJ">#REF!</definedName>
    <definedName name="prtm">#REF!</definedName>
    <definedName name="PTGERAL">[1]SERVIÇO!#REF!</definedName>
    <definedName name="ptt3x2">#REF!</definedName>
    <definedName name="PVC" localSheetId="8">#N/A</definedName>
    <definedName name="PVC">#N/A</definedName>
    <definedName name="qgm">#REF!</definedName>
    <definedName name="QTNULO">[1]SERVIÇO!#REF!</definedName>
    <definedName name="QTPADRAO">[1]SERVIÇO!#REF!</definedName>
    <definedName name="QTRES">[1]SERVIÇO!#REF!</definedName>
    <definedName name="QUANT">[1]SERVIÇO!#REF!</definedName>
    <definedName name="QUANTP">[1]SERVIÇO!#REF!</definedName>
    <definedName name="RARQIMP">[1]SERVIÇO!#REF!</definedName>
    <definedName name="rdt13.8">#REF!</definedName>
    <definedName name="rec">#REF!</definedName>
    <definedName name="RECADUC">[1]SERVIÇO!#REF!</definedName>
    <definedName name="RES">#REF!</definedName>
    <definedName name="rgG3_4">#REF!</definedName>
    <definedName name="rgp1_2">#REF!</definedName>
    <definedName name="ridbeb">[1]SERVIÇO!#REF!</definedName>
    <definedName name="RIDCHAF">[1]SERVIÇO!#REF!</definedName>
    <definedName name="ridres05">[1]SERVIÇO!#REF!</definedName>
    <definedName name="RIDRES10">[1]SERVIÇO!#REF!</definedName>
    <definedName name="RIDRES15">[1]SERVIÇO!#REF!</definedName>
    <definedName name="RLI">#REF!</definedName>
    <definedName name="RLP">#REF!</definedName>
    <definedName name="ROMANO">[1]SERVIÇO!#REF!</definedName>
    <definedName name="ROTCOMP">[1]SERVIÇO!#REF!</definedName>
    <definedName name="ROTIMP">[1]SERVIÇO!#REF!</definedName>
    <definedName name="ROTRES">[1]SERVIÇO!#REF!</definedName>
    <definedName name="RPI">#REF!</definedName>
    <definedName name="RPP">#REF!</definedName>
    <definedName name="RQTADUC">[1]SERVIÇO!#REF!</definedName>
    <definedName name="rqtbeb">[1]SERVIÇO!#REF!</definedName>
    <definedName name="RQTCHAF">[1]SERVIÇO!#REF!</definedName>
    <definedName name="RQTDERV">[1]SERVIÇO!#REF!</definedName>
    <definedName name="rres05">[1]SERVIÇO!#REF!</definedName>
    <definedName name="RRES10">[1]SERVIÇO!#REF!</definedName>
    <definedName name="RRES15">[1]SERVIÇO!#REF!</definedName>
    <definedName name="RRES20">[1]SERVIÇO!#REF!</definedName>
    <definedName name="RRR">[1]SERVIÇO!#REF!</definedName>
    <definedName name="rrrrrrrrrrrr" localSheetId="8">#REF!</definedName>
    <definedName name="rrrrrrrrrrrr">#REF!</definedName>
    <definedName name="rrrrrrrrrrrr_1" localSheetId="8">#REF!</definedName>
    <definedName name="rrrrrrrrrrrr_1">#REF!</definedName>
    <definedName name="RRTEMP">[1]SERVIÇO!#REF!</definedName>
    <definedName name="RSEQ">[1]SERVIÇO!#REF!</definedName>
    <definedName name="RSUBTOT">[1]SERVIÇO!#REF!</definedName>
    <definedName name="rtitbeb">[1]SERVIÇO!#REF!</definedName>
    <definedName name="RTITCHAF">[1]SERVIÇO!#REF!</definedName>
    <definedName name="rtubos">[1]SERVIÇO!#REF!</definedName>
    <definedName name="ruas" localSheetId="8">#REF!</definedName>
    <definedName name="ruas">#REF!</definedName>
    <definedName name="ruas_1" localSheetId="8">#REF!</definedName>
    <definedName name="ruas_1">#REF!</definedName>
    <definedName name="s14_">#REF!</definedName>
    <definedName name="SAL">#REF!</definedName>
    <definedName name="se" localSheetId="8">#REF!</definedName>
    <definedName name="se">#REF!</definedName>
    <definedName name="se_1" localSheetId="8">#REF!</definedName>
    <definedName name="se_1">#REF!</definedName>
    <definedName name="seat15">#REF!</definedName>
    <definedName name="sin">#REF!</definedName>
    <definedName name="SISTEM1">[1]SERVIÇO!#REF!</definedName>
    <definedName name="SISTEM2">[1]SERVIÇO!#REF!</definedName>
    <definedName name="sollimp">#REF!</definedName>
    <definedName name="sOpRadio">[3]PessA!#REF!</definedName>
    <definedName name="sOpRadio_1">[3]PessA!#REF!</definedName>
    <definedName name="sOpRadio_1_4">[3]PessA!#REF!</definedName>
    <definedName name="sOpRadio_4">[3]PessA!#REF!</definedName>
    <definedName name="sOpRadio_6">[3]PessA!#REF!</definedName>
    <definedName name="sOpRadio_6_4">[3]PessA!#REF!</definedName>
    <definedName name="sRespOM">[3]PessA!#REF!</definedName>
    <definedName name="sRespOM_1">[3]PessA!#REF!</definedName>
    <definedName name="sRespOM_1_4">[3]PessA!#REF!</definedName>
    <definedName name="sRespOM_4">[3]PessA!#REF!</definedName>
    <definedName name="sRespOM_6">[3]PessA!#REF!</definedName>
    <definedName name="sRespOM_6_4">[3]PessA!#REF!</definedName>
    <definedName name="srv">#REF!</definedName>
    <definedName name="SSS">[1]SERVIÇO!#REF!</definedName>
    <definedName name="SSTEMP">[1]SERVIÇO!#REF!</definedName>
    <definedName name="SUBDER">[1]SERVIÇO!#REF!</definedName>
    <definedName name="SUBDIV">[1]SERVIÇO!#REF!</definedName>
    <definedName name="SUBEQP">[1]SERVIÇO!#REF!</definedName>
    <definedName name="SUBMUR">[1]SERVIÇO!#REF!</definedName>
    <definedName name="sum">#REF!</definedName>
    <definedName name="svt">#REF!</definedName>
    <definedName name="sx" localSheetId="8">#REF!</definedName>
    <definedName name="sx">#REF!</definedName>
    <definedName name="sx_1" localSheetId="8">#REF!</definedName>
    <definedName name="sx_1">#REF!</definedName>
    <definedName name="sxo">#REF!</definedName>
    <definedName name="tb100cm" localSheetId="8">#REF!</definedName>
    <definedName name="tb100cm">#REF!</definedName>
    <definedName name="tb100cm_1" localSheetId="8">#REF!</definedName>
    <definedName name="tb100cm_1">#REF!</definedName>
    <definedName name="tbv">#REF!</definedName>
    <definedName name="ted">#REF!</definedName>
    <definedName name="TelO">[3]Tel!#REF!</definedName>
    <definedName name="TelO_1">[3]Tel!#REF!</definedName>
    <definedName name="TelO_1_4">[3]Tel!#REF!</definedName>
    <definedName name="TelO_4">[3]Tel!#REF!</definedName>
    <definedName name="TelO_6">[3]Tel!#REF!</definedName>
    <definedName name="TelO_6_4">[3]Tel!#REF!</definedName>
    <definedName name="ter">#REF!</definedName>
    <definedName name="tes">#REF!</definedName>
    <definedName name="teste">[3]PessA!#REF!</definedName>
    <definedName name="teste_1">[3]PessA!#REF!</definedName>
    <definedName name="teste_1_4">[3]PessA!#REF!</definedName>
    <definedName name="teste_4">[3]PessA!#REF!</definedName>
    <definedName name="teste_6">[3]PessA!#REF!</definedName>
    <definedName name="teste_6_4">[3]PessA!#REF!</definedName>
    <definedName name="tic">#N/A</definedName>
    <definedName name="TID">#REF!</definedName>
    <definedName name="titbeb">[1]SERVIÇO!#REF!</definedName>
    <definedName name="TITCHAF">[1]SERVIÇO!#REF!</definedName>
    <definedName name="_xlnm.Print_Titles" localSheetId="6">'PFS_VI Det_ Enc_ Soc'!$A:$F,'PFS_VI Det_ Enc_ Soc'!$1:$11</definedName>
    <definedName name="tjc">#REF!</definedName>
    <definedName name="tjf">#REF!</definedName>
    <definedName name="tlc">#REF!</definedName>
    <definedName name="tlf">#REF!</definedName>
    <definedName name="tnp1_2">#REF!</definedName>
    <definedName name="tof">#REF!</definedName>
    <definedName name="TOT">#REF!</definedName>
    <definedName name="total" localSheetId="8">#REF!</definedName>
    <definedName name="total">#REF!</definedName>
    <definedName name="total_1" localSheetId="8">#REF!</definedName>
    <definedName name="total_1">#REF!</definedName>
    <definedName name="TOTAL_RESUMO">NA()</definedName>
    <definedName name="TotCrP">[3]CombLub!#REF!</definedName>
    <definedName name="TotCrP_1">[3]CombLub!#REF!</definedName>
    <definedName name="TotCrP_1_4">[3]CombLub!#REF!</definedName>
    <definedName name="TotCrP_4">[3]CombLub!#REF!</definedName>
    <definedName name="TotCrP_6">[3]CombLub!#REF!</definedName>
    <definedName name="TotCrP_6_4">[3]CombLub!#REF!</definedName>
    <definedName name="TOTQTS">[1]SERVIÇO!#REF!</definedName>
    <definedName name="TotUSM">[3]CombLub!#REF!</definedName>
    <definedName name="TotUSM_1">[3]CombLub!#REF!</definedName>
    <definedName name="TotUSM_1_4">[3]CombLub!#REF!</definedName>
    <definedName name="TotUSM_4">[3]CombLub!#REF!</definedName>
    <definedName name="TotUSM_6">[3]CombLub!#REF!</definedName>
    <definedName name="TotUSM_6_4">[3]CombLub!#REF!</definedName>
    <definedName name="tp6_12">#REF!</definedName>
    <definedName name="tp6_16">#REF!</definedName>
    <definedName name="TPI">#REF!</definedName>
    <definedName name="tpl1_2">#REF!</definedName>
    <definedName name="tpmfs">#REF!</definedName>
    <definedName name="TPP">#REF!</definedName>
    <definedName name="transp">[3]Tel!#REF!</definedName>
    <definedName name="transp_1">[3]Tel!#REF!</definedName>
    <definedName name="transp_1_4">[3]Tel!#REF!</definedName>
    <definedName name="transp_4">[3]Tel!#REF!</definedName>
    <definedName name="transp_6">[3]Tel!#REF!</definedName>
    <definedName name="transp_6_4">[3]Tel!#REF!</definedName>
    <definedName name="trb">#REF!</definedName>
    <definedName name="tre">#REF!</definedName>
    <definedName name="TT">NA()</definedName>
    <definedName name="TT_1">NA()</definedName>
    <definedName name="TT_1_4">NA()</definedName>
    <definedName name="TT_4">NA()</definedName>
    <definedName name="TT_6">NA()</definedName>
    <definedName name="TT_6_4">NA()</definedName>
    <definedName name="ttc">#REF!</definedName>
    <definedName name="tte">#REF!</definedName>
    <definedName name="TTT">[1]SERVIÇO!#REF!</definedName>
    <definedName name="tus">#REF!</definedName>
    <definedName name="tuso">#REF!</definedName>
    <definedName name="TXTEQUIP">[1]SERVIÇO!#REF!</definedName>
    <definedName name="TXTMARCA">[1]SERVIÇO!#REF!</definedName>
    <definedName name="TXTMOD">[1]SERVIÇO!#REF!</definedName>
    <definedName name="TXTPOT">[1]SERVIÇO!#REF!</definedName>
    <definedName name="USS">#REF!</definedName>
    <definedName name="v60120_">#REF!</definedName>
    <definedName name="Vaz_Tot">#REF!</definedName>
    <definedName name="Vaz_Tot_1">#REF!</definedName>
    <definedName name="Vaz_Tot_1_4">#REF!</definedName>
    <definedName name="Vaz_Tot_4">#REF!</definedName>
    <definedName name="Vaz_Tot_6">#REF!</definedName>
    <definedName name="Vaz_Tot_6_4">#REF!</definedName>
    <definedName name="VazMed_ha">#REF!</definedName>
    <definedName name="VazMed_ha_1">#REF!</definedName>
    <definedName name="VazMed_ha_1_4">#REF!</definedName>
    <definedName name="VazMed_ha_4">#REF!</definedName>
    <definedName name="VazMed_ha_6">#REF!</definedName>
    <definedName name="VazMed_ha_6_4">#REF!</definedName>
    <definedName name="VII">#REF!</definedName>
    <definedName name="VIP">#REF!</definedName>
    <definedName name="VLR">#REF!</definedName>
    <definedName name="Vol_distrib">#REF!</definedName>
    <definedName name="Vol_distrib_1">#REF!</definedName>
    <definedName name="Vol_distrib_1_4">#REF!</definedName>
    <definedName name="Vol_distrib_4">#REF!</definedName>
    <definedName name="Vol_distrib_6">#REF!</definedName>
    <definedName name="Vol_distrib_6_4">#REF!</definedName>
    <definedName name="vsb">#REF!</definedName>
    <definedName name="VTE" localSheetId="8">#N/A</definedName>
    <definedName name="VTE">#N/A</definedName>
    <definedName name="w">NA()</definedName>
    <definedName name="WITENS">[1]SERVIÇO!#REF!</definedName>
    <definedName name="WNMLOCAL">[1]SERVIÇO!#REF!</definedName>
    <definedName name="WNMMUN">[1]SERVIÇO!#REF!</definedName>
    <definedName name="WNMSERV">[1]SERVIÇO!#REF!</definedName>
    <definedName name="XALFA">[1]SERVIÇO!#REF!</definedName>
    <definedName name="XDATA">[1]SERVIÇO!#REF!</definedName>
    <definedName name="XITEM">[1]SERVIÇO!#REF!</definedName>
    <definedName name="XLOC">[1]SERVIÇO!#REF!</definedName>
    <definedName name="xnInforme_quantos_bebedouros____bebqt__if_bebqt__0__xlQt.bebedouros_invalida___ENTER_p_reinformar__xresp__branch_rqtderv">[1]SERVIÇO!#REF!</definedName>
    <definedName name="XNUCOPIAS">[1]SERVIÇO!#REF!</definedName>
    <definedName name="XRESP">[1]SERVIÇO!#REF!</definedName>
    <definedName name="XTITRES">[1]SERVIÇO!#REF!</definedName>
    <definedName name="xxxxx">#REF!</definedName>
    <definedName name="xxxxxxxxxxxxxx">#REF!</definedName>
    <definedName name="xxxxxxxxxxxxxxxxx" localSheetId="8">#REF!</definedName>
    <definedName name="xxxxxxxxxxxxxxxxx">#REF!</definedName>
    <definedName name="zar">#REF!</definedName>
    <definedName name="ZECA">[1]SERVIÇO!#REF!</definedName>
    <definedName name="zz">[1]SERVIÇO!#REF!</definedName>
  </definedNames>
  <calcPr calcId="145621" fullPrecision="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2" i="2" l="1"/>
  <c r="Q12" i="2"/>
  <c r="N25" i="1"/>
  <c r="F41" i="20" l="1"/>
  <c r="F27" i="20"/>
  <c r="F20" i="20"/>
  <c r="F19" i="20"/>
  <c r="F38" i="20" s="1"/>
  <c r="F5" i="20"/>
  <c r="F8" i="20" s="1"/>
  <c r="E17" i="3"/>
  <c r="F17" i="3"/>
  <c r="H17" i="3"/>
  <c r="E18" i="3"/>
  <c r="F18" i="3"/>
  <c r="H18" i="3"/>
  <c r="E19" i="3"/>
  <c r="F19" i="3"/>
  <c r="H19" i="3"/>
  <c r="E20" i="3"/>
  <c r="F20" i="3"/>
  <c r="H20" i="3"/>
  <c r="A15" i="3"/>
  <c r="A16" i="3"/>
  <c r="A17" i="3"/>
  <c r="A18" i="3"/>
  <c r="A19" i="3"/>
  <c r="A20" i="3"/>
  <c r="A14" i="3"/>
  <c r="F15" i="3"/>
  <c r="H15" i="3" s="1"/>
  <c r="F16" i="3"/>
  <c r="H16" i="3" s="1"/>
  <c r="E15" i="3"/>
  <c r="E16" i="3"/>
  <c r="E17" i="2"/>
  <c r="G17" i="2" s="1"/>
  <c r="E18" i="2"/>
  <c r="G18" i="2" s="1"/>
  <c r="E13" i="2"/>
  <c r="G13" i="2" s="1"/>
  <c r="E12" i="2"/>
  <c r="E16" i="2"/>
  <c r="G16" i="2" s="1"/>
  <c r="J21" i="5"/>
  <c r="M16" i="2"/>
  <c r="E14" i="2"/>
  <c r="G14" i="2" s="1"/>
  <c r="E15" i="2"/>
  <c r="G15" i="2" s="1"/>
  <c r="E19" i="2"/>
  <c r="G19" i="2" s="1"/>
  <c r="M13" i="2"/>
  <c r="M14" i="2"/>
  <c r="M15" i="2"/>
  <c r="M17" i="2"/>
  <c r="M18" i="2"/>
  <c r="M19" i="2"/>
  <c r="M12" i="2"/>
  <c r="F12" i="20" l="1"/>
  <c r="F16" i="20"/>
  <c r="F22" i="20"/>
  <c r="F30" i="20"/>
  <c r="J17" i="5"/>
  <c r="F44" i="20" l="1"/>
  <c r="F48" i="20" s="1"/>
  <c r="F49" i="20" s="1"/>
  <c r="J18" i="5"/>
  <c r="F47" i="20" l="1"/>
  <c r="F1" i="20"/>
  <c r="I14" i="5" s="1"/>
  <c r="F49" i="9" l="1"/>
  <c r="F44" i="9"/>
  <c r="F36" i="9"/>
  <c r="F23" i="9"/>
  <c r="F14" i="3"/>
  <c r="F51" i="9" l="1"/>
  <c r="K18" i="2" l="1"/>
  <c r="I18" i="2" s="1"/>
  <c r="K15" i="2"/>
  <c r="I15" i="2" s="1"/>
  <c r="K17" i="2"/>
  <c r="I17" i="2" s="1"/>
  <c r="K13" i="2"/>
  <c r="I13" i="2" s="1"/>
  <c r="K19" i="2"/>
  <c r="I19" i="2" s="1"/>
  <c r="K14" i="2"/>
  <c r="I14" i="2" s="1"/>
  <c r="K16" i="2"/>
  <c r="I16" i="2" s="1"/>
  <c r="K12" i="2"/>
  <c r="F39" i="8" l="1"/>
  <c r="G13" i="8" l="1"/>
  <c r="G14" i="8"/>
  <c r="G12" i="8"/>
  <c r="G39" i="8" s="1"/>
  <c r="F38" i="7"/>
  <c r="J22" i="5"/>
  <c r="J20" i="5"/>
  <c r="J19" i="5"/>
  <c r="J16" i="5"/>
  <c r="J14" i="5"/>
  <c r="J13" i="5" s="1"/>
  <c r="H14" i="3"/>
  <c r="E14" i="3"/>
  <c r="G12" i="2"/>
  <c r="F21" i="3" l="1"/>
  <c r="J15" i="5"/>
  <c r="J23" i="5" s="1"/>
  <c r="C21" i="3"/>
  <c r="I12" i="2"/>
  <c r="I20" i="2" s="1"/>
  <c r="N16" i="1" s="1"/>
  <c r="N15" i="1" s="1"/>
  <c r="G20" i="2"/>
  <c r="N20" i="1" l="1"/>
  <c r="H22" i="3"/>
  <c r="N19" i="1" s="1"/>
  <c r="N14" i="1"/>
  <c r="G13" i="7"/>
  <c r="G14" i="7"/>
  <c r="G12" i="7"/>
  <c r="N13" i="1" l="1"/>
  <c r="N18" i="1"/>
  <c r="G38" i="7"/>
  <c r="N22" i="1" s="1"/>
  <c r="N11" i="1" l="1"/>
  <c r="N23" i="1"/>
  <c r="H13" i="8" s="1"/>
  <c r="H14" i="8" l="1"/>
  <c r="H12" i="8"/>
  <c r="H39" i="8" l="1"/>
  <c r="N24" i="1" s="1"/>
  <c r="N21" i="1" l="1"/>
  <c r="N27" i="1" s="1"/>
  <c r="C3" i="17" l="1"/>
  <c r="D6" i="17" s="1"/>
  <c r="E9" i="17" s="1"/>
  <c r="O22" i="2"/>
  <c r="P22" i="2" s="1"/>
  <c r="N28" i="1"/>
  <c r="D7" i="17" l="1"/>
  <c r="G9" i="17" s="1"/>
  <c r="D13" i="17" s="1"/>
  <c r="D8" i="17"/>
  <c r="I9" i="17" s="1"/>
  <c r="P26" i="1"/>
  <c r="P27" i="1" s="1"/>
  <c r="D12" i="17"/>
  <c r="E10" i="17"/>
  <c r="K9" i="17" l="1"/>
  <c r="D15" i="17" s="1"/>
  <c r="D9" i="17"/>
  <c r="C6" i="17" s="1"/>
  <c r="D14" i="17"/>
  <c r="I10" i="17"/>
  <c r="C8" i="17" l="1"/>
  <c r="C7" i="17"/>
  <c r="D16" i="17"/>
  <c r="C9" i="17" l="1"/>
</calcChain>
</file>

<file path=xl/sharedStrings.xml><?xml version="1.0" encoding="utf-8"?>
<sst xmlns="http://schemas.openxmlformats.org/spreadsheetml/2006/main" count="412" uniqueCount="299">
  <si>
    <t>Companhia de Desenvolvimento dos Vales do São Francisco e do Parnaíba</t>
  </si>
  <si>
    <t>PROPOSTA FINANCEIRA DE SERVIÇOS</t>
  </si>
  <si>
    <t>CODIGO:</t>
  </si>
  <si>
    <t>PFS</t>
  </si>
  <si>
    <t>NOME DA CONSULTORA:</t>
  </si>
  <si>
    <t>OBJETO:</t>
  </si>
  <si>
    <t>EDITAL:</t>
  </si>
  <si>
    <t>CUSTOS DIRETOS</t>
  </si>
  <si>
    <t>MÃO-DE-OBRA</t>
  </si>
  <si>
    <t>A - TOTAL DE SALÁRIO DA EQUIPE</t>
  </si>
  <si>
    <t>A1 - TOTAL SALÁRIOS DA EQUIPE COM VÍNCULO (PFS-I)</t>
  </si>
  <si>
    <t>B - TOTAL DE ENCARGOS SOCIAIS</t>
  </si>
  <si>
    <t>OUTRAS DESPESAS</t>
  </si>
  <si>
    <t>TOTAL DE OUTRAS DESPESAS</t>
  </si>
  <si>
    <t>CUSTOS INDIRETOS</t>
  </si>
  <si>
    <t>NOME DO INFORMANTE:</t>
  </si>
  <si>
    <t>QUALIFICAÇÃO:</t>
  </si>
  <si>
    <t>ASSINATURA:</t>
  </si>
  <si>
    <t>DATA:</t>
  </si>
  <si>
    <t>OBSERVAÇÃO:</t>
  </si>
  <si>
    <t xml:space="preserve">ESTE ORÇAMENTO FOI CALCULADO COM OS SEGUINTES % MÁXIMOS DE ENCARGOS SOCIAIS E CUSTOS INDIRETOS: </t>
  </si>
  <si>
    <t>1. ENCARGOS SOCIAIS DE AUTÔNOMOS = 20% SOBRE O SALÁRIO MENSAL</t>
  </si>
  <si>
    <r>
      <t xml:space="preserve">6. </t>
    </r>
    <r>
      <rPr>
        <b/>
        <sz val="8"/>
        <rFont val="Arial"/>
        <family val="2"/>
      </rPr>
      <t>DF'</t>
    </r>
    <r>
      <rPr>
        <sz val="8"/>
        <rFont val="Arial"/>
        <family val="2"/>
      </rPr>
      <t xml:space="preserve"> = UTILIZADO NA LINHA "H" SERÁ CALCULADO APLICANDO A SEGUINTE FÓRMULA:</t>
    </r>
  </si>
  <si>
    <r>
      <t xml:space="preserve">    </t>
    </r>
    <r>
      <rPr>
        <b/>
        <sz val="8"/>
        <rFont val="Arial"/>
        <family val="2"/>
      </rPr>
      <t>DF'</t>
    </r>
    <r>
      <rPr>
        <sz val="8"/>
        <rFont val="Arial"/>
        <family val="2"/>
      </rPr>
      <t xml:space="preserve"> = { [ 1 / ( 1 - DF) ] - 1 } x 100</t>
    </r>
  </si>
  <si>
    <r>
      <t xml:space="preserve">7. </t>
    </r>
    <r>
      <rPr>
        <b/>
        <sz val="8"/>
        <rFont val="Arial"/>
        <family val="2"/>
      </rPr>
      <t>NÃO</t>
    </r>
    <r>
      <rPr>
        <sz val="8"/>
        <rFont val="Arial"/>
        <family val="2"/>
      </rPr>
      <t xml:space="preserve"> foram incluídos os tributos IRPJ e CSLL, em cumprimento ao Acórdão nº 325/2007 – TCU – Plenário.</t>
    </r>
  </si>
  <si>
    <t>SALÁRIOS E ENCARGOS DA EQUIPE</t>
  </si>
  <si>
    <t>PFS-I</t>
  </si>
  <si>
    <t>CATEGORIA FUNCIONAL</t>
  </si>
  <si>
    <t>B1</t>
  </si>
  <si>
    <t>B2</t>
  </si>
  <si>
    <t>%</t>
  </si>
  <si>
    <t>-</t>
  </si>
  <si>
    <t>A2</t>
  </si>
  <si>
    <t>A3</t>
  </si>
  <si>
    <t>C</t>
  </si>
  <si>
    <t>LEGENDA:</t>
  </si>
  <si>
    <t>B1 - SALÁRIOS DA EQUIPE EM DIAS ÚTEIS</t>
  </si>
  <si>
    <t>B2- SALÁRIO DO PESSOAL AUTÔNOMO (CONSULTORES)</t>
  </si>
  <si>
    <t>DETALHAR OS ENCARGOS SOCIAIS NO FOR PFS-VIII</t>
  </si>
  <si>
    <t>QUANT.</t>
  </si>
  <si>
    <t>CUSTO (R$)</t>
  </si>
  <si>
    <t>TOTAL (R$)</t>
  </si>
  <si>
    <t>PFS-III</t>
  </si>
  <si>
    <t>DISCRIMINAÇÃO</t>
  </si>
  <si>
    <t>CUSTOS (R$)</t>
  </si>
  <si>
    <t>UNITÁRIO</t>
  </si>
  <si>
    <t>TOTAL</t>
  </si>
  <si>
    <t xml:space="preserve">DESPESAS GERAIS </t>
  </si>
  <si>
    <t>PFS-IV</t>
  </si>
  <si>
    <t>ITEM</t>
  </si>
  <si>
    <t>UNID.</t>
  </si>
  <si>
    <t>Unid. X Mês</t>
  </si>
  <si>
    <t>TOTAL  DE DESPESAS GERAIS</t>
  </si>
  <si>
    <t>DETALHAMENTO DO CUSTO DE ADMINISTRAÇÃO</t>
  </si>
  <si>
    <t>VALORES</t>
  </si>
  <si>
    <t>R$</t>
  </si>
  <si>
    <t>Custos da equipe da administração central da empresa consultora ( diretoria, pessoal técnico de apoio e pessoal administrativo não diretamente vinculado à prestação dos serviços)</t>
  </si>
  <si>
    <t>TOTAIS DO CUSTO DE ADMINISTRAÇÃO</t>
  </si>
  <si>
    <t>OBSERVAÇAO:</t>
  </si>
  <si>
    <t>DETALHAMENTO DE DESPESAS FISCAIS</t>
  </si>
  <si>
    <t>DF %</t>
  </si>
  <si>
    <t>DF' %</t>
  </si>
  <si>
    <t>1 - ISS</t>
  </si>
  <si>
    <t>2 - PIS</t>
  </si>
  <si>
    <t>3 - COFINS</t>
  </si>
  <si>
    <t xml:space="preserve">TOTAIS DE DESPESAS FISCAIS </t>
  </si>
  <si>
    <t>Observação:</t>
  </si>
  <si>
    <t xml:space="preserve"> As despesas fiscais (DF) incidem sobre o total da fatura e não sobre os custos incorridos. Portanto aplicar a seguinte fórmula:</t>
  </si>
  <si>
    <t xml:space="preserve"> DF' = { [ 1 / ( 1 - DF ) ] - 1 } x 100</t>
  </si>
  <si>
    <t>A</t>
  </si>
  <si>
    <t>ENCARGOS SOCIAIS BÁSICOS</t>
  </si>
  <si>
    <t>INSS</t>
  </si>
  <si>
    <t>FGTS</t>
  </si>
  <si>
    <t>A4</t>
  </si>
  <si>
    <t>A5</t>
  </si>
  <si>
    <t xml:space="preserve">Salário Educação </t>
  </si>
  <si>
    <t>A7</t>
  </si>
  <si>
    <t>Seguro contra acidente</t>
  </si>
  <si>
    <t>A8</t>
  </si>
  <si>
    <t>SUBTOTAL DE "A"</t>
  </si>
  <si>
    <t>B</t>
  </si>
  <si>
    <t xml:space="preserve"> ENCARGOS SOCIAIS QUE RECEBEM INCIDÊNCIA DE "A"</t>
  </si>
  <si>
    <t xml:space="preserve">13º Salário  </t>
  </si>
  <si>
    <t>SUBTOTAL DE  "B"</t>
  </si>
  <si>
    <t xml:space="preserve"> ENCARGOS SOCIAIS QUE NÃO RECEBEM INCIDÊNCIA DE "A"</t>
  </si>
  <si>
    <t>C1</t>
  </si>
  <si>
    <t>C2</t>
  </si>
  <si>
    <t>C3</t>
  </si>
  <si>
    <t>SUBTOTAL DE "C"</t>
  </si>
  <si>
    <t>D</t>
  </si>
  <si>
    <t xml:space="preserve"> REINCIDÊNCIAS</t>
  </si>
  <si>
    <t>D1</t>
  </si>
  <si>
    <t>Reincidência de "A" sobre "B"</t>
  </si>
  <si>
    <t>D2</t>
  </si>
  <si>
    <t>SUBTOTAL DE "D"</t>
  </si>
  <si>
    <t>TOTAIS DE ENCARGOS SOCIAIS</t>
  </si>
  <si>
    <t>T1</t>
  </si>
  <si>
    <t>2.1</t>
  </si>
  <si>
    <t>Unid. x Mês</t>
  </si>
  <si>
    <t>1.1</t>
  </si>
  <si>
    <t>VEÍCULOS</t>
  </si>
  <si>
    <t>ALIMENTAÇÃO</t>
  </si>
  <si>
    <t>CATEGORIA</t>
  </si>
  <si>
    <t>A1</t>
  </si>
  <si>
    <t>EQUIPE DE TOPOGRAFIA</t>
  </si>
  <si>
    <r>
      <t xml:space="preserve">    </t>
    </r>
    <r>
      <rPr>
        <b/>
        <sz val="8"/>
        <rFont val="Arial"/>
        <family val="2"/>
      </rPr>
      <t>DF'</t>
    </r>
    <r>
      <rPr>
        <sz val="8"/>
        <rFont val="Arial"/>
        <family val="2"/>
      </rPr>
      <t xml:space="preserve"> = { [ 1 / ( 1 - 0,1225 ) ] - 1 } x 100</t>
    </r>
  </si>
  <si>
    <r>
      <t xml:space="preserve">5. </t>
    </r>
    <r>
      <rPr>
        <b/>
        <sz val="8"/>
        <rFont val="Arial"/>
        <family val="2"/>
      </rPr>
      <t>DF</t>
    </r>
    <r>
      <rPr>
        <sz val="8"/>
        <rFont val="Arial"/>
        <family val="2"/>
      </rPr>
      <t xml:space="preserve"> = A SOMA DOS TRIBUTOS (EX: ISS 3,00 + PIS 1,65 + COFINS 7,60 = 12,25%)</t>
    </r>
  </si>
  <si>
    <t>T3</t>
  </si>
  <si>
    <t>A6</t>
  </si>
  <si>
    <t>Auxílio enfermidade</t>
  </si>
  <si>
    <t>Licença Paternidade</t>
  </si>
  <si>
    <t>Faltas Justificadas</t>
  </si>
  <si>
    <t>Auxílio Acidente de Trabalho</t>
  </si>
  <si>
    <t>Férias Gozadas</t>
  </si>
  <si>
    <t>Salário Maternidade</t>
  </si>
  <si>
    <t>B3</t>
  </si>
  <si>
    <t>B4</t>
  </si>
  <si>
    <t>B5</t>
  </si>
  <si>
    <t>B6</t>
  </si>
  <si>
    <t>B7</t>
  </si>
  <si>
    <t>Aviso Prévio Indenizado</t>
  </si>
  <si>
    <t>Aviso Prévio Trabalhado</t>
  </si>
  <si>
    <t>Férias Indenizadas</t>
  </si>
  <si>
    <t>Depósito Rescisão Sem Justa Causa</t>
  </si>
  <si>
    <t>Indenização Adicional</t>
  </si>
  <si>
    <t>OBRA(S):</t>
  </si>
  <si>
    <t>TOTAL:</t>
  </si>
  <si>
    <t>OBRA (S):</t>
  </si>
  <si>
    <t>OBRAS(S):</t>
  </si>
  <si>
    <t>TOTAIS (R$):</t>
  </si>
  <si>
    <t>TOTAL CUSTO SALÁRIOS DE B1</t>
  </si>
  <si>
    <t>TOTAL CUSTO SALÁRIOS DE  B2</t>
  </si>
  <si>
    <t>TOTAL CUSTO E. SOCIAIS DE B1</t>
  </si>
  <si>
    <t>TOTAL CUSTO E. SOCIAIS DE B2</t>
  </si>
  <si>
    <t>TAXA DE ENCARGOS SOCIAIS  %</t>
  </si>
  <si>
    <r>
      <rPr>
        <b/>
        <sz val="8"/>
        <rFont val="Arial"/>
        <family val="2"/>
      </rPr>
      <t>ISS</t>
    </r>
    <r>
      <rPr>
        <sz val="8"/>
        <rFont val="Arial"/>
        <family val="2"/>
      </rPr>
      <t xml:space="preserve"> apresentado para fins de orçamentação.</t>
    </r>
  </si>
  <si>
    <r>
      <t xml:space="preserve">Para fins de faturamento a contratada </t>
    </r>
    <r>
      <rPr>
        <b/>
        <sz val="8"/>
        <rFont val="Arial"/>
        <family val="2"/>
      </rPr>
      <t>deverá recolher o ISS em cada município</t>
    </r>
    <r>
      <rPr>
        <sz val="8"/>
        <rFont val="Arial"/>
        <family val="2"/>
      </rPr>
      <t xml:space="preserve"> em que presta o serviço</t>
    </r>
  </si>
  <si>
    <t>HOSPEDAGEM</t>
  </si>
  <si>
    <t>Os quantitativos referentes a HOSPEDAGEM referem-se a possíveis deslocamentos para onde não há Escritório/Alojamento</t>
  </si>
  <si>
    <t>Os deslocamentos, nos termos acima, somente serão realizados caso expressamente autorizados pela FISCALIZAÇÃO</t>
  </si>
  <si>
    <t>TOTAL GERAL COM ALIMENTAÇÃO/HOSPEDAGEM</t>
  </si>
  <si>
    <t>Os valores referentes a HOSPEDAGEM somente serão pagos caso haja o efetivo deslocamento</t>
  </si>
  <si>
    <t>DESPESAS COM ALIMENTAÇÃO/HOSPEDAGEM</t>
  </si>
  <si>
    <t>C - DESPESAS COM ALIMENTAÇÃO/HOSPEDAGEM(PFS-II)</t>
  </si>
  <si>
    <t xml:space="preserve">2. ENCARGOS SOCIAIS DA EQUIPE COM VÍNCULO = 74,59% SOBRE O SALÁRIO MENSAL </t>
  </si>
  <si>
    <t>PFS-II</t>
  </si>
  <si>
    <t>DATA</t>
  </si>
  <si>
    <t xml:space="preserve"> DF' = { [ 1 / ( 1 - 0,1425 ) ] - 1 } x 100</t>
  </si>
  <si>
    <t xml:space="preserve"> ou seja, para o valor máximo de 14,25%, o valor a ser aplicado na composição dos preços será:</t>
  </si>
  <si>
    <t xml:space="preserve"> DF' =0,1662  ou  16,62%</t>
  </si>
  <si>
    <r>
      <t xml:space="preserve">    </t>
    </r>
    <r>
      <rPr>
        <b/>
        <sz val="8"/>
        <rFont val="Arial"/>
        <family val="2"/>
      </rPr>
      <t>DF' = 0,1662  ou  16,62%</t>
    </r>
  </si>
  <si>
    <t>CODEVASF</t>
  </si>
  <si>
    <t>Depreciação mensal do equipamento</t>
  </si>
  <si>
    <t>Tempo previsto de vida útil (meses)</t>
  </si>
  <si>
    <t>Juros pelo Capital empregado</t>
  </si>
  <si>
    <t>Combustível</t>
  </si>
  <si>
    <t>D3</t>
  </si>
  <si>
    <t>D4</t>
  </si>
  <si>
    <t>E</t>
  </si>
  <si>
    <t>Lubrificantes</t>
  </si>
  <si>
    <t>E1</t>
  </si>
  <si>
    <t>E2</t>
  </si>
  <si>
    <t>E3</t>
  </si>
  <si>
    <t>E4</t>
  </si>
  <si>
    <t>Quantidade de litros de óleo por troca</t>
  </si>
  <si>
    <t>E5</t>
  </si>
  <si>
    <t>E6</t>
  </si>
  <si>
    <t>F</t>
  </si>
  <si>
    <t>Pneus</t>
  </si>
  <si>
    <t>F1</t>
  </si>
  <si>
    <t>G</t>
  </si>
  <si>
    <t>Sem Motorista</t>
  </si>
  <si>
    <t>COD.</t>
  </si>
  <si>
    <t>SESI</t>
  </si>
  <si>
    <t>SENAI</t>
  </si>
  <si>
    <t>INCRA</t>
  </si>
  <si>
    <t>SEBRAE</t>
  </si>
  <si>
    <t>A9</t>
  </si>
  <si>
    <t>SECONCI</t>
  </si>
  <si>
    <t>Repouso Semanal Remunerado</t>
  </si>
  <si>
    <t>Feriado</t>
  </si>
  <si>
    <t>B8</t>
  </si>
  <si>
    <t>B9</t>
  </si>
  <si>
    <t>B10</t>
  </si>
  <si>
    <t>Dias de chuvas</t>
  </si>
  <si>
    <t>Reincidência de Grupo A sobre Aviso Prévio Trabalhado e Reincidência do FGTS sobre Aviso Prévio Indenizado.</t>
  </si>
  <si>
    <t>Veículo tipo caminhoneta diesel, tração 4 x 4, cabine dupla, direção hidráulica, acionamento de vidros elétrico, sistema de trava automático nas quatro portas, ar condicionado, seminovo em bom estado de conservação, com no máximo um ano de uso, cor branca, incluindo despesas com combustível, manutenção, licenciamento, seguros e impostos.</t>
  </si>
  <si>
    <t>2.2</t>
  </si>
  <si>
    <t>2.3</t>
  </si>
  <si>
    <t>2.4</t>
  </si>
  <si>
    <t>2.5</t>
  </si>
  <si>
    <t>KIT BÁSICO DE EPI - FARDAMENTO, BOTA DE COURO, CAPACETE, LUVA RASPA, ÓCULOS,  MÁSCARA FILTRO PAPEL, FILTRO SOLAR FPS30 (CUSTO MENSAL)</t>
  </si>
  <si>
    <t>Todos os profissionais terão sua lotação nos municípios base do Escritório Alojamento, exceto o Coordenador, o Técnico em Segurança do Trabalho,</t>
  </si>
  <si>
    <t>e os Técnicos de Campo de Petrolândia e Moreilândia.</t>
  </si>
  <si>
    <t>Outras despesas que afetam o custo de produção como treinamento, biblioteca, programa de qualidade, auditoria interna e externa</t>
  </si>
  <si>
    <t>4. REMUNERAÇÃO DA EMPRESA (LUCRO) = 9,40% SOBRE OS ITENS DE CUSTOS DIRETOS + CUSTO DE ADMINISTRAÇÃO</t>
  </si>
  <si>
    <t xml:space="preserve">B1 -  72,27% INCIDENTE SOBRE O ITEM  A1 </t>
  </si>
  <si>
    <t>3. CUSTO DE ADMINISTRAÇÃO = 14,00% SOBRE O TOTAL DE SALÁRIOS DA EQUIPE (A1 + A2)</t>
  </si>
  <si>
    <t>2.6</t>
  </si>
  <si>
    <t>2.7</t>
  </si>
  <si>
    <t>ALUGUEL, MOBILIÁRIO E EQUIPAMENTOS</t>
  </si>
  <si>
    <t>Equipamentos de topografia</t>
  </si>
  <si>
    <t>SEINFRA-CE-I8608</t>
  </si>
  <si>
    <t>Previsão de recup. Na venda do bem usado</t>
  </si>
  <si>
    <t>Custo mensal [A1-(A3xA1)]/A2</t>
  </si>
  <si>
    <t>Juros s/depreciação/aluguel (B1xA4)</t>
  </si>
  <si>
    <t>Taxa de gastos s/a deprec. Inc. seguros (%)</t>
  </si>
  <si>
    <t>Incidência mensal (C1xA4)</t>
  </si>
  <si>
    <t>Média mensal de quilômetro por veículo</t>
  </si>
  <si>
    <t>Combustivel    (D1/D3)*D2</t>
  </si>
  <si>
    <t>Franquia por troca de óleo (km)</t>
  </si>
  <si>
    <t>Quantidade de dias do Contrato</t>
  </si>
  <si>
    <t>Lubrificantes  E = (E1*E3*E4*30)/E2*E5</t>
  </si>
  <si>
    <t>F2</t>
  </si>
  <si>
    <t>Vida do Pneu em quilômetros</t>
  </si>
  <si>
    <t>F3</t>
  </si>
  <si>
    <t>Quantidade de pneus</t>
  </si>
  <si>
    <t>F4</t>
  </si>
  <si>
    <t>F5</t>
  </si>
  <si>
    <t>F6</t>
  </si>
  <si>
    <t>Pneus = (F1*F3*F4*30)/(F2*F5)</t>
  </si>
  <si>
    <t>Custo Mensal</t>
  </si>
  <si>
    <t>Material de escritório</t>
  </si>
  <si>
    <t>10562/ORSE</t>
  </si>
  <si>
    <t>10557/ORSE</t>
  </si>
  <si>
    <t>Telefone</t>
  </si>
  <si>
    <t>CREA</t>
  </si>
  <si>
    <t>PAGAMENTO DE ART</t>
  </si>
  <si>
    <t>F - REMUNERAÇÃO DA EMPRESA (LUCRO) - (9,40% DOS ITENS A+B+C+D+E)</t>
  </si>
  <si>
    <t>G - DESPESAS FISCAIS - (16,61% = DF' DOS ITENS A+B+C+D+E+F+G) (PFS-V)</t>
  </si>
  <si>
    <t>PFS-V</t>
  </si>
  <si>
    <t>DETALHAMENTO DOS ENCARGOS SOCIAIS - PSF VI</t>
  </si>
  <si>
    <t>Despesas com aluguéis, comunicação, manutenção e transporte não diretamente relacionados com o custo direto dos serviços e pagamento de ART dos serviços realizados.</t>
  </si>
  <si>
    <t>SERVIÇOS PAGOS A PREÇO UNITÁRIO</t>
  </si>
  <si>
    <t>Ministério do Desenvolvimento Regional - MDR</t>
  </si>
  <si>
    <t xml:space="preserve">                                                  Companhia de Desenvolvimento dos Vales do São Francisco e do Parnaíba</t>
  </si>
  <si>
    <t>D - DESPESAS GERAIS (PFS-III)</t>
  </si>
  <si>
    <t>E -  CUSTO DE ADMINISTRAÇÃO - (14,00% DO ITEM A) (PFS-IV)</t>
  </si>
  <si>
    <t>Valor Total da Obra</t>
  </si>
  <si>
    <t>CRONOGRAMA FÍSICO-FINANCEIRO DA EXECUÇÃO DOS SERVIÇOS</t>
  </si>
  <si>
    <t>DESCRIÇÃO</t>
  </si>
  <si>
    <t>% R$</t>
  </si>
  <si>
    <t>PERC. DO TOTAL</t>
  </si>
  <si>
    <t>Medição Mensal (R$)</t>
  </si>
  <si>
    <t>Valor das Medições</t>
  </si>
  <si>
    <t>Total</t>
  </si>
  <si>
    <t>Percentual do Valor Total dos Serviços</t>
  </si>
  <si>
    <t>ENGENHEIRO CIVIL DE OBRA SENIOR COM ENCARGOS COMPLEMENTARES</t>
  </si>
  <si>
    <t>TOPOGRAFO COM ENCARGOS COMPLEMENTARES</t>
  </si>
  <si>
    <t>AUXILIAR DE TOPÓGRAFO COM ENCARGOS COMPLEMENTARES</t>
  </si>
  <si>
    <t>DESENHISTA PROJETISTA COM ENCARGOS COMPLEMENTARES</t>
  </si>
  <si>
    <t>AUXILIAR DE ESCRITORIO COM ENCARGOS COMPLEMENTARES</t>
  </si>
  <si>
    <t>GEÓLOGO COM ENCARGOS COMPLEMENTARES</t>
  </si>
  <si>
    <t>HIDRÓLOGO COM ENCARGOS COMPLEMENTARES</t>
  </si>
  <si>
    <t>VALOR HORA  (R$)</t>
  </si>
  <si>
    <t>TOTAL DE HORAS</t>
  </si>
  <si>
    <t>TOTAL DE KM</t>
  </si>
  <si>
    <t>TOTAL DA PROPOSTA</t>
  </si>
  <si>
    <t>TOTAL DA PROPOSTA POR KM</t>
  </si>
  <si>
    <t>QUANTIDADE</t>
  </si>
  <si>
    <t xml:space="preserve"> QUANTIDADE DE HORAS</t>
  </si>
  <si>
    <t>TÉCNICO DE SONDAGEM COM ENCARGOS COMPLEMENTARES</t>
  </si>
  <si>
    <t xml:space="preserve">05105/ORSE </t>
  </si>
  <si>
    <t>Unid.</t>
  </si>
  <si>
    <t>E9562</t>
  </si>
  <si>
    <t>Hora</t>
  </si>
  <si>
    <t>GPS geodésico</t>
  </si>
  <si>
    <t>Sondagem até 1,5 m de profundidade</t>
  </si>
  <si>
    <t>VEÍCULO TIPO PICK-UP CABINE SIMPLES 4x4 S/ MOTORISTA</t>
  </si>
  <si>
    <t>unid x mês</t>
  </si>
  <si>
    <t>Baseada em :</t>
  </si>
  <si>
    <t>Cód. Insumo</t>
  </si>
  <si>
    <t>Desc. do Insumo</t>
  </si>
  <si>
    <t>P. Total (R$)</t>
  </si>
  <si>
    <t>Preço de Aquisição - DNIT - SICRO II - E9684</t>
  </si>
  <si>
    <t>Taxa mensal de Juros</t>
  </si>
  <si>
    <t>Conservação e manutenção</t>
  </si>
  <si>
    <t>Preço do litro de combustível - Sinapi 4221i</t>
  </si>
  <si>
    <t>Quilômetros rodados com um litro combustível</t>
  </si>
  <si>
    <t>Quilometragem do Contrato</t>
  </si>
  <si>
    <t>Preço do litro de óleo - Sinapi 4227i</t>
  </si>
  <si>
    <t>Preço do Pneu (Cot. Carrefour - Pneu Goodyear Aro 17 225/65R17 Wrangler)</t>
  </si>
  <si>
    <t>Quantidade de dias do contrato</t>
  </si>
  <si>
    <t>Motorista</t>
  </si>
  <si>
    <t>G1</t>
  </si>
  <si>
    <t>Salário com encargos complem - Sinapi 88284</t>
  </si>
  <si>
    <t>H</t>
  </si>
  <si>
    <t>H1</t>
  </si>
  <si>
    <t>I</t>
  </si>
  <si>
    <t>Custo Direto p/ km Rodado</t>
  </si>
  <si>
    <t>I1</t>
  </si>
  <si>
    <t xml:space="preserve">Sub total: </t>
  </si>
  <si>
    <t xml:space="preserve">PREÇO UNITÁRIO TOTAL : </t>
  </si>
  <si>
    <t>Fase preliminar</t>
  </si>
  <si>
    <t>Elaboração de Projeto Básico</t>
  </si>
  <si>
    <t>Elaboração de Projeto Executivo</t>
  </si>
  <si>
    <r>
      <t xml:space="preserve">Objeto: </t>
    </r>
    <r>
      <rPr>
        <sz val="9"/>
        <rFont val="Arial"/>
        <family val="2"/>
      </rPr>
      <t xml:space="preserve">Contratação de Serviços de engenharia para a elaboração dos projetos básicos e executivos de pavimentação asfáltica das estradas de acesso aos Projetos de Irrigação Baixio de Irecê, Nupeba e Formoso, sob a gestão da 2ª Superintendência Regional da CODEVASF, no Estado da Bahia. </t>
    </r>
  </si>
  <si>
    <t>15 dias</t>
  </si>
  <si>
    <t>Estrada Baixio de Irecê</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</si>
</sst>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R$&quot;\ * #,##0.00_-;\-&quot;R$&quot;\ * #,##0.00_-;_-&quot;R$&quot;\ * &quot;-&quot;??_-;_-@_-"/>
    <numFmt numFmtId="43" formatCode="_-* #,##0.00_-;\-* #,##0.00_-;_-* &quot;-&quot;??_-;_-@_-"/>
    <numFmt numFmtId="164" formatCode="&quot;R$ &quot;#,##0_);[Red]\(&quot;R$ &quot;#,##0\)"/>
    <numFmt numFmtId="165" formatCode="_(* #,##0.00_);_(* \(#,##0.00\);_(* &quot;-&quot;??_);_(@_)"/>
    <numFmt numFmtId="166" formatCode="General_)"/>
    <numFmt numFmtId="167" formatCode="0_)"/>
    <numFmt numFmtId="168" formatCode="00"/>
    <numFmt numFmtId="169" formatCode="_(* #,##0.00_);_(* \(#,##0.00\);_(* \-??_);_(@_)"/>
    <numFmt numFmtId="170" formatCode="#,##0.00_ ;\-#,##0.00\ "/>
    <numFmt numFmtId="171" formatCode="&quot;R$ &quot;#,##0.00"/>
    <numFmt numFmtId="172" formatCode="[$R$-416]\ #,##0.00;[Red]\-[$R$-416]\ #,##0.00"/>
    <numFmt numFmtId="173" formatCode="#,##0.000"/>
    <numFmt numFmtId="174" formatCode="#,##0.0000"/>
    <numFmt numFmtId="175" formatCode="0.0%"/>
  </numFmts>
  <fonts count="55" x14ac:knownFonts="1">
    <font>
      <sz val="10"/>
      <name val="MS Sans Serif"/>
      <family val="2"/>
    </font>
    <font>
      <sz val="11"/>
      <color theme="1"/>
      <name val="Calibri"/>
      <family val="2"/>
      <scheme val="minor"/>
    </font>
    <font>
      <sz val="11"/>
      <color theme="1"/>
      <name val="Calibri"/>
      <family val="2"/>
      <scheme val="minor"/>
    </font>
    <font>
      <sz val="11"/>
      <color theme="1"/>
      <name val="Calibri"/>
      <family val="2"/>
      <scheme val="minor"/>
    </font>
    <font>
      <sz val="10"/>
      <name val="Arial"/>
    </font>
    <font>
      <sz val="11"/>
      <color indexed="8"/>
      <name val="Calibri"/>
      <family val="2"/>
    </font>
    <font>
      <sz val="11"/>
      <color indexed="9"/>
      <name val="Calibri"/>
      <family val="2"/>
    </font>
    <font>
      <sz val="11"/>
      <color indexed="17"/>
      <name val="Calibri"/>
      <family val="2"/>
    </font>
    <font>
      <b/>
      <sz val="11"/>
      <color indexed="10"/>
      <name val="Calibri"/>
      <family val="2"/>
    </font>
    <font>
      <b/>
      <sz val="11"/>
      <color indexed="9"/>
      <name val="Calibri"/>
      <family val="2"/>
    </font>
    <font>
      <sz val="11"/>
      <color indexed="10"/>
      <name val="Calibri"/>
      <family val="2"/>
    </font>
    <font>
      <sz val="11"/>
      <color indexed="62"/>
      <name val="Calibri"/>
      <family val="2"/>
    </font>
    <font>
      <sz val="11"/>
      <color indexed="20"/>
      <name val="Calibri"/>
      <family val="2"/>
    </font>
    <font>
      <sz val="11"/>
      <color indexed="19"/>
      <name val="Calibri"/>
      <family val="2"/>
    </font>
    <font>
      <sz val="8"/>
      <name val="Helv"/>
      <family val="2"/>
    </font>
    <font>
      <sz val="10"/>
      <name val="Arial"/>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sz val="8"/>
      <name val="Arial"/>
      <family val="2"/>
    </font>
    <font>
      <b/>
      <sz val="14"/>
      <name val="Arial"/>
      <family val="2"/>
    </font>
    <font>
      <sz val="7"/>
      <name val="Arial"/>
      <family val="2"/>
    </font>
    <font>
      <b/>
      <sz val="12"/>
      <name val="Arial"/>
      <family val="2"/>
    </font>
    <font>
      <b/>
      <sz val="10"/>
      <name val="Arial"/>
      <family val="2"/>
    </font>
    <font>
      <b/>
      <sz val="8"/>
      <name val="Arial"/>
      <family val="2"/>
    </font>
    <font>
      <b/>
      <sz val="8"/>
      <color indexed="8"/>
      <name val="Arial"/>
      <family val="2"/>
    </font>
    <font>
      <sz val="8"/>
      <color indexed="8"/>
      <name val="Arial"/>
      <family val="2"/>
    </font>
    <font>
      <sz val="8"/>
      <name val="MS Sans Serif"/>
      <family val="2"/>
    </font>
    <font>
      <sz val="10"/>
      <name val="Helv"/>
      <family val="2"/>
    </font>
    <font>
      <sz val="9"/>
      <name val="Helv"/>
      <family val="2"/>
    </font>
    <font>
      <sz val="10"/>
      <name val="MS Sans Serif"/>
      <family val="2"/>
    </font>
    <font>
      <b/>
      <sz val="9"/>
      <name val="Arial"/>
      <family val="2"/>
    </font>
    <font>
      <sz val="9"/>
      <name val="Arial"/>
      <family val="2"/>
    </font>
    <font>
      <b/>
      <sz val="10"/>
      <name val="Tahoma"/>
      <family val="2"/>
    </font>
    <font>
      <sz val="8"/>
      <name val="Tahoma"/>
      <family val="2"/>
    </font>
    <font>
      <sz val="6"/>
      <name val="Tahoma"/>
      <family val="2"/>
    </font>
    <font>
      <b/>
      <sz val="12"/>
      <color indexed="18"/>
      <name val="Arial"/>
      <family val="2"/>
    </font>
    <font>
      <sz val="14"/>
      <color indexed="8"/>
      <name val="Times New Roman"/>
      <family val="1"/>
    </font>
    <font>
      <sz val="10"/>
      <name val="Tahoma"/>
      <family val="2"/>
    </font>
    <font>
      <sz val="9"/>
      <color indexed="12"/>
      <name val="Arial"/>
      <family val="2"/>
    </font>
    <font>
      <sz val="9"/>
      <name val="Tahoma"/>
      <family val="2"/>
    </font>
    <font>
      <sz val="10"/>
      <color rgb="FF000000"/>
      <name val="Times New Roman"/>
      <family val="1"/>
    </font>
    <font>
      <b/>
      <sz val="8"/>
      <color rgb="FF000000"/>
      <name val="Verdana"/>
      <family val="2"/>
    </font>
    <font>
      <b/>
      <sz val="9"/>
      <color rgb="FF000000"/>
      <name val="Arial Narrow"/>
      <family val="2"/>
    </font>
    <font>
      <b/>
      <sz val="8"/>
      <color rgb="FF000000"/>
      <name val="Arial"/>
      <family val="2"/>
    </font>
    <font>
      <b/>
      <sz val="11"/>
      <color rgb="FF000000"/>
      <name val="Arial Narrow"/>
      <family val="2"/>
    </font>
    <font>
      <b/>
      <i/>
      <sz val="8"/>
      <color rgb="FF000000"/>
      <name val="Arial Narrow"/>
      <family val="2"/>
    </font>
    <font>
      <i/>
      <sz val="9"/>
      <color rgb="FF000000"/>
      <name val="Arial Narrow"/>
      <family val="2"/>
    </font>
    <font>
      <sz val="8"/>
      <color rgb="FF000000"/>
      <name val="Verdana"/>
      <family val="2"/>
    </font>
    <font>
      <b/>
      <sz val="8"/>
      <color rgb="FF000000"/>
      <name val="Calibri"/>
      <family val="2"/>
    </font>
    <font>
      <b/>
      <sz val="10"/>
      <name val="MS Sans Serif"/>
      <family val="2"/>
    </font>
  </fonts>
  <fills count="27">
    <fill>
      <patternFill patternType="none"/>
    </fill>
    <fill>
      <patternFill patternType="gray125"/>
    </fill>
    <fill>
      <patternFill patternType="solid">
        <fgColor indexed="44"/>
        <bgColor indexed="42"/>
      </patternFill>
    </fill>
    <fill>
      <patternFill patternType="solid">
        <fgColor indexed="29"/>
        <bgColor indexed="45"/>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43"/>
        <bgColor indexed="26"/>
      </patternFill>
    </fill>
    <fill>
      <patternFill patternType="solid">
        <fgColor indexed="45"/>
        <bgColor indexed="46"/>
      </patternFill>
    </fill>
    <fill>
      <patternFill patternType="solid">
        <fgColor indexed="25"/>
        <bgColor indexed="23"/>
      </patternFill>
    </fill>
    <fill>
      <patternFill patternType="solid">
        <fgColor indexed="50"/>
        <bgColor indexed="19"/>
      </patternFill>
    </fill>
    <fill>
      <patternFill patternType="solid">
        <fgColor indexed="9"/>
        <bgColor indexed="26"/>
      </patternFill>
    </fill>
    <fill>
      <patternFill patternType="solid">
        <fgColor indexed="55"/>
        <bgColor indexed="23"/>
      </patternFill>
    </fill>
    <fill>
      <patternFill patternType="solid">
        <fgColor indexed="48"/>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46"/>
        <bgColor indexed="45"/>
      </patternFill>
    </fill>
    <fill>
      <patternFill patternType="solid">
        <fgColor indexed="22"/>
        <bgColor indexed="47"/>
      </patternFill>
    </fill>
    <fill>
      <patternFill patternType="solid">
        <fgColor theme="0" tint="-0.14999847407452621"/>
        <bgColor indexed="64"/>
      </patternFill>
    </fill>
    <fill>
      <patternFill patternType="solid">
        <fgColor theme="0"/>
        <bgColor indexed="22"/>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4.9989318521683403E-2"/>
        <bgColor indexed="22"/>
      </patternFill>
    </fill>
    <fill>
      <patternFill patternType="solid">
        <fgColor rgb="FFCCCCCC"/>
        <bgColor rgb="FFC0C0C0"/>
      </patternFill>
    </fill>
    <fill>
      <patternFill patternType="solid">
        <fgColor rgb="FFE6E6E6"/>
        <bgColor rgb="FFEEEEEE"/>
      </patternFill>
    </fill>
  </fills>
  <borders count="2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8"/>
      </bottom>
      <diagonal/>
    </border>
    <border>
      <left/>
      <right/>
      <top/>
      <bottom style="thick">
        <color indexed="42"/>
      </bottom>
      <diagonal/>
    </border>
    <border>
      <left/>
      <right/>
      <top/>
      <bottom style="medium">
        <color indexed="42"/>
      </bottom>
      <diagonal/>
    </border>
    <border>
      <left/>
      <right/>
      <top style="thin">
        <color indexed="48"/>
      </top>
      <bottom style="double">
        <color indexed="48"/>
      </bottom>
      <diagonal/>
    </border>
    <border>
      <left style="medium">
        <color indexed="8"/>
      </left>
      <right/>
      <top/>
      <bottom style="thin">
        <color indexed="8"/>
      </bottom>
      <diagonal/>
    </border>
    <border>
      <left/>
      <right/>
      <top/>
      <bottom style="thin">
        <color indexed="8"/>
      </bottom>
      <diagonal/>
    </border>
    <border>
      <left/>
      <right style="medium">
        <color indexed="8"/>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style="medium">
        <color indexed="8"/>
      </left>
      <right/>
      <top style="thin">
        <color indexed="8"/>
      </top>
      <bottom/>
      <diagonal/>
    </border>
    <border>
      <left/>
      <right/>
      <top style="thin">
        <color indexed="8"/>
      </top>
      <bottom/>
      <diagonal/>
    </border>
    <border>
      <left/>
      <right style="medium">
        <color indexed="8"/>
      </right>
      <top style="thin">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style="medium">
        <color indexed="8"/>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double">
        <color indexed="8"/>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style="double">
        <color indexed="8"/>
      </bottom>
      <diagonal/>
    </border>
    <border>
      <left/>
      <right/>
      <top/>
      <bottom style="double">
        <color indexed="8"/>
      </bottom>
      <diagonal/>
    </border>
    <border>
      <left/>
      <right style="thin">
        <color indexed="8"/>
      </right>
      <top/>
      <bottom style="double">
        <color indexed="8"/>
      </bottom>
      <diagonal/>
    </border>
    <border>
      <left style="thin">
        <color indexed="8"/>
      </left>
      <right/>
      <top/>
      <bottom/>
      <diagonal/>
    </border>
    <border>
      <left/>
      <right/>
      <top style="double">
        <color indexed="8"/>
      </top>
      <bottom style="double">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8"/>
      </top>
      <bottom/>
      <diagonal/>
    </border>
    <border>
      <left/>
      <right style="medium">
        <color indexed="64"/>
      </right>
      <top/>
      <bottom/>
      <diagonal/>
    </border>
    <border>
      <left/>
      <right style="thin">
        <color indexed="8"/>
      </right>
      <top/>
      <bottom style="double">
        <color indexed="64"/>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8"/>
      </left>
      <right style="medium">
        <color indexed="64"/>
      </right>
      <top style="medium">
        <color indexed="64"/>
      </top>
      <bottom/>
      <diagonal/>
    </border>
    <border>
      <left/>
      <right style="medium">
        <color indexed="64"/>
      </right>
      <top/>
      <bottom style="thin">
        <color indexed="8"/>
      </bottom>
      <diagonal/>
    </border>
    <border>
      <left style="thin">
        <color indexed="8"/>
      </left>
      <right style="medium">
        <color indexed="64"/>
      </right>
      <top style="thin">
        <color indexed="8"/>
      </top>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8"/>
      </left>
      <right style="medium">
        <color indexed="64"/>
      </right>
      <top/>
      <bottom style="double">
        <color indexed="64"/>
      </bottom>
      <diagonal/>
    </border>
    <border>
      <left style="medium">
        <color indexed="64"/>
      </left>
      <right/>
      <top/>
      <bottom style="thin">
        <color indexed="8"/>
      </bottom>
      <diagonal/>
    </border>
    <border>
      <left/>
      <right style="medium">
        <color indexed="64"/>
      </right>
      <top style="thin">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thin">
        <color indexed="8"/>
      </bottom>
      <diagonal/>
    </border>
    <border>
      <left style="medium">
        <color indexed="64"/>
      </left>
      <right/>
      <top style="double">
        <color indexed="8"/>
      </top>
      <bottom style="double">
        <color indexed="8"/>
      </bottom>
      <diagonal/>
    </border>
    <border>
      <left/>
      <right style="medium">
        <color indexed="64"/>
      </right>
      <top style="thin">
        <color indexed="8"/>
      </top>
      <bottom style="thin">
        <color indexed="8"/>
      </bottom>
      <diagonal/>
    </border>
    <border>
      <left style="thin">
        <color indexed="8"/>
      </left>
      <right/>
      <top/>
      <bottom style="thin">
        <color indexed="8"/>
      </bottom>
      <diagonal/>
    </border>
    <border>
      <left style="medium">
        <color indexed="64"/>
      </left>
      <right style="thin">
        <color indexed="8"/>
      </right>
      <top style="thin">
        <color indexed="8"/>
      </top>
      <bottom/>
      <diagonal/>
    </border>
    <border>
      <left style="medium">
        <color indexed="64"/>
      </left>
      <right/>
      <top/>
      <bottom style="double">
        <color indexed="8"/>
      </bottom>
      <diagonal/>
    </border>
    <border>
      <left/>
      <right style="medium">
        <color indexed="64"/>
      </right>
      <top/>
      <bottom style="double">
        <color indexed="8"/>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medium">
        <color indexed="64"/>
      </left>
      <right style="thin">
        <color indexed="8"/>
      </right>
      <top style="double">
        <color indexed="8"/>
      </top>
      <bottom/>
      <diagonal/>
    </border>
    <border>
      <left style="thin">
        <color indexed="8"/>
      </left>
      <right/>
      <top/>
      <bottom style="double">
        <color indexed="64"/>
      </bottom>
      <diagonal/>
    </border>
    <border>
      <left/>
      <right/>
      <top/>
      <bottom style="double">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style="thin">
        <color indexed="8"/>
      </left>
      <right style="medium">
        <color indexed="64"/>
      </right>
      <top style="medium">
        <color indexed="64"/>
      </top>
      <bottom/>
      <diagonal/>
    </border>
    <border>
      <left/>
      <right style="thin">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8"/>
      </left>
      <right style="medium">
        <color indexed="8"/>
      </right>
      <top/>
      <bottom style="double">
        <color indexed="8"/>
      </bottom>
      <diagonal/>
    </border>
    <border>
      <left style="medium">
        <color indexed="8"/>
      </left>
      <right style="medium">
        <color indexed="64"/>
      </right>
      <top/>
      <bottom style="double">
        <color indexed="8"/>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style="medium">
        <color indexed="8"/>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8"/>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double">
        <color indexed="8"/>
      </top>
      <bottom/>
      <diagonal/>
    </border>
    <border>
      <left/>
      <right/>
      <top style="double">
        <color indexed="8"/>
      </top>
      <bottom/>
      <diagonal/>
    </border>
    <border>
      <left/>
      <right style="medium">
        <color indexed="64"/>
      </right>
      <top style="double">
        <color indexed="8"/>
      </top>
      <bottom/>
      <diagonal/>
    </border>
    <border>
      <left style="thin">
        <color indexed="8"/>
      </left>
      <right style="medium">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8"/>
      </left>
      <right style="thin">
        <color indexed="8"/>
      </right>
      <top/>
      <bottom style="thin">
        <color indexed="8"/>
      </bottom>
      <diagonal/>
    </border>
    <border>
      <left style="medium">
        <color indexed="8"/>
      </left>
      <right/>
      <top style="thin">
        <color indexed="8"/>
      </top>
      <bottom style="double">
        <color indexed="64"/>
      </bottom>
      <diagonal/>
    </border>
    <border>
      <left/>
      <right/>
      <top style="thin">
        <color indexed="8"/>
      </top>
      <bottom style="double">
        <color indexed="64"/>
      </bottom>
      <diagonal/>
    </border>
    <border>
      <left/>
      <right style="medium">
        <color indexed="8"/>
      </right>
      <top style="thin">
        <color indexed="8"/>
      </top>
      <bottom style="double">
        <color indexed="64"/>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medium">
        <color indexed="8"/>
      </top>
      <bottom style="double">
        <color indexed="8"/>
      </bottom>
      <diagonal/>
    </border>
    <border>
      <left style="thin">
        <color indexed="8"/>
      </left>
      <right style="medium">
        <color indexed="8"/>
      </right>
      <top style="medium">
        <color indexed="8"/>
      </top>
      <bottom/>
      <diagonal/>
    </border>
    <border>
      <left style="thin">
        <color indexed="8"/>
      </left>
      <right style="medium">
        <color indexed="8"/>
      </right>
      <top/>
      <bottom style="double">
        <color indexed="8"/>
      </bottom>
      <diagonal/>
    </border>
    <border>
      <left style="medium">
        <color indexed="8"/>
      </left>
      <right style="medium">
        <color indexed="8"/>
      </right>
      <top style="double">
        <color indexed="8"/>
      </top>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style="thin">
        <color indexed="8"/>
      </top>
      <bottom style="double">
        <color indexed="64"/>
      </bottom>
      <diagonal/>
    </border>
    <border>
      <left style="thin">
        <color indexed="8"/>
      </left>
      <right style="medium">
        <color indexed="8"/>
      </right>
      <top style="thin">
        <color indexed="8"/>
      </top>
      <bottom style="double">
        <color indexed="64"/>
      </bottom>
      <diagonal/>
    </border>
    <border>
      <left style="medium">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double">
        <color indexed="8"/>
      </bottom>
      <diagonal/>
    </border>
    <border>
      <left style="medium">
        <color indexed="8"/>
      </left>
      <right style="medium">
        <color indexed="8"/>
      </right>
      <top style="medium">
        <color indexed="8"/>
      </top>
      <bottom style="double">
        <color indexed="8"/>
      </bottom>
      <diagonal/>
    </border>
    <border>
      <left style="medium">
        <color indexed="8"/>
      </left>
      <right/>
      <top style="double">
        <color indexed="8"/>
      </top>
      <bottom/>
      <diagonal/>
    </border>
    <border>
      <left/>
      <right style="thin">
        <color indexed="8"/>
      </right>
      <top style="double">
        <color indexed="8"/>
      </top>
      <bottom/>
      <diagonal/>
    </border>
    <border>
      <left style="medium">
        <color indexed="64"/>
      </left>
      <right/>
      <top style="medium">
        <color indexed="64"/>
      </top>
      <bottom style="medium">
        <color indexed="64"/>
      </bottom>
      <diagonal/>
    </border>
    <border>
      <left style="medium">
        <color indexed="8"/>
      </left>
      <right style="medium">
        <color indexed="64"/>
      </right>
      <top style="medium">
        <color indexed="64"/>
      </top>
      <bottom style="thin">
        <color indexed="8"/>
      </bottom>
      <diagonal/>
    </border>
    <border>
      <left style="medium">
        <color indexed="8"/>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8"/>
      </right>
      <top style="medium">
        <color indexed="64"/>
      </top>
      <bottom style="double">
        <color indexed="8"/>
      </bottom>
      <diagonal/>
    </border>
    <border>
      <left style="medium">
        <color indexed="8"/>
      </left>
      <right style="medium">
        <color indexed="8"/>
      </right>
      <top style="medium">
        <color indexed="64"/>
      </top>
      <bottom style="double">
        <color indexed="8"/>
      </bottom>
      <diagonal/>
    </border>
    <border>
      <left style="medium">
        <color indexed="64"/>
      </left>
      <right style="medium">
        <color indexed="8"/>
      </right>
      <top style="medium">
        <color indexed="8"/>
      </top>
      <bottom style="double">
        <color indexed="8"/>
      </bottom>
      <diagonal/>
    </border>
    <border>
      <left style="thin">
        <color indexed="8"/>
      </left>
      <right style="medium">
        <color indexed="64"/>
      </right>
      <top/>
      <bottom style="thin">
        <color indexed="8"/>
      </bottom>
      <diagonal/>
    </border>
    <border>
      <left/>
      <right style="thin">
        <color indexed="64"/>
      </right>
      <top style="thin">
        <color indexed="64"/>
      </top>
      <bottom style="thin">
        <color indexed="64"/>
      </bottom>
      <diagonal/>
    </border>
    <border>
      <left/>
      <right style="medium">
        <color indexed="8"/>
      </right>
      <top style="medium">
        <color indexed="64"/>
      </top>
      <bottom style="double">
        <color indexed="8"/>
      </bottom>
      <diagonal/>
    </border>
    <border>
      <left/>
      <right style="medium">
        <color indexed="8"/>
      </right>
      <top style="medium">
        <color indexed="8"/>
      </top>
      <bottom style="double">
        <color indexed="8"/>
      </bottom>
      <diagonal/>
    </border>
    <border>
      <left/>
      <right style="thin">
        <color indexed="8"/>
      </right>
      <top style="medium">
        <color indexed="64"/>
      </top>
      <bottom/>
      <diagonal/>
    </border>
    <border>
      <left/>
      <right style="thin">
        <color indexed="8"/>
      </right>
      <top/>
      <bottom style="medium">
        <color indexed="64"/>
      </bottom>
      <diagonal/>
    </border>
    <border>
      <left style="thin">
        <color indexed="8"/>
      </left>
      <right style="thin">
        <color indexed="8"/>
      </right>
      <top style="double">
        <color indexed="8"/>
      </top>
      <bottom style="thin">
        <color indexed="8"/>
      </bottom>
      <diagonal/>
    </border>
    <border>
      <left style="thin">
        <color indexed="8"/>
      </left>
      <right style="medium">
        <color indexed="64"/>
      </right>
      <top style="double">
        <color indexed="8"/>
      </top>
      <bottom/>
      <diagonal/>
    </border>
    <border>
      <left style="medium">
        <color indexed="64"/>
      </left>
      <right style="thin">
        <color indexed="8"/>
      </right>
      <top/>
      <bottom/>
      <diagonal/>
    </border>
    <border>
      <left style="thin">
        <color indexed="8"/>
      </left>
      <right style="medium">
        <color indexed="8"/>
      </right>
      <top style="medium">
        <color indexed="64"/>
      </top>
      <bottom style="double">
        <color indexed="8"/>
      </bottom>
      <diagonal/>
    </border>
    <border>
      <left style="medium">
        <color indexed="64"/>
      </left>
      <right style="medium">
        <color indexed="8"/>
      </right>
      <top style="thin">
        <color indexed="8"/>
      </top>
      <bottom style="double">
        <color indexed="8"/>
      </bottom>
      <diagonal/>
    </border>
    <border>
      <left style="thin">
        <color indexed="8"/>
      </left>
      <right style="medium">
        <color indexed="8"/>
      </right>
      <top style="thin">
        <color indexed="8"/>
      </top>
      <bottom style="double">
        <color indexed="8"/>
      </bottom>
      <diagonal/>
    </border>
    <border>
      <left style="medium">
        <color indexed="64"/>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8"/>
      </left>
      <right/>
      <top style="thin">
        <color indexed="8"/>
      </top>
      <bottom style="medium">
        <color indexed="64"/>
      </bottom>
      <diagonal/>
    </border>
    <border>
      <left style="medium">
        <color indexed="64"/>
      </left>
      <right style="thin">
        <color indexed="8"/>
      </right>
      <top style="double">
        <color indexed="8"/>
      </top>
      <bottom style="thin">
        <color indexed="8"/>
      </bottom>
      <diagonal/>
    </border>
    <border>
      <left style="medium">
        <color indexed="64"/>
      </left>
      <right/>
      <top style="double">
        <color indexed="8"/>
      </top>
      <bottom style="double">
        <color indexed="64"/>
      </bottom>
      <diagonal/>
    </border>
    <border>
      <left style="thin">
        <color indexed="8"/>
      </left>
      <right/>
      <top style="double">
        <color indexed="8"/>
      </top>
      <bottom style="double">
        <color indexed="64"/>
      </bottom>
      <diagonal/>
    </border>
    <border>
      <left style="thin">
        <color indexed="64"/>
      </left>
      <right/>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style="thin">
        <color indexed="8"/>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8"/>
      </right>
      <top/>
      <bottom/>
      <diagonal/>
    </border>
    <border>
      <left/>
      <right/>
      <top/>
      <bottom style="hair">
        <color indexed="64"/>
      </bottom>
      <diagonal/>
    </border>
    <border>
      <left style="thin">
        <color indexed="64"/>
      </left>
      <right style="thin">
        <color indexed="8"/>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hair">
        <color theme="1"/>
      </left>
      <right style="hair">
        <color indexed="64"/>
      </right>
      <top style="thin">
        <color theme="1"/>
      </top>
      <bottom style="thin">
        <color theme="1"/>
      </bottom>
      <diagonal/>
    </border>
    <border>
      <left style="hair">
        <color indexed="64"/>
      </left>
      <right style="hair">
        <color indexed="64"/>
      </right>
      <top style="thin">
        <color theme="1"/>
      </top>
      <bottom style="thin">
        <color theme="1"/>
      </bottom>
      <diagonal/>
    </border>
    <border>
      <left style="hair">
        <color indexed="64"/>
      </left>
      <right style="hair">
        <color indexed="64"/>
      </right>
      <top/>
      <bottom style="thin">
        <color theme="1"/>
      </bottom>
      <diagonal/>
    </border>
    <border>
      <left/>
      <right/>
      <top style="thin">
        <color theme="1"/>
      </top>
      <bottom style="thin">
        <color theme="1"/>
      </bottom>
      <diagonal/>
    </border>
    <border>
      <left style="hair">
        <color theme="1"/>
      </left>
      <right/>
      <top/>
      <bottom/>
      <diagonal/>
    </border>
    <border>
      <left/>
      <right style="hair">
        <color theme="1"/>
      </right>
      <top/>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right/>
      <top style="hair">
        <color theme="1"/>
      </top>
      <bottom style="hair">
        <color theme="1"/>
      </bottom>
      <diagonal/>
    </border>
    <border>
      <left style="hair">
        <color theme="1"/>
      </left>
      <right style="hair">
        <color theme="1"/>
      </right>
      <top style="hair">
        <color theme="1"/>
      </top>
      <bottom style="hair">
        <color theme="1"/>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8"/>
      </left>
      <right/>
      <top style="double">
        <color indexed="8"/>
      </top>
      <bottom style="double">
        <color indexed="8"/>
      </bottom>
      <diagonal/>
    </border>
    <border>
      <left/>
      <right style="medium">
        <color indexed="8"/>
      </right>
      <top style="double">
        <color indexed="8"/>
      </top>
      <bottom style="double">
        <color indexed="8"/>
      </bottom>
      <diagonal/>
    </border>
    <border>
      <left style="medium">
        <color indexed="8"/>
      </left>
      <right/>
      <top style="double">
        <color indexed="8"/>
      </top>
      <bottom style="double">
        <color indexed="8"/>
      </bottom>
      <diagonal/>
    </border>
    <border>
      <left/>
      <right style="thin">
        <color indexed="8"/>
      </right>
      <top style="double">
        <color indexed="8"/>
      </top>
      <bottom style="double">
        <color indexed="8"/>
      </bottom>
      <diagonal/>
    </border>
    <border>
      <left style="medium">
        <color indexed="8"/>
      </left>
      <right style="medium">
        <color indexed="64"/>
      </right>
      <top style="medium">
        <color indexed="64"/>
      </top>
      <bottom style="double">
        <color indexed="8"/>
      </bottom>
      <diagonal/>
    </border>
    <border>
      <left style="medium">
        <color indexed="8"/>
      </left>
      <right style="medium">
        <color indexed="64"/>
      </right>
      <top style="medium">
        <color indexed="8"/>
      </top>
      <bottom style="double">
        <color indexed="8"/>
      </bottom>
      <diagonal/>
    </border>
    <border>
      <left style="thin">
        <color indexed="8"/>
      </left>
      <right style="medium">
        <color indexed="64"/>
      </right>
      <top style="double">
        <color indexed="8"/>
      </top>
      <bottom style="thin">
        <color indexed="8"/>
      </bottom>
      <diagonal/>
    </border>
    <border>
      <left style="thin">
        <color indexed="8"/>
      </left>
      <right style="medium">
        <color indexed="64"/>
      </right>
      <top style="thin">
        <color indexed="8"/>
      </top>
      <bottom style="double">
        <color indexed="64"/>
      </bottom>
      <diagonal/>
    </border>
    <border>
      <left/>
      <right style="medium">
        <color indexed="64"/>
      </right>
      <top/>
      <bottom style="thin">
        <color indexed="64"/>
      </bottom>
      <diagonal/>
    </border>
    <border>
      <left style="thin">
        <color indexed="8"/>
      </left>
      <right style="medium">
        <color indexed="64"/>
      </right>
      <top style="thin">
        <color indexed="8"/>
      </top>
      <bottom style="double">
        <color indexed="8"/>
      </bottom>
      <diagonal/>
    </border>
    <border>
      <left style="thin">
        <color indexed="8"/>
      </left>
      <right style="medium">
        <color indexed="64"/>
      </right>
      <top style="double">
        <color indexed="8"/>
      </top>
      <bottom style="double">
        <color indexed="64"/>
      </bottom>
      <diagonal/>
    </border>
    <border>
      <left style="thin">
        <color indexed="8"/>
      </left>
      <right style="medium">
        <color indexed="64"/>
      </right>
      <top style="double">
        <color indexed="8"/>
      </top>
      <bottom style="double">
        <color indexed="8"/>
      </bottom>
      <diagonal/>
    </border>
    <border>
      <left/>
      <right style="medium">
        <color indexed="64"/>
      </right>
      <top style="double">
        <color indexed="8"/>
      </top>
      <bottom style="double">
        <color indexed="8"/>
      </bottom>
      <diagonal/>
    </border>
    <border>
      <left style="medium">
        <color indexed="64"/>
      </left>
      <right style="thin">
        <color theme="1"/>
      </right>
      <top style="medium">
        <color indexed="64"/>
      </top>
      <bottom style="thin">
        <color theme="1"/>
      </bottom>
      <diagonal/>
    </border>
    <border>
      <left style="thin">
        <color theme="1"/>
      </left>
      <right style="thin">
        <color theme="1"/>
      </right>
      <top style="medium">
        <color indexed="64"/>
      </top>
      <bottom style="thin">
        <color theme="1"/>
      </bottom>
      <diagonal/>
    </border>
    <border>
      <left style="thin">
        <color theme="1"/>
      </left>
      <right style="thin">
        <color theme="1"/>
      </right>
      <top style="medium">
        <color indexed="64"/>
      </top>
      <bottom style="hair">
        <color theme="1"/>
      </bottom>
      <diagonal/>
    </border>
    <border>
      <left style="thin">
        <color theme="1"/>
      </left>
      <right style="medium">
        <color indexed="64"/>
      </right>
      <top style="medium">
        <color indexed="64"/>
      </top>
      <bottom style="thin">
        <color theme="1"/>
      </bottom>
      <diagonal/>
    </border>
    <border>
      <left style="medium">
        <color indexed="64"/>
      </left>
      <right style="hair">
        <color theme="1"/>
      </right>
      <top style="thin">
        <color theme="1"/>
      </top>
      <bottom/>
      <diagonal/>
    </border>
    <border>
      <left style="hair">
        <color indexed="64"/>
      </left>
      <right style="medium">
        <color indexed="64"/>
      </right>
      <top style="thin">
        <color theme="1"/>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style="hair">
        <color theme="1"/>
      </right>
      <top/>
      <bottom/>
      <diagonal/>
    </border>
    <border>
      <left style="hair">
        <color theme="1"/>
      </left>
      <right style="medium">
        <color indexed="64"/>
      </right>
      <top/>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hair">
        <color theme="1"/>
      </left>
      <right/>
      <top style="hair">
        <color theme="1"/>
      </top>
      <bottom style="medium">
        <color indexed="64"/>
      </bottom>
      <diagonal/>
    </border>
    <border>
      <left style="hair">
        <color rgb="FF4C4C4C"/>
      </left>
      <right/>
      <top style="hair">
        <color theme="1"/>
      </top>
      <bottom style="medium">
        <color indexed="64"/>
      </bottom>
      <diagonal/>
    </border>
    <border>
      <left style="hair">
        <color rgb="FF4C4C4C"/>
      </left>
      <right style="thin">
        <color theme="1"/>
      </right>
      <top style="hair">
        <color theme="1"/>
      </top>
      <bottom style="medium">
        <color indexed="64"/>
      </bottom>
      <diagonal/>
    </border>
    <border>
      <left style="thin">
        <color theme="1"/>
      </left>
      <right style="medium">
        <color indexed="64"/>
      </right>
      <top style="thin">
        <color theme="1"/>
      </top>
      <bottom style="medium">
        <color indexed="64"/>
      </bottom>
      <diagonal/>
    </border>
  </borders>
  <cellStyleXfs count="7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3"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6" fillId="6"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8" borderId="0" applyNumberFormat="0" applyBorder="0" applyAlignment="0" applyProtection="0"/>
    <xf numFmtId="0" fontId="6" fillId="6" borderId="0" applyNumberFormat="0" applyBorder="0" applyAlignment="0" applyProtection="0"/>
    <xf numFmtId="0" fontId="6" fillId="3" borderId="0" applyNumberFormat="0" applyBorder="0" applyAlignment="0" applyProtection="0"/>
    <xf numFmtId="0" fontId="7" fillId="6" borderId="0" applyNumberFormat="0" applyBorder="0" applyAlignment="0" applyProtection="0"/>
    <xf numFmtId="0" fontId="8" fillId="11" borderId="1" applyNumberFormat="0" applyAlignment="0" applyProtection="0"/>
    <xf numFmtId="0" fontId="9" fillId="12" borderId="2" applyNumberFormat="0" applyAlignment="0" applyProtection="0"/>
    <xf numFmtId="0" fontId="10" fillId="0" borderId="3" applyNumberFormat="0" applyFill="0" applyAlignment="0" applyProtection="0"/>
    <xf numFmtId="0" fontId="6" fillId="13"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11" fillId="7" borderId="1" applyNumberFormat="0" applyAlignment="0" applyProtection="0"/>
    <xf numFmtId="0" fontId="5" fillId="0" borderId="0"/>
    <xf numFmtId="0" fontId="12" fillId="17" borderId="0" applyNumberFormat="0" applyBorder="0" applyAlignment="0" applyProtection="0"/>
    <xf numFmtId="0" fontId="13" fillId="7" borderId="0" applyNumberFormat="0" applyBorder="0" applyAlignment="0" applyProtection="0"/>
    <xf numFmtId="0" fontId="4" fillId="0" borderId="0"/>
    <xf numFmtId="0" fontId="15" fillId="0" borderId="0"/>
    <xf numFmtId="0" fontId="5" fillId="0" borderId="0"/>
    <xf numFmtId="0" fontId="15" fillId="0" borderId="0"/>
    <xf numFmtId="166" fontId="14" fillId="0" borderId="0"/>
    <xf numFmtId="0" fontId="15" fillId="0" borderId="0"/>
    <xf numFmtId="0" fontId="15" fillId="0" borderId="0"/>
    <xf numFmtId="0" fontId="15" fillId="0" borderId="0"/>
    <xf numFmtId="0" fontId="15" fillId="0" borderId="0"/>
    <xf numFmtId="0" fontId="34" fillId="4" borderId="4" applyNumberFormat="0" applyAlignment="0" applyProtection="0"/>
    <xf numFmtId="9" fontId="4" fillId="0" borderId="0" applyFill="0" applyBorder="0" applyAlignment="0" applyProtection="0"/>
    <xf numFmtId="0" fontId="16" fillId="11" borderId="5" applyNumberFormat="0" applyAlignment="0" applyProtection="0"/>
    <xf numFmtId="164" fontId="15" fillId="0" borderId="0" applyFill="0" applyBorder="0" applyAlignment="0" applyProtection="0"/>
    <xf numFmtId="169" fontId="15" fillId="0" borderId="0" applyFill="0" applyBorder="0" applyAlignment="0" applyProtection="0"/>
    <xf numFmtId="165" fontId="15" fillId="0" borderId="0" applyFont="0" applyFill="0" applyBorder="0" applyAlignment="0" applyProtection="0"/>
    <xf numFmtId="0" fontId="10"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7" applyNumberFormat="0" applyFill="0" applyAlignment="0" applyProtection="0"/>
    <xf numFmtId="0" fontId="21" fillId="0" borderId="8" applyNumberFormat="0" applyFill="0" applyAlignment="0" applyProtection="0"/>
    <xf numFmtId="0" fontId="21" fillId="0" borderId="0" applyNumberFormat="0" applyFill="0" applyBorder="0" applyAlignment="0" applyProtection="0"/>
    <xf numFmtId="0" fontId="22" fillId="0" borderId="9" applyNumberFormat="0" applyFill="0" applyAlignment="0" applyProtection="0"/>
    <xf numFmtId="40" fontId="34" fillId="0" borderId="0" applyFill="0" applyBorder="0" applyAlignment="0" applyProtection="0"/>
    <xf numFmtId="0" fontId="3" fillId="0" borderId="0"/>
    <xf numFmtId="169" fontId="15" fillId="0" borderId="0" applyFill="0" applyBorder="0" applyAlignment="0" applyProtection="0"/>
    <xf numFmtId="0" fontId="4" fillId="0" borderId="0" applyProtection="0"/>
    <xf numFmtId="9" fontId="2" fillId="0" borderId="0" applyFont="0" applyFill="0" applyBorder="0" applyAlignment="0" applyProtection="0"/>
    <xf numFmtId="0" fontId="15" fillId="0" borderId="0"/>
    <xf numFmtId="0" fontId="34" fillId="0" borderId="0"/>
    <xf numFmtId="40" fontId="34" fillId="0" borderId="0" applyFill="0" applyBorder="0" applyAlignment="0" applyProtection="0"/>
    <xf numFmtId="44" fontId="15" fillId="0" borderId="0" applyFill="0" applyBorder="0" applyAlignment="0" applyProtection="0"/>
    <xf numFmtId="0" fontId="15" fillId="0" borderId="0"/>
    <xf numFmtId="0" fontId="1" fillId="0" borderId="0"/>
    <xf numFmtId="165" fontId="15" fillId="0" borderId="0" applyFont="0" applyFill="0" applyBorder="0" applyAlignment="0" applyProtection="0"/>
    <xf numFmtId="43" fontId="45" fillId="0" borderId="0" applyFont="0" applyFill="0" applyBorder="0" applyAlignment="0" applyProtection="0"/>
    <xf numFmtId="165" fontId="15" fillId="0" borderId="175" applyFont="0" applyFill="0" applyAlignment="0" applyProtection="0"/>
    <xf numFmtId="43" fontId="1" fillId="0" borderId="0" applyFont="0" applyFill="0" applyBorder="0" applyAlignment="0" applyProtection="0"/>
    <xf numFmtId="43" fontId="1" fillId="0" borderId="0" applyFont="0" applyFill="0" applyBorder="0" applyAlignment="0" applyProtection="0"/>
  </cellStyleXfs>
  <cellXfs count="714">
    <xf numFmtId="0" fontId="0" fillId="0" borderId="0" xfId="0"/>
    <xf numFmtId="0" fontId="23" fillId="0" borderId="0" xfId="0" applyFont="1" applyAlignment="1">
      <alignment vertical="center"/>
    </xf>
    <xf numFmtId="0" fontId="23" fillId="0" borderId="0" xfId="0" applyFont="1" applyBorder="1" applyAlignment="1">
      <alignment vertical="center"/>
    </xf>
    <xf numFmtId="0" fontId="25" fillId="0" borderId="10" xfId="0" applyFont="1" applyBorder="1" applyAlignment="1">
      <alignment horizontal="left" vertical="top"/>
    </xf>
    <xf numFmtId="0" fontId="25" fillId="0" borderId="11" xfId="0" applyFont="1" applyBorder="1" applyAlignment="1">
      <alignment horizontal="left" vertical="top"/>
    </xf>
    <xf numFmtId="0" fontId="25" fillId="0" borderId="12" xfId="0" applyFont="1" applyBorder="1" applyAlignment="1">
      <alignment horizontal="left" vertical="top"/>
    </xf>
    <xf numFmtId="0" fontId="25" fillId="0" borderId="13" xfId="0" applyFont="1" applyBorder="1" applyAlignment="1">
      <alignment horizontal="left" vertical="top"/>
    </xf>
    <xf numFmtId="0" fontId="23" fillId="0" borderId="14" xfId="0" applyFont="1" applyBorder="1" applyAlignment="1">
      <alignment horizontal="left"/>
    </xf>
    <xf numFmtId="4" fontId="23" fillId="0" borderId="0" xfId="0" applyNumberFormat="1" applyFont="1" applyAlignment="1">
      <alignment vertical="center"/>
    </xf>
    <xf numFmtId="0" fontId="28" fillId="0" borderId="0" xfId="0" applyFont="1" applyAlignment="1">
      <alignment vertical="center"/>
    </xf>
    <xf numFmtId="0" fontId="23" fillId="0" borderId="11" xfId="0" applyFont="1" applyBorder="1" applyAlignment="1">
      <alignment horizontal="left" vertical="top"/>
    </xf>
    <xf numFmtId="0" fontId="27" fillId="0" borderId="11" xfId="0" applyFont="1" applyBorder="1" applyAlignment="1">
      <alignment horizontal="left" vertical="top"/>
    </xf>
    <xf numFmtId="0" fontId="27" fillId="0" borderId="12" xfId="0" applyFont="1" applyBorder="1" applyAlignment="1">
      <alignment horizontal="left" vertical="top"/>
    </xf>
    <xf numFmtId="0" fontId="23" fillId="0" borderId="15" xfId="0" applyFont="1" applyBorder="1" applyAlignment="1">
      <alignment horizontal="left" vertical="top"/>
    </xf>
    <xf numFmtId="0" fontId="27" fillId="0" borderId="16" xfId="0" applyFont="1" applyBorder="1" applyAlignment="1">
      <alignment horizontal="left" vertical="top"/>
    </xf>
    <xf numFmtId="0" fontId="28" fillId="0" borderId="16" xfId="0" applyFont="1" applyBorder="1" applyAlignment="1">
      <alignment horizontal="left" vertical="top"/>
    </xf>
    <xf numFmtId="0" fontId="28" fillId="0" borderId="16" xfId="0" applyFont="1" applyBorder="1" applyAlignment="1">
      <alignment horizontal="center" vertical="top"/>
    </xf>
    <xf numFmtId="0" fontId="28" fillId="0" borderId="17" xfId="0" applyFont="1" applyBorder="1" applyAlignment="1">
      <alignment horizontal="center" vertical="top"/>
    </xf>
    <xf numFmtId="0" fontId="23" fillId="0" borderId="18" xfId="0" applyFont="1" applyBorder="1" applyAlignment="1">
      <alignment horizontal="left" vertical="top"/>
    </xf>
    <xf numFmtId="0" fontId="23" fillId="0" borderId="0" xfId="0" applyFont="1" applyBorder="1" applyAlignment="1">
      <alignment horizontal="left" vertical="top"/>
    </xf>
    <xf numFmtId="0" fontId="23" fillId="0" borderId="19" xfId="0" applyFont="1" applyBorder="1" applyAlignment="1">
      <alignment horizontal="left" vertical="top"/>
    </xf>
    <xf numFmtId="0" fontId="23" fillId="0" borderId="18" xfId="0" applyFont="1" applyBorder="1" applyAlignment="1">
      <alignment vertical="center"/>
    </xf>
    <xf numFmtId="0" fontId="23" fillId="0" borderId="19" xfId="0" applyFont="1" applyBorder="1" applyAlignment="1">
      <alignment vertical="center"/>
    </xf>
    <xf numFmtId="0" fontId="23" fillId="0" borderId="20" xfId="0" applyFont="1" applyBorder="1" applyAlignment="1">
      <alignment vertical="center"/>
    </xf>
    <xf numFmtId="0" fontId="23" fillId="0" borderId="21" xfId="0" applyFont="1" applyBorder="1" applyAlignment="1">
      <alignment vertical="center"/>
    </xf>
    <xf numFmtId="0" fontId="23" fillId="0" borderId="22" xfId="0" applyFont="1" applyBorder="1" applyAlignment="1">
      <alignment vertical="center"/>
    </xf>
    <xf numFmtId="0" fontId="23" fillId="0" borderId="0" xfId="38" applyFont="1" applyAlignment="1">
      <alignment horizontal="left" vertical="center"/>
    </xf>
    <xf numFmtId="0" fontId="23" fillId="0" borderId="0" xfId="38" applyFont="1" applyAlignment="1">
      <alignment horizontal="center" vertical="center"/>
    </xf>
    <xf numFmtId="0" fontId="23" fillId="0" borderId="0" xfId="38" applyFont="1" applyAlignment="1">
      <alignment vertical="center"/>
    </xf>
    <xf numFmtId="0" fontId="23" fillId="18" borderId="23" xfId="0" applyFont="1" applyFill="1" applyBorder="1" applyAlignment="1">
      <alignment horizontal="left" vertical="center"/>
    </xf>
    <xf numFmtId="0" fontId="23" fillId="0" borderId="19" xfId="38" applyFont="1" applyBorder="1" applyAlignment="1">
      <alignment vertical="center"/>
    </xf>
    <xf numFmtId="0" fontId="23" fillId="0" borderId="18" xfId="38" applyFont="1" applyBorder="1" applyAlignment="1">
      <alignment horizontal="left" vertical="center"/>
    </xf>
    <xf numFmtId="0" fontId="23" fillId="0" borderId="0" xfId="38" applyFont="1" applyBorder="1" applyAlignment="1">
      <alignment horizontal="center" vertical="center"/>
    </xf>
    <xf numFmtId="0" fontId="23" fillId="0" borderId="0" xfId="38" applyFont="1" applyBorder="1" applyAlignment="1">
      <alignment vertical="center"/>
    </xf>
    <xf numFmtId="0" fontId="23" fillId="0" borderId="24" xfId="38" applyFont="1" applyBorder="1" applyAlignment="1">
      <alignment vertical="center"/>
    </xf>
    <xf numFmtId="0" fontId="23" fillId="0" borderId="11" xfId="38" applyFont="1" applyBorder="1" applyAlignment="1">
      <alignment vertical="center"/>
    </xf>
    <xf numFmtId="0" fontId="23" fillId="0" borderId="12" xfId="38" applyFont="1" applyBorder="1" applyAlignment="1">
      <alignment vertical="center"/>
    </xf>
    <xf numFmtId="0" fontId="23" fillId="0" borderId="22" xfId="38" applyFont="1" applyBorder="1" applyAlignment="1">
      <alignment vertical="center"/>
    </xf>
    <xf numFmtId="0" fontId="23" fillId="0" borderId="0" xfId="39" applyFont="1" applyAlignment="1">
      <alignment vertical="center"/>
    </xf>
    <xf numFmtId="0" fontId="23" fillId="0" borderId="0" xfId="39" applyFont="1" applyBorder="1" applyAlignment="1">
      <alignment vertical="center"/>
    </xf>
    <xf numFmtId="0" fontId="25" fillId="0" borderId="16" xfId="39" applyFont="1" applyBorder="1" applyAlignment="1">
      <alignment horizontal="left" vertical="top"/>
    </xf>
    <xf numFmtId="0" fontId="23" fillId="0" borderId="0" xfId="39" applyFont="1" applyBorder="1" applyAlignment="1">
      <alignment horizontal="left" vertical="top"/>
    </xf>
    <xf numFmtId="0" fontId="23" fillId="0" borderId="0" xfId="41" applyFont="1" applyAlignment="1">
      <alignment vertical="center"/>
    </xf>
    <xf numFmtId="0" fontId="23" fillId="0" borderId="0" xfId="41" applyFont="1" applyBorder="1" applyAlignment="1">
      <alignment vertical="center"/>
    </xf>
    <xf numFmtId="0" fontId="23" fillId="0" borderId="24" xfId="41" applyFont="1" applyBorder="1" applyAlignment="1">
      <alignment vertical="center"/>
    </xf>
    <xf numFmtId="0" fontId="25" fillId="0" borderId="33" xfId="41" applyFont="1" applyBorder="1" applyAlignment="1">
      <alignment horizontal="left" vertical="center"/>
    </xf>
    <xf numFmtId="0" fontId="25" fillId="0" borderId="34" xfId="41" applyFont="1" applyBorder="1" applyAlignment="1">
      <alignment horizontal="left" vertical="center"/>
    </xf>
    <xf numFmtId="0" fontId="25" fillId="0" borderId="16" xfId="41" applyFont="1" applyBorder="1" applyAlignment="1">
      <alignment horizontal="left" vertical="center"/>
    </xf>
    <xf numFmtId="0" fontId="23" fillId="0" borderId="35" xfId="41" applyFont="1" applyBorder="1" applyAlignment="1">
      <alignment horizontal="left" vertical="center"/>
    </xf>
    <xf numFmtId="0" fontId="23" fillId="0" borderId="36" xfId="41" applyFont="1" applyBorder="1" applyAlignment="1">
      <alignment horizontal="left" vertical="center"/>
    </xf>
    <xf numFmtId="0" fontId="14" fillId="0" borderId="28" xfId="0" applyFont="1" applyBorder="1" applyAlignment="1">
      <alignment horizontal="center" vertical="center"/>
    </xf>
    <xf numFmtId="9" fontId="14" fillId="0" borderId="28" xfId="0" applyNumberFormat="1" applyFont="1" applyBorder="1" applyAlignment="1">
      <alignment horizontal="center" vertical="center"/>
    </xf>
    <xf numFmtId="0" fontId="0" fillId="0" borderId="30" xfId="0" applyBorder="1" applyAlignment="1">
      <alignment vertical="center"/>
    </xf>
    <xf numFmtId="0" fontId="0" fillId="0" borderId="29" xfId="0" applyBorder="1" applyAlignment="1">
      <alignment vertical="center"/>
    </xf>
    <xf numFmtId="9" fontId="23" fillId="0" borderId="29" xfId="41" applyNumberFormat="1" applyFont="1" applyBorder="1" applyAlignment="1">
      <alignment horizontal="right" vertical="center"/>
    </xf>
    <xf numFmtId="9" fontId="28" fillId="0" borderId="16" xfId="41" applyNumberFormat="1" applyFont="1" applyBorder="1" applyAlignment="1">
      <alignment horizontal="center" vertical="center"/>
    </xf>
    <xf numFmtId="0" fontId="15" fillId="0" borderId="36" xfId="41" applyNumberFormat="1" applyFont="1" applyBorder="1" applyAlignment="1">
      <alignment horizontal="right" vertical="center"/>
    </xf>
    <xf numFmtId="0" fontId="25" fillId="0" borderId="38" xfId="41" applyFont="1" applyBorder="1" applyAlignment="1">
      <alignment horizontal="left" vertical="center"/>
    </xf>
    <xf numFmtId="0" fontId="25" fillId="0" borderId="0" xfId="41" applyFont="1" applyBorder="1" applyAlignment="1">
      <alignment horizontal="left" vertical="center"/>
    </xf>
    <xf numFmtId="0" fontId="25" fillId="0" borderId="32" xfId="41" applyFont="1" applyBorder="1" applyAlignment="1">
      <alignment horizontal="left" vertical="center"/>
    </xf>
    <xf numFmtId="0" fontId="25" fillId="0" borderId="33" xfId="41" applyFont="1" applyBorder="1" applyAlignment="1">
      <alignment horizontal="left" vertical="top"/>
    </xf>
    <xf numFmtId="0" fontId="25" fillId="0" borderId="34" xfId="41" applyFont="1" applyBorder="1" applyAlignment="1">
      <alignment horizontal="left" vertical="top"/>
    </xf>
    <xf numFmtId="0" fontId="25" fillId="0" borderId="16" xfId="41" applyFont="1" applyBorder="1" applyAlignment="1">
      <alignment horizontal="left" vertical="top"/>
    </xf>
    <xf numFmtId="4" fontId="23" fillId="0" borderId="28" xfId="41" applyNumberFormat="1" applyFont="1" applyBorder="1" applyAlignment="1">
      <alignment horizontal="right" vertical="center"/>
    </xf>
    <xf numFmtId="40" fontId="32" fillId="0" borderId="28" xfId="56" applyFont="1" applyFill="1" applyBorder="1" applyAlignment="1" applyProtection="1">
      <alignment horizontal="center" vertical="top"/>
    </xf>
    <xf numFmtId="0" fontId="33" fillId="0" borderId="30" xfId="0" applyFont="1" applyBorder="1" applyAlignment="1">
      <alignment horizontal="left" vertical="top" wrapText="1"/>
    </xf>
    <xf numFmtId="4" fontId="14" fillId="0" borderId="28" xfId="0" applyNumberFormat="1" applyFont="1" applyBorder="1" applyAlignment="1">
      <alignment horizontal="center"/>
    </xf>
    <xf numFmtId="0" fontId="25" fillId="0" borderId="38" xfId="41" applyFont="1" applyBorder="1" applyAlignment="1">
      <alignment horizontal="left" vertical="top"/>
    </xf>
    <xf numFmtId="0" fontId="25" fillId="0" borderId="0" xfId="41" applyFont="1" applyBorder="1" applyAlignment="1">
      <alignment horizontal="left" vertical="top"/>
    </xf>
    <xf numFmtId="0" fontId="25" fillId="0" borderId="32" xfId="41" applyFont="1" applyBorder="1" applyAlignment="1">
      <alignment horizontal="left" vertical="top"/>
    </xf>
    <xf numFmtId="0" fontId="25" fillId="0" borderId="11" xfId="41" applyFont="1" applyBorder="1" applyAlignment="1">
      <alignment horizontal="left" vertical="top"/>
    </xf>
    <xf numFmtId="0" fontId="25" fillId="0" borderId="24" xfId="41" applyFont="1" applyBorder="1" applyAlignment="1">
      <alignment horizontal="left" vertical="top"/>
    </xf>
    <xf numFmtId="0" fontId="23" fillId="0" borderId="11" xfId="41" applyFont="1" applyBorder="1" applyAlignment="1">
      <alignment vertical="center"/>
    </xf>
    <xf numFmtId="0" fontId="23" fillId="0" borderId="0" xfId="41" applyFont="1" applyBorder="1" applyAlignment="1">
      <alignment horizontal="left" vertical="center"/>
    </xf>
    <xf numFmtId="0" fontId="25" fillId="0" borderId="30" xfId="41" applyFont="1" applyBorder="1" applyAlignment="1">
      <alignment horizontal="left" vertical="top"/>
    </xf>
    <xf numFmtId="0" fontId="25" fillId="0" borderId="29" xfId="41" applyFont="1" applyBorder="1" applyAlignment="1">
      <alignment horizontal="left" vertical="top"/>
    </xf>
    <xf numFmtId="0" fontId="23" fillId="0" borderId="0" xfId="41" applyFont="1" applyBorder="1" applyAlignment="1">
      <alignment horizontal="left" vertical="top"/>
    </xf>
    <xf numFmtId="9" fontId="23" fillId="0" borderId="28" xfId="56" applyNumberFormat="1" applyFont="1" applyFill="1" applyBorder="1" applyAlignment="1" applyProtection="1">
      <alignment horizontal="center" vertical="center"/>
    </xf>
    <xf numFmtId="14" fontId="23" fillId="0" borderId="0" xfId="41" applyNumberFormat="1" applyFont="1" applyAlignment="1">
      <alignment vertical="center"/>
    </xf>
    <xf numFmtId="0" fontId="23" fillId="0" borderId="0" xfId="39" applyFont="1" applyFill="1" applyAlignment="1">
      <alignment vertical="center"/>
    </xf>
    <xf numFmtId="0" fontId="23" fillId="0" borderId="0" xfId="39" applyFont="1" applyFill="1" applyBorder="1" applyAlignment="1">
      <alignment vertical="center"/>
    </xf>
    <xf numFmtId="0" fontId="23" fillId="0" borderId="0" xfId="39" applyFont="1" applyFill="1" applyBorder="1" applyAlignment="1">
      <alignment horizontal="left" vertical="top"/>
    </xf>
    <xf numFmtId="43" fontId="23" fillId="0" borderId="0" xfId="38" applyNumberFormat="1" applyFont="1" applyBorder="1" applyAlignment="1">
      <alignment vertical="center"/>
    </xf>
    <xf numFmtId="0" fontId="23" fillId="0" borderId="45" xfId="39" applyFont="1" applyBorder="1" applyAlignment="1">
      <alignment vertical="center"/>
    </xf>
    <xf numFmtId="0" fontId="25" fillId="0" borderId="46" xfId="39" applyFont="1" applyBorder="1" applyAlignment="1">
      <alignment horizontal="left" vertical="top"/>
    </xf>
    <xf numFmtId="0" fontId="23" fillId="0" borderId="47" xfId="39" applyFont="1" applyBorder="1" applyAlignment="1">
      <alignment vertical="center"/>
    </xf>
    <xf numFmtId="0" fontId="23" fillId="0" borderId="45" xfId="39" applyFont="1" applyBorder="1" applyAlignment="1">
      <alignment horizontal="left" vertical="top"/>
    </xf>
    <xf numFmtId="0" fontId="23" fillId="0" borderId="48" xfId="41" applyFont="1" applyBorder="1" applyAlignment="1">
      <alignment vertical="center"/>
    </xf>
    <xf numFmtId="0" fontId="14" fillId="0" borderId="43" xfId="0" applyFont="1" applyBorder="1" applyAlignment="1">
      <alignment horizontal="center"/>
    </xf>
    <xf numFmtId="4" fontId="27" fillId="0" borderId="48" xfId="41" applyNumberFormat="1" applyFont="1" applyBorder="1" applyAlignment="1">
      <alignment horizontal="center" vertical="center"/>
    </xf>
    <xf numFmtId="0" fontId="33" fillId="0" borderId="49" xfId="0" applyFont="1" applyBorder="1" applyAlignment="1">
      <alignment horizontal="left" vertical="top" wrapText="1"/>
    </xf>
    <xf numFmtId="4" fontId="23" fillId="0" borderId="50" xfId="41" applyNumberFormat="1" applyFont="1" applyBorder="1" applyAlignment="1">
      <alignment horizontal="right" vertical="center"/>
    </xf>
    <xf numFmtId="49" fontId="23" fillId="0" borderId="51" xfId="41" applyNumberFormat="1" applyFont="1" applyBorder="1" applyAlignment="1">
      <alignment horizontal="center" vertical="center"/>
    </xf>
    <xf numFmtId="4" fontId="23" fillId="0" borderId="52" xfId="41" applyNumberFormat="1" applyFont="1" applyBorder="1" applyAlignment="1">
      <alignment horizontal="right" vertical="center"/>
    </xf>
    <xf numFmtId="4" fontId="23" fillId="0" borderId="53" xfId="41" applyNumberFormat="1" applyFont="1" applyBorder="1" applyAlignment="1">
      <alignment horizontal="right" vertical="center"/>
    </xf>
    <xf numFmtId="0" fontId="23" fillId="18" borderId="54" xfId="0" applyFont="1" applyFill="1" applyBorder="1" applyAlignment="1">
      <alignment horizontal="left" vertical="top"/>
    </xf>
    <xf numFmtId="0" fontId="23" fillId="0" borderId="45" xfId="41" applyFont="1" applyBorder="1" applyAlignment="1">
      <alignment vertical="center"/>
    </xf>
    <xf numFmtId="0" fontId="23" fillId="0" borderId="55" xfId="41" applyFont="1" applyBorder="1" applyAlignment="1">
      <alignment vertical="center"/>
    </xf>
    <xf numFmtId="0" fontId="25" fillId="0" borderId="46" xfId="41" applyFont="1" applyBorder="1" applyAlignment="1">
      <alignment horizontal="left" vertical="top"/>
    </xf>
    <xf numFmtId="0" fontId="25" fillId="0" borderId="56" xfId="41" applyFont="1" applyBorder="1" applyAlignment="1">
      <alignment horizontal="left" vertical="top"/>
    </xf>
    <xf numFmtId="0" fontId="23" fillId="0" borderId="57" xfId="0" applyFont="1" applyBorder="1" applyAlignment="1">
      <alignment horizontal="left" vertical="center"/>
    </xf>
    <xf numFmtId="0" fontId="23" fillId="0" borderId="58" xfId="41" applyFont="1" applyBorder="1" applyAlignment="1">
      <alignment vertical="center"/>
    </xf>
    <xf numFmtId="0" fontId="14" fillId="0" borderId="56" xfId="0" applyFont="1" applyBorder="1" applyAlignment="1">
      <alignment horizontal="center"/>
    </xf>
    <xf numFmtId="40" fontId="27" fillId="0" borderId="59" xfId="56" applyFont="1" applyFill="1" applyBorder="1" applyAlignment="1" applyProtection="1">
      <alignment horizontal="right" vertical="center"/>
    </xf>
    <xf numFmtId="0" fontId="25" fillId="0" borderId="45" xfId="41" applyFont="1" applyBorder="1" applyAlignment="1">
      <alignment horizontal="left" vertical="top"/>
    </xf>
    <xf numFmtId="0" fontId="25" fillId="0" borderId="47" xfId="41" applyFont="1" applyBorder="1" applyAlignment="1">
      <alignment horizontal="left" vertical="top"/>
    </xf>
    <xf numFmtId="0" fontId="25" fillId="0" borderId="60" xfId="41" applyFont="1" applyBorder="1" applyAlignment="1">
      <alignment horizontal="left" vertical="top"/>
    </xf>
    <xf numFmtId="0" fontId="25" fillId="0" borderId="55" xfId="41" applyFont="1" applyBorder="1" applyAlignment="1">
      <alignment horizontal="left" vertical="top"/>
    </xf>
    <xf numFmtId="0" fontId="25" fillId="0" borderId="61" xfId="41" applyFont="1" applyBorder="1" applyAlignment="1">
      <alignment horizontal="left" vertical="top"/>
    </xf>
    <xf numFmtId="0" fontId="23" fillId="0" borderId="60" xfId="41" applyFont="1" applyBorder="1" applyAlignment="1">
      <alignment vertical="center"/>
    </xf>
    <xf numFmtId="0" fontId="23" fillId="0" borderId="45" xfId="41" applyFont="1" applyBorder="1" applyAlignment="1">
      <alignment horizontal="left" vertical="center"/>
    </xf>
    <xf numFmtId="0" fontId="23" fillId="0" borderId="47" xfId="41" applyFont="1" applyBorder="1" applyAlignment="1">
      <alignment horizontal="left" vertical="center"/>
    </xf>
    <xf numFmtId="0" fontId="23" fillId="0" borderId="62" xfId="41" applyFont="1" applyBorder="1" applyAlignment="1">
      <alignment vertical="center"/>
    </xf>
    <xf numFmtId="0" fontId="23" fillId="0" borderId="63" xfId="41" applyFont="1" applyBorder="1" applyAlignment="1">
      <alignment vertical="center"/>
    </xf>
    <xf numFmtId="0" fontId="23" fillId="0" borderId="64" xfId="41" applyFont="1" applyBorder="1" applyAlignment="1">
      <alignment vertical="center"/>
    </xf>
    <xf numFmtId="0" fontId="23" fillId="0" borderId="51" xfId="41" applyFont="1" applyBorder="1" applyAlignment="1">
      <alignment horizontal="center" vertical="center"/>
    </xf>
    <xf numFmtId="0" fontId="25" fillId="0" borderId="49" xfId="41" applyFont="1" applyBorder="1" applyAlignment="1">
      <alignment horizontal="left" vertical="top"/>
    </xf>
    <xf numFmtId="0" fontId="23" fillId="0" borderId="45" xfId="41" applyFont="1" applyBorder="1" applyAlignment="1">
      <alignment horizontal="left" vertical="top"/>
    </xf>
    <xf numFmtId="0" fontId="23" fillId="18" borderId="54" xfId="0" applyFont="1" applyFill="1" applyBorder="1" applyAlignment="1">
      <alignment horizontal="left" vertical="center"/>
    </xf>
    <xf numFmtId="0" fontId="23" fillId="0" borderId="15" xfId="38" applyFont="1" applyBorder="1" applyAlignment="1">
      <alignment horizontal="left" vertical="center"/>
    </xf>
    <xf numFmtId="0" fontId="23" fillId="0" borderId="16" xfId="38" applyFont="1" applyBorder="1" applyAlignment="1">
      <alignment horizontal="center" vertical="center"/>
    </xf>
    <xf numFmtId="0" fontId="23" fillId="0" borderId="16" xfId="38" applyFont="1" applyBorder="1" applyAlignment="1">
      <alignment horizontal="left" vertical="center"/>
    </xf>
    <xf numFmtId="0" fontId="23" fillId="0" borderId="34" xfId="38" applyFont="1" applyBorder="1" applyAlignment="1">
      <alignment horizontal="left" vertical="center"/>
    </xf>
    <xf numFmtId="0" fontId="23" fillId="0" borderId="33" xfId="38" applyFont="1" applyBorder="1" applyAlignment="1">
      <alignment vertical="center"/>
    </xf>
    <xf numFmtId="0" fontId="23" fillId="0" borderId="10" xfId="38" applyFont="1" applyBorder="1" applyAlignment="1">
      <alignment horizontal="left" vertical="center"/>
    </xf>
    <xf numFmtId="0" fontId="23" fillId="0" borderId="11" xfId="38" applyFont="1" applyBorder="1" applyAlignment="1">
      <alignment horizontal="center" vertical="center"/>
    </xf>
    <xf numFmtId="0" fontId="23" fillId="0" borderId="11" xfId="38" applyFont="1" applyBorder="1" applyAlignment="1">
      <alignment horizontal="left" vertical="center"/>
    </xf>
    <xf numFmtId="0" fontId="23" fillId="0" borderId="24" xfId="38" applyFont="1" applyBorder="1" applyAlignment="1">
      <alignment horizontal="left" vertical="center"/>
    </xf>
    <xf numFmtId="0" fontId="23" fillId="0" borderId="68" xfId="38" applyFont="1" applyBorder="1" applyAlignment="1">
      <alignment vertical="center"/>
    </xf>
    <xf numFmtId="0" fontId="23" fillId="0" borderId="0" xfId="38" applyFont="1" applyBorder="1" applyAlignment="1">
      <alignment horizontal="left" vertical="center"/>
    </xf>
    <xf numFmtId="0" fontId="23" fillId="0" borderId="20" xfId="38" applyFont="1" applyBorder="1" applyAlignment="1">
      <alignment horizontal="left" vertical="center"/>
    </xf>
    <xf numFmtId="0" fontId="23" fillId="0" borderId="21" xfId="38" applyFont="1" applyBorder="1" applyAlignment="1">
      <alignment horizontal="center" vertical="center"/>
    </xf>
    <xf numFmtId="0" fontId="23" fillId="0" borderId="21" xfId="38" applyFont="1" applyBorder="1" applyAlignment="1">
      <alignment horizontal="left" vertical="center"/>
    </xf>
    <xf numFmtId="0" fontId="23" fillId="0" borderId="32" xfId="38" applyFont="1" applyBorder="1" applyAlignment="1">
      <alignment horizontal="left" vertical="center"/>
    </xf>
    <xf numFmtId="0" fontId="25" fillId="0" borderId="56" xfId="41" applyFont="1" applyBorder="1" applyAlignment="1">
      <alignment horizontal="left" vertical="center"/>
    </xf>
    <xf numFmtId="0" fontId="14" fillId="0" borderId="50" xfId="0" applyFont="1" applyBorder="1" applyAlignment="1">
      <alignment horizontal="center" vertical="center"/>
    </xf>
    <xf numFmtId="4" fontId="23" fillId="0" borderId="67" xfId="41" applyNumberFormat="1" applyFont="1" applyBorder="1" applyAlignment="1">
      <alignment horizontal="right" vertical="center"/>
    </xf>
    <xf numFmtId="0" fontId="14" fillId="0" borderId="51" xfId="0" applyFont="1" applyBorder="1" applyAlignment="1">
      <alignment horizontal="center" vertical="center" wrapText="1"/>
    </xf>
    <xf numFmtId="2" fontId="30" fillId="0" borderId="51" xfId="0" applyNumberFormat="1" applyFont="1" applyBorder="1" applyAlignment="1">
      <alignment horizontal="center" vertical="center" wrapText="1"/>
    </xf>
    <xf numFmtId="4" fontId="28" fillId="0" borderId="56" xfId="41" applyNumberFormat="1" applyFont="1" applyBorder="1" applyAlignment="1">
      <alignment horizontal="right" vertical="center"/>
    </xf>
    <xf numFmtId="0" fontId="15" fillId="0" borderId="70" xfId="41" applyNumberFormat="1" applyFont="1" applyBorder="1" applyAlignment="1">
      <alignment horizontal="right" vertical="center"/>
    </xf>
    <xf numFmtId="4" fontId="15" fillId="0" borderId="71" xfId="41" applyNumberFormat="1" applyFont="1" applyBorder="1" applyAlignment="1">
      <alignment vertical="center"/>
    </xf>
    <xf numFmtId="0" fontId="25" fillId="0" borderId="45" xfId="41" applyFont="1" applyBorder="1" applyAlignment="1">
      <alignment horizontal="left" vertical="center"/>
    </xf>
    <xf numFmtId="0" fontId="25" fillId="0" borderId="47" xfId="41" applyFont="1" applyBorder="1" applyAlignment="1">
      <alignment horizontal="left" vertical="center"/>
    </xf>
    <xf numFmtId="0" fontId="25" fillId="0" borderId="46" xfId="41" applyFont="1" applyBorder="1" applyAlignment="1">
      <alignment horizontal="left" vertical="center"/>
    </xf>
    <xf numFmtId="0" fontId="25" fillId="0" borderId="61" xfId="41" applyFont="1" applyBorder="1" applyAlignment="1">
      <alignment horizontal="left" vertical="center"/>
    </xf>
    <xf numFmtId="4" fontId="29" fillId="19" borderId="72" xfId="56" applyNumberFormat="1" applyFont="1" applyFill="1" applyBorder="1" applyAlignment="1" applyProtection="1">
      <alignment horizontal="right" vertical="center"/>
    </xf>
    <xf numFmtId="166" fontId="29" fillId="20" borderId="73" xfId="37" applyFont="1" applyFill="1" applyBorder="1" applyAlignment="1">
      <alignment horizontal="right" vertical="center"/>
    </xf>
    <xf numFmtId="4" fontId="29" fillId="19" borderId="73" xfId="0" applyNumberFormat="1" applyFont="1" applyFill="1" applyBorder="1" applyAlignment="1" applyProtection="1">
      <alignment horizontal="right" vertical="center"/>
    </xf>
    <xf numFmtId="166" fontId="29" fillId="20" borderId="74" xfId="37" applyFont="1" applyFill="1" applyBorder="1" applyAlignment="1">
      <alignment horizontal="center" vertical="center"/>
    </xf>
    <xf numFmtId="40" fontId="23" fillId="0" borderId="75" xfId="56" applyFont="1" applyFill="1" applyBorder="1" applyAlignment="1">
      <alignment horizontal="center" vertical="center" wrapText="1"/>
    </xf>
    <xf numFmtId="39" fontId="30" fillId="0" borderId="75" xfId="37" applyNumberFormat="1" applyFont="1" applyFill="1" applyBorder="1" applyAlignment="1" applyProtection="1">
      <alignment horizontal="center" vertical="center" wrapText="1"/>
      <protection locked="0"/>
    </xf>
    <xf numFmtId="0" fontId="23" fillId="0" borderId="74" xfId="38" applyFont="1" applyBorder="1" applyAlignment="1">
      <alignment horizontal="center" vertical="center" wrapText="1"/>
    </xf>
    <xf numFmtId="167" fontId="30" fillId="0" borderId="76" xfId="37" applyNumberFormat="1" applyFont="1" applyFill="1" applyBorder="1" applyAlignment="1" applyProtection="1">
      <alignment horizontal="center" vertical="center" wrapText="1"/>
      <protection locked="0"/>
    </xf>
    <xf numFmtId="167" fontId="30" fillId="0" borderId="75" xfId="37" applyNumberFormat="1" applyFont="1" applyFill="1" applyBorder="1" applyAlignment="1" applyProtection="1">
      <alignment horizontal="center" vertical="center" wrapText="1"/>
      <protection locked="0"/>
    </xf>
    <xf numFmtId="40" fontId="23" fillId="0" borderId="0" xfId="56" applyFont="1" applyFill="1" applyBorder="1" applyAlignment="1">
      <alignment horizontal="left" vertical="center"/>
    </xf>
    <xf numFmtId="40" fontId="23" fillId="0" borderId="0" xfId="56" applyFont="1" applyFill="1" applyBorder="1" applyAlignment="1">
      <alignment vertical="center"/>
    </xf>
    <xf numFmtId="40" fontId="23" fillId="0" borderId="16" xfId="56" applyFont="1" applyFill="1" applyBorder="1" applyAlignment="1">
      <alignment horizontal="left" vertical="center"/>
    </xf>
    <xf numFmtId="40" fontId="23" fillId="0" borderId="11" xfId="56" applyFont="1" applyFill="1" applyBorder="1" applyAlignment="1">
      <alignment horizontal="left" vertical="center"/>
    </xf>
    <xf numFmtId="40" fontId="23" fillId="0" borderId="21" xfId="56" applyFont="1" applyFill="1" applyBorder="1" applyAlignment="1">
      <alignment horizontal="left" vertical="center"/>
    </xf>
    <xf numFmtId="40" fontId="23" fillId="0" borderId="0" xfId="56" applyFont="1" applyFill="1" applyAlignment="1">
      <alignment vertical="center"/>
    </xf>
    <xf numFmtId="0" fontId="23" fillId="0" borderId="17" xfId="38" applyFont="1" applyBorder="1" applyAlignment="1">
      <alignment vertical="center"/>
    </xf>
    <xf numFmtId="4" fontId="23" fillId="0" borderId="0" xfId="39" applyNumberFormat="1" applyFont="1" applyAlignment="1">
      <alignment vertical="center"/>
    </xf>
    <xf numFmtId="0" fontId="23" fillId="0" borderId="78" xfId="41" applyFont="1" applyBorder="1" applyAlignment="1">
      <alignment horizontal="left" vertical="center"/>
    </xf>
    <xf numFmtId="0" fontId="23" fillId="0" borderId="79" xfId="41" applyFont="1" applyBorder="1" applyAlignment="1">
      <alignment horizontal="left" vertical="center"/>
    </xf>
    <xf numFmtId="0" fontId="23" fillId="0" borderId="48" xfId="41" applyFont="1" applyBorder="1" applyAlignment="1">
      <alignment horizontal="left" vertical="center"/>
    </xf>
    <xf numFmtId="0" fontId="23" fillId="0" borderId="58" xfId="41" applyFont="1" applyBorder="1" applyAlignment="1">
      <alignment horizontal="left" vertical="center"/>
    </xf>
    <xf numFmtId="4" fontId="23" fillId="0" borderId="0" xfId="41" applyNumberFormat="1" applyFont="1" applyAlignment="1">
      <alignment vertical="center"/>
    </xf>
    <xf numFmtId="0" fontId="23" fillId="0" borderId="62" xfId="0" applyFont="1" applyBorder="1" applyAlignment="1">
      <alignment horizontal="left" vertical="center"/>
    </xf>
    <xf numFmtId="0" fontId="23" fillId="0" borderId="63" xfId="39" applyFont="1" applyBorder="1" applyAlignment="1">
      <alignment vertical="center"/>
    </xf>
    <xf numFmtId="0" fontId="23" fillId="0" borderId="63" xfId="39" applyFont="1" applyFill="1" applyBorder="1" applyAlignment="1">
      <alignment vertical="center"/>
    </xf>
    <xf numFmtId="0" fontId="28" fillId="19" borderId="81" xfId="39" applyFont="1" applyFill="1" applyBorder="1" applyAlignment="1">
      <alignment vertical="center"/>
    </xf>
    <xf numFmtId="0" fontId="23" fillId="0" borderId="82" xfId="39" applyFont="1" applyBorder="1" applyAlignment="1">
      <alignment vertical="center"/>
    </xf>
    <xf numFmtId="0" fontId="23" fillId="0" borderId="83" xfId="39" applyFont="1" applyBorder="1" applyAlignment="1">
      <alignment vertical="center"/>
    </xf>
    <xf numFmtId="0" fontId="25" fillId="0" borderId="16" xfId="39" applyFont="1" applyFill="1" applyBorder="1" applyAlignment="1">
      <alignment horizontal="left" vertical="top"/>
    </xf>
    <xf numFmtId="0" fontId="28" fillId="0" borderId="87" xfId="39" applyFont="1" applyFill="1" applyBorder="1" applyAlignment="1">
      <alignment horizontal="center" vertical="center"/>
    </xf>
    <xf numFmtId="0" fontId="28" fillId="0" borderId="88" xfId="39" applyFont="1" applyBorder="1" applyAlignment="1">
      <alignment horizontal="center" vertical="center"/>
    </xf>
    <xf numFmtId="0" fontId="28" fillId="0" borderId="89" xfId="39" applyFont="1" applyBorder="1" applyAlignment="1">
      <alignment horizontal="center" vertical="center"/>
    </xf>
    <xf numFmtId="0" fontId="28" fillId="0" borderId="90" xfId="39" applyFont="1" applyBorder="1" applyAlignment="1">
      <alignment horizontal="center" vertical="center"/>
    </xf>
    <xf numFmtId="166" fontId="23" fillId="21" borderId="0" xfId="37" applyFont="1" applyFill="1" applyBorder="1" applyAlignment="1">
      <alignment horizontal="justify" vertical="center" wrapText="1"/>
    </xf>
    <xf numFmtId="4" fontId="29" fillId="19" borderId="91" xfId="56" applyNumberFormat="1" applyFont="1" applyFill="1" applyBorder="1" applyAlignment="1" applyProtection="1">
      <alignment horizontal="center" vertical="center"/>
    </xf>
    <xf numFmtId="0" fontId="23" fillId="18" borderId="92" xfId="0" applyFont="1" applyFill="1" applyBorder="1" applyAlignment="1">
      <alignment horizontal="center" vertical="center"/>
    </xf>
    <xf numFmtId="0" fontId="26" fillId="18" borderId="93" xfId="38" applyFont="1" applyFill="1" applyBorder="1" applyAlignment="1">
      <alignment horizontal="center" vertical="center"/>
    </xf>
    <xf numFmtId="0" fontId="26" fillId="18" borderId="94" xfId="38" applyFont="1" applyFill="1" applyBorder="1" applyAlignment="1">
      <alignment horizontal="center" vertical="center"/>
    </xf>
    <xf numFmtId="0" fontId="28" fillId="0" borderId="95" xfId="39" applyFont="1" applyBorder="1" applyAlignment="1">
      <alignment horizontal="center" vertical="center"/>
    </xf>
    <xf numFmtId="0" fontId="28" fillId="0" borderId="45" xfId="39" applyFont="1" applyBorder="1" applyAlignment="1">
      <alignment horizontal="center" vertical="center"/>
    </xf>
    <xf numFmtId="40" fontId="23" fillId="0" borderId="28" xfId="56" applyFont="1" applyFill="1" applyBorder="1" applyAlignment="1" applyProtection="1">
      <alignment horizontal="center" vertical="center"/>
    </xf>
    <xf numFmtId="4" fontId="23" fillId="0" borderId="28" xfId="41" applyNumberFormat="1" applyFont="1" applyBorder="1" applyAlignment="1">
      <alignment horizontal="center" vertical="center"/>
    </xf>
    <xf numFmtId="40" fontId="23" fillId="0" borderId="50" xfId="56" applyFont="1" applyFill="1" applyBorder="1" applyAlignment="1" applyProtection="1">
      <alignment horizontal="right" vertical="center"/>
    </xf>
    <xf numFmtId="0" fontId="15" fillId="0" borderId="0" xfId="40" applyFont="1" applyAlignment="1">
      <alignment horizontal="center" vertical="center"/>
    </xf>
    <xf numFmtId="0" fontId="15" fillId="0" borderId="0" xfId="40" applyFont="1" applyAlignment="1">
      <alignment vertical="center"/>
    </xf>
    <xf numFmtId="38" fontId="15" fillId="0" borderId="0" xfId="56" applyNumberFormat="1" applyFont="1" applyFill="1" applyAlignment="1">
      <alignment horizontal="right" vertical="center"/>
    </xf>
    <xf numFmtId="0" fontId="15" fillId="18" borderId="54" xfId="0" applyFont="1" applyFill="1" applyBorder="1" applyAlignment="1">
      <alignment horizontal="left" vertical="top"/>
    </xf>
    <xf numFmtId="0" fontId="27" fillId="18" borderId="94" xfId="38" applyFont="1" applyFill="1" applyBorder="1" applyAlignment="1">
      <alignment horizontal="center" vertical="center"/>
    </xf>
    <xf numFmtId="0" fontId="27" fillId="0" borderId="106" xfId="40" applyFont="1" applyBorder="1" applyAlignment="1">
      <alignment horizontal="center" vertical="top"/>
    </xf>
    <xf numFmtId="0" fontId="27" fillId="0" borderId="107" xfId="40" applyFont="1" applyBorder="1" applyAlignment="1">
      <alignment horizontal="center" vertical="top"/>
    </xf>
    <xf numFmtId="0" fontId="15" fillId="0" borderId="107" xfId="40" applyFont="1" applyBorder="1" applyAlignment="1">
      <alignment vertical="top"/>
    </xf>
    <xf numFmtId="38" fontId="15" fillId="0" borderId="107" xfId="56" applyNumberFormat="1" applyFont="1" applyFill="1" applyBorder="1" applyAlignment="1">
      <alignment horizontal="right" vertical="top"/>
    </xf>
    <xf numFmtId="0" fontId="15" fillId="0" borderId="108" xfId="40" applyFont="1" applyBorder="1" applyAlignment="1">
      <alignment vertical="top"/>
    </xf>
    <xf numFmtId="0" fontId="15" fillId="0" borderId="60" xfId="40" applyFont="1" applyBorder="1" applyAlignment="1">
      <alignment horizontal="center" vertical="top"/>
    </xf>
    <xf numFmtId="0" fontId="15" fillId="0" borderId="11" xfId="40" applyFont="1" applyBorder="1" applyAlignment="1">
      <alignment horizontal="center" vertical="top"/>
    </xf>
    <xf numFmtId="0" fontId="15" fillId="0" borderId="11" xfId="40" applyFont="1" applyBorder="1" applyAlignment="1">
      <alignment vertical="top"/>
    </xf>
    <xf numFmtId="38" fontId="15" fillId="0" borderId="11" xfId="56" applyNumberFormat="1" applyFont="1" applyFill="1" applyBorder="1" applyAlignment="1">
      <alignment horizontal="right" vertical="top"/>
    </xf>
    <xf numFmtId="0" fontId="15" fillId="0" borderId="55" xfId="40" applyFont="1" applyBorder="1" applyAlignment="1">
      <alignment vertical="top"/>
    </xf>
    <xf numFmtId="0" fontId="15" fillId="0" borderId="109" xfId="40" applyFont="1" applyBorder="1" applyAlignment="1">
      <alignment horizontal="left" vertical="top"/>
    </xf>
    <xf numFmtId="0" fontId="15" fillId="0" borderId="58" xfId="40" applyFont="1" applyBorder="1" applyAlignment="1">
      <alignment vertical="center"/>
    </xf>
    <xf numFmtId="0" fontId="15" fillId="0" borderId="61" xfId="40" applyFont="1" applyBorder="1" applyAlignment="1">
      <alignment horizontal="center" vertical="center"/>
    </xf>
    <xf numFmtId="43" fontId="15" fillId="0" borderId="0" xfId="56" applyNumberFormat="1" applyFont="1" applyFill="1" applyBorder="1" applyAlignment="1">
      <alignment horizontal="left" vertical="top"/>
    </xf>
    <xf numFmtId="43" fontId="15" fillId="0" borderId="47" xfId="40" applyNumberFormat="1" applyFont="1" applyBorder="1" applyAlignment="1">
      <alignment horizontal="left" vertical="top"/>
    </xf>
    <xf numFmtId="38" fontId="15" fillId="0" borderId="11" xfId="56" applyNumberFormat="1" applyFont="1" applyFill="1" applyBorder="1" applyAlignment="1">
      <alignment horizontal="right" vertical="center"/>
    </xf>
    <xf numFmtId="0" fontId="15" fillId="0" borderId="55" xfId="40" applyFont="1" applyBorder="1" applyAlignment="1">
      <alignment vertical="center"/>
    </xf>
    <xf numFmtId="0" fontId="15" fillId="0" borderId="61" xfId="40" applyFont="1" applyBorder="1" applyAlignment="1">
      <alignment horizontal="left" vertical="top"/>
    </xf>
    <xf numFmtId="0" fontId="15" fillId="0" borderId="64" xfId="40" applyFont="1" applyBorder="1" applyAlignment="1">
      <alignment vertical="center"/>
    </xf>
    <xf numFmtId="0" fontId="15" fillId="0" borderId="0" xfId="40" applyFont="1" applyFill="1" applyAlignment="1">
      <alignment vertical="center"/>
    </xf>
    <xf numFmtId="0" fontId="15" fillId="0" borderId="0" xfId="0" applyFont="1" applyFill="1" applyAlignment="1">
      <alignment vertical="center"/>
    </xf>
    <xf numFmtId="0" fontId="15" fillId="0" borderId="107" xfId="40" applyFont="1" applyFill="1" applyBorder="1" applyAlignment="1">
      <alignment vertical="top"/>
    </xf>
    <xf numFmtId="0" fontId="15" fillId="0" borderId="11" xfId="40" applyFont="1" applyFill="1" applyBorder="1" applyAlignment="1">
      <alignment vertical="top"/>
    </xf>
    <xf numFmtId="0" fontId="15" fillId="0" borderId="43" xfId="40" applyFont="1" applyFill="1" applyBorder="1" applyAlignment="1">
      <alignment horizontal="center" vertical="center"/>
    </xf>
    <xf numFmtId="43" fontId="15" fillId="0" borderId="0" xfId="40" applyNumberFormat="1" applyFont="1" applyFill="1" applyBorder="1" applyAlignment="1">
      <alignment horizontal="left" vertical="top"/>
    </xf>
    <xf numFmtId="0" fontId="15" fillId="0" borderId="0" xfId="40" applyFont="1" applyFill="1" applyBorder="1" applyAlignment="1">
      <alignment vertical="center"/>
    </xf>
    <xf numFmtId="0" fontId="15" fillId="0" borderId="33" xfId="40" applyFont="1" applyFill="1" applyBorder="1" applyAlignment="1">
      <alignment horizontal="left" vertical="top"/>
    </xf>
    <xf numFmtId="0" fontId="15" fillId="0" borderId="63" xfId="40" applyFont="1" applyFill="1" applyBorder="1" applyAlignment="1">
      <alignment vertical="center"/>
    </xf>
    <xf numFmtId="0" fontId="23" fillId="0" borderId="0" xfId="38" applyNumberFormat="1" applyFont="1" applyAlignment="1">
      <alignment vertical="center"/>
    </xf>
    <xf numFmtId="10" fontId="23" fillId="0" borderId="28" xfId="56" applyNumberFormat="1" applyFont="1" applyFill="1" applyBorder="1" applyAlignment="1" applyProtection="1">
      <alignment horizontal="center" vertical="center"/>
    </xf>
    <xf numFmtId="43" fontId="23" fillId="23" borderId="28" xfId="37" applyNumberFormat="1" applyFont="1" applyFill="1" applyBorder="1" applyAlignment="1" applyProtection="1">
      <alignment horizontal="right" vertical="center"/>
      <protection locked="0"/>
    </xf>
    <xf numFmtId="43" fontId="23" fillId="23" borderId="28" xfId="37" applyNumberFormat="1" applyFont="1" applyFill="1" applyBorder="1" applyAlignment="1" applyProtection="1">
      <alignment horizontal="center" vertical="center"/>
      <protection locked="0"/>
    </xf>
    <xf numFmtId="10" fontId="23" fillId="23" borderId="50" xfId="38" applyNumberFormat="1" applyFont="1" applyFill="1" applyBorder="1" applyAlignment="1">
      <alignment horizontal="right" vertical="center"/>
    </xf>
    <xf numFmtId="166" fontId="23" fillId="23" borderId="41" xfId="37" applyFont="1" applyFill="1" applyBorder="1" applyAlignment="1">
      <alignment horizontal="center" vertical="center"/>
    </xf>
    <xf numFmtId="167" fontId="23" fillId="23" borderId="41" xfId="37" applyNumberFormat="1" applyFont="1" applyFill="1" applyBorder="1" applyAlignment="1" applyProtection="1">
      <alignment horizontal="center" vertical="center"/>
      <protection locked="0"/>
    </xf>
    <xf numFmtId="166" fontId="23" fillId="23" borderId="96" xfId="37" applyFont="1" applyFill="1" applyBorder="1" applyAlignment="1">
      <alignment horizontal="left" vertical="center" wrapText="1"/>
    </xf>
    <xf numFmtId="38" fontId="15" fillId="23" borderId="41" xfId="56" applyNumberFormat="1" applyFont="1" applyFill="1" applyBorder="1" applyAlignment="1" applyProtection="1">
      <alignment horizontal="center" vertical="center"/>
    </xf>
    <xf numFmtId="170" fontId="15" fillId="23" borderId="100" xfId="56" applyNumberFormat="1" applyFont="1" applyFill="1" applyBorder="1" applyAlignment="1" applyProtection="1">
      <alignment vertical="center"/>
    </xf>
    <xf numFmtId="38" fontId="15" fillId="23" borderId="110" xfId="56" applyNumberFormat="1" applyFont="1" applyFill="1" applyBorder="1" applyAlignment="1" applyProtection="1">
      <alignment horizontal="center" vertical="center"/>
    </xf>
    <xf numFmtId="43" fontId="15" fillId="23" borderId="41" xfId="40" applyNumberFormat="1" applyFont="1" applyFill="1" applyBorder="1" applyAlignment="1">
      <alignment horizontal="center" vertical="center"/>
    </xf>
    <xf numFmtId="38" fontId="15" fillId="23" borderId="41" xfId="56" applyNumberFormat="1" applyFont="1" applyFill="1" applyBorder="1" applyAlignment="1" applyProtection="1">
      <alignment horizontal="center" vertical="center" wrapText="1"/>
    </xf>
    <xf numFmtId="170" fontId="27" fillId="22" borderId="73" xfId="40" applyNumberFormat="1" applyFont="1" applyFill="1" applyBorder="1" applyAlignment="1">
      <alignment vertical="center"/>
    </xf>
    <xf numFmtId="0" fontId="27" fillId="22" borderId="73" xfId="40" applyFont="1" applyFill="1" applyBorder="1" applyAlignment="1">
      <alignment horizontal="center" vertical="center"/>
    </xf>
    <xf numFmtId="0" fontId="28" fillId="23" borderId="60" xfId="41" applyFont="1" applyFill="1" applyBorder="1" applyAlignment="1">
      <alignment horizontal="center" vertical="center"/>
    </xf>
    <xf numFmtId="0" fontId="23" fillId="23" borderId="51" xfId="41" applyFont="1" applyFill="1" applyBorder="1" applyAlignment="1">
      <alignment horizontal="center" vertical="center"/>
    </xf>
    <xf numFmtId="0" fontId="28" fillId="23" borderId="45" xfId="41" applyFont="1" applyFill="1" applyBorder="1" applyAlignment="1">
      <alignment horizontal="center" vertical="center"/>
    </xf>
    <xf numFmtId="0" fontId="15" fillId="24" borderId="57" xfId="41" applyFont="1" applyFill="1" applyBorder="1" applyAlignment="1">
      <alignment horizontal="right" vertical="center"/>
    </xf>
    <xf numFmtId="0" fontId="28" fillId="23" borderId="65" xfId="41" applyFont="1" applyFill="1" applyBorder="1" applyAlignment="1">
      <alignment horizontal="center" vertical="center"/>
    </xf>
    <xf numFmtId="0" fontId="27" fillId="24" borderId="66" xfId="41" applyFont="1" applyFill="1" applyBorder="1" applyAlignment="1">
      <alignment horizontal="right" vertical="center"/>
    </xf>
    <xf numFmtId="0" fontId="27" fillId="24" borderId="39" xfId="41" applyFont="1" applyFill="1" applyBorder="1" applyAlignment="1">
      <alignment horizontal="right" vertical="center"/>
    </xf>
    <xf numFmtId="40" fontId="34" fillId="0" borderId="0" xfId="56" applyAlignment="1">
      <alignment vertical="center"/>
    </xf>
    <xf numFmtId="40" fontId="34" fillId="0" borderId="0" xfId="56" applyBorder="1" applyAlignment="1">
      <alignment vertical="center"/>
    </xf>
    <xf numFmtId="4" fontId="23" fillId="0" borderId="100" xfId="39" applyNumberFormat="1" applyFont="1" applyFill="1" applyBorder="1" applyAlignment="1">
      <alignment horizontal="right" vertical="center"/>
    </xf>
    <xf numFmtId="43" fontId="23" fillId="0" borderId="31" xfId="37" applyNumberFormat="1" applyFont="1" applyFill="1" applyBorder="1" applyAlignment="1" applyProtection="1">
      <alignment horizontal="right" vertical="center"/>
      <protection locked="0"/>
    </xf>
    <xf numFmtId="4" fontId="23" fillId="0" borderId="111" xfId="39" applyNumberFormat="1" applyFont="1" applyFill="1" applyBorder="1" applyAlignment="1">
      <alignment horizontal="right" vertical="center"/>
    </xf>
    <xf numFmtId="4" fontId="23" fillId="0" borderId="100" xfId="0" applyNumberFormat="1" applyFont="1" applyFill="1" applyBorder="1" applyAlignment="1" applyProtection="1">
      <alignment horizontal="right" vertical="center"/>
      <protection locked="0"/>
    </xf>
    <xf numFmtId="40" fontId="23" fillId="0" borderId="100" xfId="56" applyFont="1" applyFill="1" applyBorder="1" applyAlignment="1">
      <alignment horizontal="right" vertical="center"/>
    </xf>
    <xf numFmtId="43" fontId="23" fillId="0" borderId="101" xfId="56" applyNumberFormat="1" applyFont="1" applyFill="1" applyBorder="1" applyAlignment="1">
      <alignment horizontal="right" vertical="center"/>
    </xf>
    <xf numFmtId="9" fontId="4" fillId="0" borderId="0" xfId="43" applyAlignment="1">
      <alignment vertical="center"/>
    </xf>
    <xf numFmtId="4" fontId="23" fillId="0" borderId="0" xfId="0" applyNumberFormat="1" applyFont="1" applyBorder="1" applyAlignment="1">
      <alignment vertical="center"/>
    </xf>
    <xf numFmtId="43" fontId="15" fillId="0" borderId="41" xfId="56" applyNumberFormat="1" applyFont="1" applyFill="1" applyBorder="1" applyAlignment="1">
      <alignment horizontal="right" vertical="center"/>
    </xf>
    <xf numFmtId="40" fontId="15" fillId="0" borderId="41" xfId="56" applyFont="1" applyFill="1" applyBorder="1" applyAlignment="1" applyProtection="1">
      <alignment vertical="center"/>
      <protection locked="0"/>
    </xf>
    <xf numFmtId="9" fontId="4" fillId="0" borderId="0" xfId="43" applyBorder="1" applyAlignment="1">
      <alignment vertical="center"/>
    </xf>
    <xf numFmtId="4" fontId="27" fillId="22" borderId="0" xfId="0" applyNumberFormat="1" applyFont="1" applyFill="1" applyBorder="1" applyAlignment="1">
      <alignment vertical="center"/>
    </xf>
    <xf numFmtId="10" fontId="4" fillId="0" borderId="0" xfId="43" applyNumberFormat="1" applyAlignment="1">
      <alignment vertical="center"/>
    </xf>
    <xf numFmtId="43" fontId="15" fillId="0" borderId="41" xfId="56" applyNumberFormat="1" applyFont="1" applyFill="1" applyBorder="1" applyAlignment="1" applyProtection="1">
      <alignment vertical="center"/>
    </xf>
    <xf numFmtId="0" fontId="36" fillId="0" borderId="0" xfId="59" applyFont="1" applyAlignment="1">
      <alignment vertical="center"/>
    </xf>
    <xf numFmtId="0" fontId="36" fillId="0" borderId="95" xfId="59" applyFont="1" applyBorder="1" applyAlignment="1">
      <alignment horizontal="center" vertical="center"/>
    </xf>
    <xf numFmtId="0" fontId="36" fillId="0" borderId="82" xfId="59" applyFont="1" applyBorder="1" applyAlignment="1">
      <alignment vertical="center"/>
    </xf>
    <xf numFmtId="0" fontId="36" fillId="0" borderId="83" xfId="59" applyFont="1" applyBorder="1" applyAlignment="1">
      <alignment vertical="center"/>
    </xf>
    <xf numFmtId="0" fontId="38" fillId="0" borderId="133" xfId="59" applyFont="1" applyBorder="1" applyAlignment="1">
      <alignment vertical="center"/>
    </xf>
    <xf numFmtId="0" fontId="38" fillId="0" borderId="81" xfId="59" applyFont="1" applyBorder="1" applyAlignment="1">
      <alignment vertical="center"/>
    </xf>
    <xf numFmtId="0" fontId="38" fillId="0" borderId="72" xfId="59" applyFont="1" applyBorder="1" applyAlignment="1">
      <alignment vertical="center"/>
    </xf>
    <xf numFmtId="0" fontId="38" fillId="0" borderId="44" xfId="59" applyFont="1" applyBorder="1" applyAlignment="1">
      <alignment horizontal="center" vertical="center"/>
    </xf>
    <xf numFmtId="10" fontId="38" fillId="0" borderId="41" xfId="60" applyNumberFormat="1" applyFont="1" applyBorder="1" applyAlignment="1">
      <alignment horizontal="center" vertical="center"/>
    </xf>
    <xf numFmtId="171" fontId="38" fillId="0" borderId="111" xfId="59" applyNumberFormat="1" applyFont="1" applyBorder="1" applyAlignment="1">
      <alignment horizontal="center" vertical="center"/>
    </xf>
    <xf numFmtId="2" fontId="36" fillId="0" borderId="0" xfId="59" applyNumberFormat="1" applyFont="1" applyAlignment="1">
      <alignment vertical="center"/>
    </xf>
    <xf numFmtId="0" fontId="40" fillId="0" borderId="0" xfId="59" applyFont="1" applyAlignment="1">
      <alignment horizontal="left" vertical="center"/>
    </xf>
    <xf numFmtId="0" fontId="36" fillId="0" borderId="0" xfId="59" applyFont="1" applyAlignment="1">
      <alignment horizontal="center" vertical="center"/>
    </xf>
    <xf numFmtId="0" fontId="42" fillId="0" borderId="0" xfId="59" applyFont="1" applyAlignment="1">
      <alignment horizontal="right"/>
    </xf>
    <xf numFmtId="0" fontId="38" fillId="0" borderId="41" xfId="59" applyFont="1" applyBorder="1" applyAlignment="1">
      <alignment horizontal="center"/>
    </xf>
    <xf numFmtId="171" fontId="38" fillId="0" borderId="41" xfId="59" applyNumberFormat="1" applyFont="1" applyBorder="1"/>
    <xf numFmtId="0" fontId="43" fillId="0" borderId="0" xfId="59" applyFont="1" applyAlignment="1">
      <alignment vertical="center"/>
    </xf>
    <xf numFmtId="0" fontId="44" fillId="0" borderId="0" xfId="59" applyFont="1" applyAlignment="1">
      <alignment vertical="center"/>
    </xf>
    <xf numFmtId="0" fontId="44" fillId="0" borderId="41" xfId="59" applyFont="1" applyBorder="1" applyAlignment="1">
      <alignment vertical="center"/>
    </xf>
    <xf numFmtId="171" fontId="44" fillId="0" borderId="41" xfId="59" applyNumberFormat="1" applyFont="1" applyBorder="1" applyAlignment="1">
      <alignment vertical="center"/>
    </xf>
    <xf numFmtId="4" fontId="36" fillId="0" borderId="0" xfId="59" applyNumberFormat="1" applyFont="1" applyAlignment="1">
      <alignment vertical="center"/>
    </xf>
    <xf numFmtId="0" fontId="36" fillId="19" borderId="41" xfId="59" applyFont="1" applyFill="1" applyBorder="1" applyAlignment="1">
      <alignment vertical="center"/>
    </xf>
    <xf numFmtId="0" fontId="38" fillId="19" borderId="41" xfId="59" applyFont="1" applyFill="1" applyBorder="1" applyAlignment="1">
      <alignment vertical="center"/>
    </xf>
    <xf numFmtId="0" fontId="38" fillId="19" borderId="147" xfId="59" applyFont="1" applyFill="1" applyBorder="1" applyAlignment="1">
      <alignment vertical="center"/>
    </xf>
    <xf numFmtId="0" fontId="38" fillId="19" borderId="170" xfId="59" applyFont="1" applyFill="1" applyBorder="1" applyAlignment="1">
      <alignment vertical="center"/>
    </xf>
    <xf numFmtId="0" fontId="38" fillId="0" borderId="41" xfId="59" applyFont="1" applyBorder="1" applyAlignment="1">
      <alignment horizontal="center" vertical="center"/>
    </xf>
    <xf numFmtId="43" fontId="23" fillId="0" borderId="0" xfId="38" applyNumberFormat="1" applyFont="1" applyAlignment="1">
      <alignment vertical="center"/>
    </xf>
    <xf numFmtId="43" fontId="23" fillId="23" borderId="176" xfId="56" applyNumberFormat="1" applyFont="1" applyFill="1" applyBorder="1" applyAlignment="1" applyProtection="1">
      <alignment vertical="center"/>
      <protection locked="0"/>
    </xf>
    <xf numFmtId="43" fontId="23" fillId="23" borderId="174" xfId="56" applyNumberFormat="1" applyFont="1" applyFill="1" applyBorder="1" applyAlignment="1" applyProtection="1">
      <alignment vertical="center"/>
      <protection locked="0"/>
    </xf>
    <xf numFmtId="43" fontId="23" fillId="0" borderId="30" xfId="37" applyNumberFormat="1" applyFont="1" applyFill="1" applyBorder="1" applyAlignment="1" applyProtection="1">
      <alignment horizontal="right" vertical="center"/>
      <protection locked="0"/>
    </xf>
    <xf numFmtId="166" fontId="23" fillId="23" borderId="164" xfId="37" applyFont="1" applyFill="1" applyBorder="1" applyAlignment="1">
      <alignment horizontal="center" vertical="center"/>
    </xf>
    <xf numFmtId="167" fontId="23" fillId="23" borderId="164" xfId="37" applyNumberFormat="1" applyFont="1" applyFill="1" applyBorder="1" applyAlignment="1" applyProtection="1">
      <alignment horizontal="center" vertical="center"/>
      <protection locked="0"/>
    </xf>
    <xf numFmtId="166" fontId="23" fillId="23" borderId="172" xfId="37" applyFont="1" applyFill="1" applyBorder="1" applyAlignment="1">
      <alignment horizontal="left" vertical="center" wrapText="1"/>
    </xf>
    <xf numFmtId="166" fontId="23" fillId="23" borderId="112" xfId="37" applyFont="1" applyFill="1" applyBorder="1" applyAlignment="1">
      <alignment horizontal="center" vertical="center"/>
    </xf>
    <xf numFmtId="166" fontId="23" fillId="23" borderId="173" xfId="37" applyFont="1" applyFill="1" applyBorder="1" applyAlignment="1">
      <alignment horizontal="left" vertical="center" wrapText="1"/>
    </xf>
    <xf numFmtId="167" fontId="23" fillId="23" borderId="100" xfId="37" applyNumberFormat="1" applyFont="1" applyFill="1" applyBorder="1" applyAlignment="1" applyProtection="1">
      <alignment horizontal="center" vertical="center"/>
      <protection locked="0"/>
    </xf>
    <xf numFmtId="166" fontId="23" fillId="23" borderId="41" xfId="37" applyFont="1" applyFill="1" applyBorder="1" applyAlignment="1">
      <alignment horizontal="left" vertical="center" wrapText="1"/>
    </xf>
    <xf numFmtId="43" fontId="23" fillId="23" borderId="41" xfId="56" applyNumberFormat="1" applyFont="1" applyFill="1" applyBorder="1" applyAlignment="1" applyProtection="1">
      <alignment vertical="center"/>
      <protection locked="0"/>
    </xf>
    <xf numFmtId="43" fontId="15" fillId="0" borderId="41" xfId="56" applyNumberFormat="1" applyFont="1" applyFill="1" applyBorder="1" applyAlignment="1" applyProtection="1">
      <alignment vertical="center" wrapText="1"/>
    </xf>
    <xf numFmtId="166" fontId="23" fillId="23" borderId="45" xfId="37" applyFont="1" applyFill="1" applyBorder="1" applyAlignment="1">
      <alignment horizontal="center" vertical="center"/>
    </xf>
    <xf numFmtId="166" fontId="23" fillId="23" borderId="177" xfId="37" applyFont="1" applyFill="1" applyBorder="1" applyAlignment="1">
      <alignment horizontal="left" vertical="center" wrapText="1"/>
    </xf>
    <xf numFmtId="166" fontId="23" fillId="23" borderId="177" xfId="37" applyFont="1" applyFill="1" applyBorder="1" applyAlignment="1">
      <alignment horizontal="center" vertical="center"/>
    </xf>
    <xf numFmtId="4" fontId="23" fillId="0" borderId="86" xfId="39" applyNumberFormat="1" applyFont="1" applyFill="1" applyBorder="1" applyAlignment="1">
      <alignment horizontal="right" vertical="center"/>
    </xf>
    <xf numFmtId="4" fontId="23" fillId="0" borderId="84" xfId="39" applyNumberFormat="1" applyFont="1" applyFill="1" applyBorder="1" applyAlignment="1">
      <alignment horizontal="right" vertical="center"/>
    </xf>
    <xf numFmtId="4" fontId="23" fillId="0" borderId="86" xfId="0" applyNumberFormat="1" applyFont="1" applyFill="1" applyBorder="1" applyAlignment="1" applyProtection="1">
      <alignment horizontal="right" vertical="center"/>
      <protection locked="0"/>
    </xf>
    <xf numFmtId="40" fontId="23" fillId="0" borderId="86" xfId="56" applyFont="1" applyFill="1" applyBorder="1" applyAlignment="1">
      <alignment horizontal="right" vertical="center"/>
    </xf>
    <xf numFmtId="43" fontId="23" fillId="0" borderId="178" xfId="56" applyNumberFormat="1" applyFont="1" applyFill="1" applyBorder="1" applyAlignment="1">
      <alignment horizontal="right" vertical="center"/>
    </xf>
    <xf numFmtId="166" fontId="23" fillId="23" borderId="62" xfId="37" applyFont="1" applyFill="1" applyBorder="1" applyAlignment="1">
      <alignment horizontal="left" vertical="center" wrapText="1"/>
    </xf>
    <xf numFmtId="166" fontId="23" fillId="23" borderId="62" xfId="37" applyFont="1" applyFill="1" applyBorder="1" applyAlignment="1">
      <alignment horizontal="center" vertical="center"/>
    </xf>
    <xf numFmtId="4" fontId="23" fillId="0" borderId="171" xfId="39" applyNumberFormat="1" applyFont="1" applyFill="1" applyBorder="1" applyAlignment="1">
      <alignment horizontal="right" vertical="center"/>
    </xf>
    <xf numFmtId="4" fontId="23" fillId="0" borderId="179" xfId="39" applyNumberFormat="1" applyFont="1" applyFill="1" applyBorder="1" applyAlignment="1">
      <alignment horizontal="right" vertical="center"/>
    </xf>
    <xf numFmtId="4" fontId="23" fillId="0" borderId="171" xfId="0" applyNumberFormat="1" applyFont="1" applyFill="1" applyBorder="1" applyAlignment="1" applyProtection="1">
      <alignment horizontal="right" vertical="center"/>
      <protection locked="0"/>
    </xf>
    <xf numFmtId="40" fontId="23" fillId="0" borderId="171" xfId="56" applyFont="1" applyFill="1" applyBorder="1" applyAlignment="1">
      <alignment horizontal="right" vertical="center"/>
    </xf>
    <xf numFmtId="43" fontId="23" fillId="0" borderId="180" xfId="56" applyNumberFormat="1" applyFont="1" applyFill="1" applyBorder="1" applyAlignment="1">
      <alignment horizontal="right" vertical="center"/>
    </xf>
    <xf numFmtId="4" fontId="28" fillId="0" borderId="133" xfId="39" applyNumberFormat="1" applyFont="1" applyBorder="1" applyAlignment="1"/>
    <xf numFmtId="0" fontId="28" fillId="0" borderId="81" xfId="39" applyFont="1" applyBorder="1" applyAlignment="1"/>
    <xf numFmtId="4" fontId="28" fillId="0" borderId="72" xfId="39" applyNumberFormat="1" applyFont="1" applyBorder="1" applyAlignment="1"/>
    <xf numFmtId="0" fontId="47" fillId="26" borderId="182" xfId="0" applyFont="1" applyFill="1" applyBorder="1" applyAlignment="1">
      <alignment horizontal="center" vertical="center" wrapText="1"/>
    </xf>
    <xf numFmtId="0" fontId="47" fillId="26" borderId="181" xfId="0" applyFont="1" applyFill="1" applyBorder="1" applyAlignment="1">
      <alignment horizontal="center" vertical="center" wrapText="1"/>
    </xf>
    <xf numFmtId="0" fontId="47" fillId="26" borderId="186" xfId="0" applyFont="1" applyFill="1" applyBorder="1" applyAlignment="1">
      <alignment horizontal="center" vertical="center" wrapText="1"/>
    </xf>
    <xf numFmtId="4" fontId="47" fillId="26" borderId="186" xfId="0" applyNumberFormat="1" applyFont="1" applyFill="1" applyBorder="1" applyAlignment="1">
      <alignment horizontal="center" vertical="center" wrapText="1"/>
    </xf>
    <xf numFmtId="0" fontId="52" fillId="19" borderId="188" xfId="0" applyFont="1" applyFill="1" applyBorder="1" applyAlignment="1">
      <alignment horizontal="center" vertical="top" wrapText="1"/>
    </xf>
    <xf numFmtId="0" fontId="52" fillId="19" borderId="187" xfId="0" applyFont="1" applyFill="1" applyBorder="1" applyAlignment="1">
      <alignment vertical="top" wrapText="1"/>
    </xf>
    <xf numFmtId="0" fontId="52" fillId="19" borderId="0" xfId="0" applyFont="1" applyFill="1" applyBorder="1" applyAlignment="1">
      <alignment horizontal="center" vertical="top" wrapText="1"/>
    </xf>
    <xf numFmtId="173" fontId="52" fillId="19" borderId="0" xfId="0" applyNumberFormat="1" applyFont="1" applyFill="1" applyBorder="1" applyAlignment="1">
      <alignment vertical="top" wrapText="1"/>
    </xf>
    <xf numFmtId="0" fontId="52" fillId="0" borderId="190" xfId="0" applyFont="1" applyBorder="1" applyAlignment="1">
      <alignment horizontal="center" vertical="top" wrapText="1"/>
    </xf>
    <xf numFmtId="0" fontId="52" fillId="0" borderId="189" xfId="0" applyFont="1" applyBorder="1" applyAlignment="1">
      <alignment vertical="top" wrapText="1"/>
    </xf>
    <xf numFmtId="0" fontId="52" fillId="0" borderId="191" xfId="0" applyFont="1" applyBorder="1" applyAlignment="1">
      <alignment horizontal="center" vertical="top" wrapText="1"/>
    </xf>
    <xf numFmtId="174" fontId="52" fillId="0" borderId="191" xfId="0" applyNumberFormat="1" applyFont="1" applyBorder="1" applyAlignment="1">
      <alignment vertical="top" wrapText="1"/>
    </xf>
    <xf numFmtId="0" fontId="27" fillId="22" borderId="92" xfId="40" applyFont="1" applyFill="1" applyBorder="1" applyAlignment="1">
      <alignment horizontal="center" vertical="center"/>
    </xf>
    <xf numFmtId="170" fontId="27" fillId="22" borderId="83" xfId="40" applyNumberFormat="1" applyFont="1" applyFill="1" applyBorder="1" applyAlignment="1">
      <alignment vertical="center"/>
    </xf>
    <xf numFmtId="43" fontId="27" fillId="23" borderId="193" xfId="56" applyNumberFormat="1" applyFont="1" applyFill="1" applyBorder="1" applyAlignment="1" applyProtection="1">
      <alignment horizontal="right" vertical="center"/>
    </xf>
    <xf numFmtId="38" fontId="15" fillId="23" borderId="85" xfId="56" applyNumberFormat="1" applyFont="1" applyFill="1" applyBorder="1" applyAlignment="1" applyProtection="1">
      <alignment horizontal="center" vertical="center"/>
    </xf>
    <xf numFmtId="38" fontId="15" fillId="23" borderId="86" xfId="56" applyNumberFormat="1" applyFont="1" applyFill="1" applyBorder="1" applyAlignment="1" applyProtection="1">
      <alignment horizontal="center" vertical="center" wrapText="1"/>
    </xf>
    <xf numFmtId="43" fontId="15" fillId="23" borderId="86" xfId="40" applyNumberFormat="1" applyFont="1" applyFill="1" applyBorder="1" applyAlignment="1">
      <alignment horizontal="center" vertical="center"/>
    </xf>
    <xf numFmtId="43" fontId="15" fillId="0" borderId="86" xfId="56" applyNumberFormat="1" applyFont="1" applyFill="1" applyBorder="1" applyAlignment="1">
      <alignment horizontal="right" vertical="center"/>
    </xf>
    <xf numFmtId="43" fontId="15" fillId="0" borderId="86" xfId="56" applyNumberFormat="1" applyFont="1" applyFill="1" applyBorder="1" applyAlignment="1" applyProtection="1">
      <alignment vertical="center"/>
    </xf>
    <xf numFmtId="170" fontId="15" fillId="23" borderId="178" xfId="56" applyNumberFormat="1" applyFont="1" applyFill="1" applyBorder="1" applyAlignment="1" applyProtection="1">
      <alignment vertical="center"/>
    </xf>
    <xf numFmtId="38" fontId="15" fillId="23" borderId="44" xfId="56" applyNumberFormat="1" applyFont="1" applyFill="1" applyBorder="1" applyAlignment="1" applyProtection="1">
      <alignment horizontal="center" vertical="center"/>
    </xf>
    <xf numFmtId="170" fontId="15" fillId="23" borderId="170" xfId="56" applyNumberFormat="1" applyFont="1" applyFill="1" applyBorder="1" applyAlignment="1" applyProtection="1">
      <alignment vertical="center"/>
    </xf>
    <xf numFmtId="38" fontId="15" fillId="23" borderId="105" xfId="56" applyNumberFormat="1" applyFont="1" applyFill="1" applyBorder="1" applyAlignment="1" applyProtection="1">
      <alignment horizontal="center" vertical="center"/>
    </xf>
    <xf numFmtId="0" fontId="15" fillId="23" borderId="97" xfId="56" applyNumberFormat="1" applyFont="1" applyFill="1" applyBorder="1" applyAlignment="1" applyProtection="1">
      <alignment horizontal="center" vertical="center"/>
    </xf>
    <xf numFmtId="43" fontId="15" fillId="23" borderId="97" xfId="40" applyNumberFormat="1" applyFont="1" applyFill="1" applyBorder="1" applyAlignment="1">
      <alignment horizontal="center" vertical="center"/>
    </xf>
    <xf numFmtId="43" fontId="15" fillId="0" borderId="97" xfId="56" applyNumberFormat="1" applyFont="1" applyFill="1" applyBorder="1" applyAlignment="1">
      <alignment horizontal="right" vertical="center"/>
    </xf>
    <xf numFmtId="43" fontId="15" fillId="0" borderId="97" xfId="56" applyNumberFormat="1" applyFont="1" applyFill="1" applyBorder="1" applyAlignment="1" applyProtection="1">
      <alignment vertical="center"/>
    </xf>
    <xf numFmtId="170" fontId="15" fillId="23" borderId="98" xfId="56" applyNumberFormat="1" applyFont="1" applyFill="1" applyBorder="1" applyAlignment="1" applyProtection="1">
      <alignment vertical="center"/>
    </xf>
    <xf numFmtId="0" fontId="36" fillId="0" borderId="41" xfId="59" applyFont="1" applyFill="1" applyBorder="1" applyAlignment="1">
      <alignment vertical="center"/>
    </xf>
    <xf numFmtId="0" fontId="38" fillId="0" borderId="41" xfId="59" applyFont="1" applyFill="1" applyBorder="1" applyAlignment="1">
      <alignment vertical="center"/>
    </xf>
    <xf numFmtId="0" fontId="38" fillId="0" borderId="147" xfId="59" applyFont="1" applyFill="1" applyBorder="1" applyAlignment="1">
      <alignment vertical="center"/>
    </xf>
    <xf numFmtId="0" fontId="38" fillId="0" borderId="170" xfId="59" applyFont="1" applyFill="1" applyBorder="1" applyAlignment="1">
      <alignment vertical="center"/>
    </xf>
    <xf numFmtId="0" fontId="38" fillId="0" borderId="172" xfId="59" applyFont="1" applyBorder="1" applyAlignment="1">
      <alignment vertical="center"/>
    </xf>
    <xf numFmtId="0" fontId="42" fillId="0" borderId="41" xfId="59" applyFont="1" applyBorder="1" applyAlignment="1">
      <alignment vertical="center"/>
    </xf>
    <xf numFmtId="0" fontId="38" fillId="0" borderId="112" xfId="59" applyFont="1" applyBorder="1" applyAlignment="1">
      <alignment horizontal="center" vertical="center"/>
    </xf>
    <xf numFmtId="9" fontId="38" fillId="0" borderId="112" xfId="60" applyFont="1" applyBorder="1" applyAlignment="1">
      <alignment horizontal="center" vertical="center"/>
    </xf>
    <xf numFmtId="171" fontId="38" fillId="0" borderId="112" xfId="59" applyNumberFormat="1" applyFont="1" applyBorder="1" applyAlignment="1">
      <alignment horizontal="center" vertical="center"/>
    </xf>
    <xf numFmtId="0" fontId="38" fillId="0" borderId="81" xfId="59" applyFont="1" applyBorder="1" applyAlignment="1">
      <alignment horizontal="center" vertical="center"/>
    </xf>
    <xf numFmtId="9" fontId="38" fillId="0" borderId="81" xfId="60" applyFont="1" applyBorder="1" applyAlignment="1">
      <alignment horizontal="center" vertical="center"/>
    </xf>
    <xf numFmtId="0" fontId="38" fillId="0" borderId="72" xfId="59" applyFont="1" applyBorder="1" applyAlignment="1">
      <alignment horizontal="center" vertical="center"/>
    </xf>
    <xf numFmtId="0" fontId="38" fillId="0" borderId="44" xfId="59" applyFont="1" applyBorder="1" applyAlignment="1">
      <alignment vertical="center"/>
    </xf>
    <xf numFmtId="40" fontId="54" fillId="0" borderId="0" xfId="56" applyFont="1" applyAlignment="1">
      <alignment vertical="center"/>
    </xf>
    <xf numFmtId="0" fontId="25" fillId="0" borderId="33" xfId="41" applyFont="1" applyBorder="1" applyAlignment="1">
      <alignment horizontal="left" vertical="top"/>
    </xf>
    <xf numFmtId="0" fontId="25" fillId="0" borderId="16" xfId="41" applyFont="1" applyBorder="1" applyAlignment="1">
      <alignment horizontal="left" vertical="top"/>
    </xf>
    <xf numFmtId="4" fontId="23" fillId="0" borderId="0" xfId="38" applyNumberFormat="1" applyFont="1" applyAlignment="1">
      <alignment vertical="center"/>
    </xf>
    <xf numFmtId="0" fontId="27" fillId="22" borderId="129" xfId="0" applyFont="1" applyFill="1" applyBorder="1" applyAlignment="1">
      <alignment horizontal="right" vertical="center"/>
    </xf>
    <xf numFmtId="4" fontId="27" fillId="22" borderId="121" xfId="0" applyNumberFormat="1" applyFont="1" applyFill="1" applyBorder="1" applyAlignment="1">
      <alignment horizontal="right" vertical="center"/>
    </xf>
    <xf numFmtId="0" fontId="23" fillId="0" borderId="125" xfId="0" applyFont="1" applyFill="1" applyBorder="1" applyAlignment="1">
      <alignment horizontal="left" vertical="center"/>
    </xf>
    <xf numFmtId="4" fontId="23" fillId="0" borderId="126" xfId="56" applyNumberFormat="1" applyFont="1" applyFill="1" applyBorder="1" applyAlignment="1" applyProtection="1">
      <alignment horizontal="right" vertical="center"/>
    </xf>
    <xf numFmtId="4" fontId="27" fillId="22" borderId="198" xfId="0" applyNumberFormat="1" applyFont="1" applyFill="1" applyBorder="1" applyAlignment="1">
      <alignment horizontal="center" vertical="center"/>
    </xf>
    <xf numFmtId="4" fontId="27" fillId="22" borderId="199" xfId="0" applyNumberFormat="1" applyFont="1" applyFill="1" applyBorder="1" applyAlignment="1">
      <alignment horizontal="center" vertical="center"/>
    </xf>
    <xf numFmtId="0" fontId="27" fillId="22" borderId="200" xfId="0" applyFont="1" applyFill="1" applyBorder="1" applyAlignment="1">
      <alignment horizontal="center" vertical="center"/>
    </xf>
    <xf numFmtId="0" fontId="27" fillId="22" borderId="39" xfId="0" applyFont="1" applyFill="1" applyBorder="1" applyAlignment="1">
      <alignment horizontal="center" vertical="center"/>
    </xf>
    <xf numFmtId="0" fontId="27" fillId="22" borderId="201" xfId="0" applyFont="1" applyFill="1" applyBorder="1" applyAlignment="1">
      <alignment horizontal="center" vertical="center"/>
    </xf>
    <xf numFmtId="0" fontId="23" fillId="0" borderId="99" xfId="41" applyFont="1" applyBorder="1" applyAlignment="1">
      <alignment horizontal="left" vertical="center"/>
    </xf>
    <xf numFmtId="0" fontId="23" fillId="0" borderId="127" xfId="0" applyFont="1" applyBorder="1" applyAlignment="1">
      <alignment horizontal="left" vertical="top"/>
    </xf>
    <xf numFmtId="0" fontId="23" fillId="0" borderId="128" xfId="0" applyFont="1" applyBorder="1" applyAlignment="1">
      <alignment horizontal="left" vertical="top"/>
    </xf>
    <xf numFmtId="0" fontId="23" fillId="0" borderId="113" xfId="0" applyFont="1" applyBorder="1" applyAlignment="1">
      <alignment horizontal="center" vertical="top"/>
    </xf>
    <xf numFmtId="0" fontId="23" fillId="0" borderId="124" xfId="0" applyFont="1" applyBorder="1" applyAlignment="1">
      <alignment horizontal="left" vertical="top"/>
    </xf>
    <xf numFmtId="0" fontId="23" fillId="0" borderId="13" xfId="0" applyFont="1" applyBorder="1" applyAlignment="1">
      <alignment horizontal="left" vertical="top"/>
    </xf>
    <xf numFmtId="0" fontId="23" fillId="0" borderId="99" xfId="0" applyFont="1" applyBorder="1" applyAlignment="1">
      <alignment horizontal="left" vertical="top"/>
    </xf>
    <xf numFmtId="0" fontId="23" fillId="0" borderId="113" xfId="0" applyFont="1" applyBorder="1" applyAlignment="1">
      <alignment horizontal="left" vertical="top"/>
    </xf>
    <xf numFmtId="0" fontId="27" fillId="0" borderId="14" xfId="0" applyFont="1" applyBorder="1" applyAlignment="1">
      <alignment horizontal="center" vertical="top"/>
    </xf>
    <xf numFmtId="0" fontId="23" fillId="0" borderId="118" xfId="0" applyFont="1" applyFill="1" applyBorder="1" applyAlignment="1">
      <alignment horizontal="left" vertical="center"/>
    </xf>
    <xf numFmtId="4" fontId="23" fillId="0" borderId="117" xfId="0" applyNumberFormat="1" applyFont="1" applyFill="1" applyBorder="1" applyAlignment="1">
      <alignment horizontal="right" vertical="center"/>
    </xf>
    <xf numFmtId="0" fontId="28" fillId="23" borderId="118" xfId="0" applyFont="1" applyFill="1" applyBorder="1" applyAlignment="1">
      <alignment horizontal="left" vertical="center"/>
    </xf>
    <xf numFmtId="4" fontId="28" fillId="23" borderId="117" xfId="0" applyNumberFormat="1" applyFont="1" applyFill="1" applyBorder="1" applyAlignment="1">
      <alignment horizontal="right" vertical="center"/>
    </xf>
    <xf numFmtId="0" fontId="23" fillId="0" borderId="118" xfId="0" applyFont="1" applyFill="1" applyBorder="1" applyAlignment="1">
      <alignment horizontal="left" vertical="center" indent="2"/>
    </xf>
    <xf numFmtId="4" fontId="23" fillId="0" borderId="117" xfId="56" applyNumberFormat="1" applyFont="1" applyFill="1" applyBorder="1" applyAlignment="1" applyProtection="1">
      <alignment horizontal="right" vertical="center"/>
    </xf>
    <xf numFmtId="0" fontId="27" fillId="19" borderId="123" xfId="0" applyFont="1" applyFill="1" applyBorder="1" applyAlignment="1">
      <alignment horizontal="left" vertical="center"/>
    </xf>
    <xf numFmtId="0" fontId="27" fillId="22" borderId="113" xfId="0" applyFont="1" applyFill="1" applyBorder="1" applyAlignment="1">
      <alignment horizontal="right" vertical="center"/>
    </xf>
    <xf numFmtId="4" fontId="27" fillId="22" borderId="14" xfId="56" applyNumberFormat="1" applyFont="1" applyFill="1" applyBorder="1" applyAlignment="1" applyProtection="1">
      <alignment horizontal="right" vertical="center"/>
    </xf>
    <xf numFmtId="0" fontId="24" fillId="18" borderId="119" xfId="0" applyFont="1" applyFill="1" applyBorder="1" applyAlignment="1">
      <alignment horizontal="center" vertical="center"/>
    </xf>
    <xf numFmtId="0" fontId="23" fillId="18" borderId="120" xfId="0" applyFont="1" applyFill="1" applyBorder="1" applyAlignment="1">
      <alignment horizontal="left" vertical="top"/>
    </xf>
    <xf numFmtId="0" fontId="24" fillId="18" borderId="121" xfId="0" applyFont="1" applyFill="1" applyBorder="1" applyAlignment="1">
      <alignment horizontal="center"/>
    </xf>
    <xf numFmtId="0" fontId="25" fillId="0" borderId="122" xfId="0" applyFont="1" applyBorder="1" applyAlignment="1">
      <alignment horizontal="left" vertical="top"/>
    </xf>
    <xf numFmtId="0" fontId="25" fillId="0" borderId="124" xfId="0" applyFont="1" applyBorder="1" applyAlignment="1">
      <alignment horizontal="left" vertical="top"/>
    </xf>
    <xf numFmtId="0" fontId="25" fillId="0" borderId="43" xfId="0" applyFont="1" applyBorder="1" applyAlignment="1">
      <alignment horizontal="left" vertical="top"/>
    </xf>
    <xf numFmtId="0" fontId="23" fillId="0" borderId="113" xfId="0" applyFont="1" applyBorder="1" applyAlignment="1">
      <alignment horizontal="left"/>
    </xf>
    <xf numFmtId="0" fontId="23" fillId="0" borderId="68" xfId="0" applyFont="1" applyBorder="1" applyAlignment="1">
      <alignment horizontal="left" wrapText="1"/>
    </xf>
    <xf numFmtId="0" fontId="23" fillId="0" borderId="11" xfId="0" applyFont="1" applyBorder="1" applyAlignment="1">
      <alignment horizontal="left" wrapText="1"/>
    </xf>
    <xf numFmtId="0" fontId="23" fillId="0" borderId="24" xfId="0" applyFont="1" applyBorder="1" applyAlignment="1">
      <alignment horizontal="left" wrapText="1"/>
    </xf>
    <xf numFmtId="0" fontId="26" fillId="0" borderId="114" xfId="0" applyFont="1" applyBorder="1" applyAlignment="1">
      <alignment horizontal="center" vertical="center"/>
    </xf>
    <xf numFmtId="0" fontId="26" fillId="0" borderId="115" xfId="0" applyFont="1" applyBorder="1" applyAlignment="1">
      <alignment horizontal="center" vertical="center"/>
    </xf>
    <xf numFmtId="0" fontId="26" fillId="0" borderId="116" xfId="0" applyFont="1" applyBorder="1" applyAlignment="1">
      <alignment horizontal="center" vertical="center"/>
    </xf>
    <xf numFmtId="4" fontId="28" fillId="23" borderId="117" xfId="56" applyNumberFormat="1" applyFont="1" applyFill="1" applyBorder="1" applyAlignment="1" applyProtection="1">
      <alignment horizontal="right" vertical="center"/>
    </xf>
    <xf numFmtId="166" fontId="29" fillId="0" borderId="133" xfId="37" applyFont="1" applyBorder="1" applyAlignment="1">
      <alignment horizontal="right" vertical="center"/>
    </xf>
    <xf numFmtId="166" fontId="29" fillId="0" borderId="81" xfId="37" applyFont="1" applyBorder="1" applyAlignment="1">
      <alignment horizontal="right" vertical="center"/>
    </xf>
    <xf numFmtId="0" fontId="26" fillId="18" borderId="130" xfId="38" applyFont="1" applyFill="1" applyBorder="1" applyAlignment="1">
      <alignment horizontal="center" vertical="center"/>
    </xf>
    <xf numFmtId="0" fontId="23" fillId="0" borderId="15" xfId="0" applyFont="1" applyBorder="1" applyAlignment="1">
      <alignment horizontal="left" vertical="top"/>
    </xf>
    <xf numFmtId="0" fontId="23" fillId="0" borderId="16" xfId="0" applyFont="1" applyBorder="1" applyAlignment="1">
      <alignment horizontal="left" vertical="top"/>
    </xf>
    <xf numFmtId="0" fontId="23" fillId="0" borderId="34" xfId="0" applyFont="1" applyBorder="1" applyAlignment="1">
      <alignment horizontal="left" vertical="top"/>
    </xf>
    <xf numFmtId="0" fontId="23" fillId="0" borderId="18" xfId="0" applyFont="1" applyBorder="1" applyAlignment="1">
      <alignment horizontal="left" vertical="top"/>
    </xf>
    <xf numFmtId="0" fontId="23" fillId="0" borderId="0" xfId="0" applyFont="1" applyBorder="1" applyAlignment="1">
      <alignment horizontal="left" vertical="top"/>
    </xf>
    <xf numFmtId="0" fontId="23" fillId="0" borderId="32" xfId="0" applyFont="1" applyBorder="1" applyAlignment="1">
      <alignment horizontal="left" vertical="top"/>
    </xf>
    <xf numFmtId="0" fontId="23" fillId="0" borderId="33" xfId="0" applyFont="1" applyBorder="1" applyAlignment="1">
      <alignment horizontal="left" vertical="top"/>
    </xf>
    <xf numFmtId="0" fontId="23" fillId="0" borderId="38" xfId="0" applyFont="1" applyBorder="1" applyAlignment="1">
      <alignment horizontal="left" vertical="top"/>
    </xf>
    <xf numFmtId="0" fontId="23" fillId="0" borderId="131" xfId="38" applyFont="1" applyBorder="1" applyAlignment="1">
      <alignment horizontal="left" vertical="top"/>
    </xf>
    <xf numFmtId="0" fontId="23" fillId="0" borderId="107" xfId="38" applyFont="1" applyBorder="1" applyAlignment="1">
      <alignment horizontal="left" vertical="top"/>
    </xf>
    <xf numFmtId="0" fontId="23" fillId="0" borderId="132" xfId="38" applyFont="1" applyBorder="1" applyAlignment="1">
      <alignment horizontal="left" vertical="top"/>
    </xf>
    <xf numFmtId="0" fontId="23" fillId="0" borderId="10" xfId="38" applyFont="1" applyBorder="1" applyAlignment="1">
      <alignment horizontal="left" vertical="top"/>
    </xf>
    <xf numFmtId="0" fontId="23" fillId="0" borderId="11" xfId="38" applyFont="1" applyBorder="1" applyAlignment="1">
      <alignment horizontal="left" vertical="top"/>
    </xf>
    <xf numFmtId="0" fontId="23" fillId="0" borderId="24" xfId="38" applyFont="1" applyBorder="1" applyAlignment="1">
      <alignment horizontal="left" vertical="top"/>
    </xf>
    <xf numFmtId="0" fontId="15" fillId="0" borderId="0" xfId="0" applyFont="1" applyAlignment="1">
      <alignment horizontal="center" vertical="center"/>
    </xf>
    <xf numFmtId="0" fontId="28" fillId="19" borderId="76" xfId="39" applyFont="1" applyFill="1" applyBorder="1" applyAlignment="1">
      <alignment horizontal="center" vertical="center"/>
    </xf>
    <xf numFmtId="0" fontId="28" fillId="19" borderId="137" xfId="39" applyFont="1" applyFill="1" applyBorder="1" applyAlignment="1">
      <alignment horizontal="center" vertical="center"/>
    </xf>
    <xf numFmtId="0" fontId="28" fillId="19" borderId="139" xfId="39" applyFont="1" applyFill="1" applyBorder="1" applyAlignment="1">
      <alignment horizontal="center" vertical="center"/>
    </xf>
    <xf numFmtId="0" fontId="26" fillId="18" borderId="95" xfId="39" applyFont="1" applyFill="1" applyBorder="1" applyAlignment="1">
      <alignment horizontal="center" vertical="center"/>
    </xf>
    <xf numFmtId="0" fontId="26" fillId="18" borderId="82" xfId="39" applyFont="1" applyFill="1" applyBorder="1" applyAlignment="1">
      <alignment horizontal="center" vertical="center"/>
    </xf>
    <xf numFmtId="0" fontId="26" fillId="18" borderId="83" xfId="39" applyFont="1" applyFill="1" applyBorder="1" applyAlignment="1">
      <alignment horizontal="center" vertical="center"/>
    </xf>
    <xf numFmtId="0" fontId="26" fillId="18" borderId="62" xfId="39" applyFont="1" applyFill="1" applyBorder="1" applyAlignment="1">
      <alignment horizontal="center" vertical="center"/>
    </xf>
    <xf numFmtId="0" fontId="26" fillId="18" borderId="63" xfId="39" applyFont="1" applyFill="1" applyBorder="1" applyAlignment="1">
      <alignment horizontal="center" vertical="center"/>
    </xf>
    <xf numFmtId="0" fontId="26" fillId="18" borderId="64" xfId="39" applyFont="1" applyFill="1" applyBorder="1" applyAlignment="1">
      <alignment horizontal="center" vertical="center"/>
    </xf>
    <xf numFmtId="40" fontId="28" fillId="0" borderId="62" xfId="56" applyFont="1" applyBorder="1" applyAlignment="1">
      <alignment horizontal="right" vertical="center"/>
    </xf>
    <xf numFmtId="40" fontId="28" fillId="0" borderId="63" xfId="56" applyFont="1" applyBorder="1" applyAlignment="1">
      <alignment horizontal="right" vertical="center"/>
    </xf>
    <xf numFmtId="40" fontId="28" fillId="0" borderId="64" xfId="56" applyFont="1" applyBorder="1" applyAlignment="1">
      <alignment horizontal="right" vertical="center"/>
    </xf>
    <xf numFmtId="0" fontId="25" fillId="0" borderId="140" xfId="39" applyFont="1" applyBorder="1" applyAlignment="1">
      <alignment horizontal="left" vertical="top"/>
    </xf>
    <xf numFmtId="0" fontId="25" fillId="0" borderId="141" xfId="39" applyFont="1" applyBorder="1" applyAlignment="1">
      <alignment horizontal="left" vertical="top"/>
    </xf>
    <xf numFmtId="0" fontId="25" fillId="0" borderId="142" xfId="39" applyFont="1" applyBorder="1" applyAlignment="1">
      <alignment horizontal="left" vertical="top"/>
    </xf>
    <xf numFmtId="0" fontId="25" fillId="0" borderId="111" xfId="39" applyFont="1" applyBorder="1" applyAlignment="1">
      <alignment horizontal="left" vertical="top"/>
    </xf>
    <xf numFmtId="0" fontId="25" fillId="0" borderId="40" xfId="39" applyFont="1" applyBorder="1" applyAlignment="1">
      <alignment horizontal="left" vertical="top"/>
    </xf>
    <xf numFmtId="0" fontId="25" fillId="0" borderId="80" xfId="39" applyFont="1" applyBorder="1" applyAlignment="1">
      <alignment horizontal="left" vertical="top"/>
    </xf>
    <xf numFmtId="0" fontId="28" fillId="0" borderId="134" xfId="39" applyFont="1" applyBorder="1" applyAlignment="1">
      <alignment horizontal="center" vertical="center"/>
    </xf>
    <xf numFmtId="0" fontId="28" fillId="0" borderId="135" xfId="39" applyFont="1" applyBorder="1" applyAlignment="1">
      <alignment horizontal="center" vertical="center"/>
    </xf>
    <xf numFmtId="0" fontId="28" fillId="19" borderId="136" xfId="39" applyFont="1" applyFill="1" applyBorder="1" applyAlignment="1">
      <alignment horizontal="center" vertical="center"/>
    </xf>
    <xf numFmtId="0" fontId="28" fillId="19" borderId="138" xfId="39" applyFont="1" applyFill="1" applyBorder="1" applyAlignment="1">
      <alignment horizontal="center" vertical="center"/>
    </xf>
    <xf numFmtId="0" fontId="28" fillId="0" borderId="45" xfId="39" applyFont="1" applyBorder="1" applyAlignment="1">
      <alignment horizontal="right" vertical="center"/>
    </xf>
    <xf numFmtId="0" fontId="28" fillId="0" borderId="0" xfId="39" applyFont="1" applyBorder="1" applyAlignment="1">
      <alignment horizontal="right" vertical="center"/>
    </xf>
    <xf numFmtId="4" fontId="28" fillId="0" borderId="136" xfId="39" applyNumberFormat="1" applyFont="1" applyBorder="1" applyAlignment="1">
      <alignment horizontal="right" vertical="center"/>
    </xf>
    <xf numFmtId="4" fontId="28" fillId="0" borderId="137" xfId="39" applyNumberFormat="1" applyFont="1" applyBorder="1" applyAlignment="1">
      <alignment horizontal="right" vertical="center"/>
    </xf>
    <xf numFmtId="4" fontId="28" fillId="0" borderId="139" xfId="39" applyNumberFormat="1" applyFont="1" applyBorder="1" applyAlignment="1">
      <alignment horizontal="right" vertical="center"/>
    </xf>
    <xf numFmtId="0" fontId="28" fillId="19" borderId="133" xfId="39" applyFont="1" applyFill="1" applyBorder="1" applyAlignment="1">
      <alignment horizontal="center" vertical="center"/>
    </xf>
    <xf numFmtId="0" fontId="28" fillId="19" borderId="81" xfId="39" applyFont="1" applyFill="1" applyBorder="1" applyAlignment="1">
      <alignment horizontal="center" vertical="center"/>
    </xf>
    <xf numFmtId="168" fontId="28" fillId="23" borderId="133" xfId="39" applyNumberFormat="1" applyFont="1" applyFill="1" applyBorder="1" applyAlignment="1">
      <alignment horizontal="left" vertical="center"/>
    </xf>
    <xf numFmtId="168" fontId="28" fillId="23" borderId="81" xfId="39" applyNumberFormat="1" applyFont="1" applyFill="1" applyBorder="1" applyAlignment="1">
      <alignment horizontal="left" vertical="center"/>
    </xf>
    <xf numFmtId="168" fontId="28" fillId="23" borderId="72" xfId="39" applyNumberFormat="1" applyFont="1" applyFill="1" applyBorder="1" applyAlignment="1">
      <alignment horizontal="left" vertical="center"/>
    </xf>
    <xf numFmtId="0" fontId="23" fillId="0" borderId="45" xfId="39" applyFont="1" applyBorder="1" applyAlignment="1">
      <alignment horizontal="left" vertical="center"/>
    </xf>
    <xf numFmtId="0" fontId="23" fillId="0" borderId="0" xfId="39" applyFont="1" applyBorder="1" applyAlignment="1">
      <alignment horizontal="left" vertical="center"/>
    </xf>
    <xf numFmtId="0" fontId="23" fillId="0" borderId="47" xfId="39" applyFont="1" applyBorder="1" applyAlignment="1">
      <alignment horizontal="left" vertical="center"/>
    </xf>
    <xf numFmtId="0" fontId="23" fillId="0" borderId="62" xfId="39" applyFont="1" applyBorder="1" applyAlignment="1">
      <alignment horizontal="left" vertical="center"/>
    </xf>
    <xf numFmtId="0" fontId="23" fillId="0" borderId="63" xfId="39" applyFont="1" applyBorder="1" applyAlignment="1">
      <alignment horizontal="left" vertical="center"/>
    </xf>
    <xf numFmtId="0" fontId="23" fillId="0" borderId="64" xfId="39" applyFont="1" applyBorder="1" applyAlignment="1">
      <alignment horizontal="left" vertical="center"/>
    </xf>
    <xf numFmtId="0" fontId="25" fillId="0" borderId="85" xfId="39" applyFont="1" applyBorder="1" applyAlignment="1">
      <alignment horizontal="left" vertical="top"/>
    </xf>
    <xf numFmtId="0" fontId="25" fillId="0" borderId="86" xfId="39" applyFont="1" applyBorder="1" applyAlignment="1">
      <alignment horizontal="left" vertical="top"/>
    </xf>
    <xf numFmtId="0" fontId="25" fillId="0" borderId="44" xfId="39" applyFont="1" applyBorder="1" applyAlignment="1">
      <alignment horizontal="left" vertical="top"/>
    </xf>
    <xf numFmtId="0" fontId="25" fillId="0" borderId="41" xfId="39" applyFont="1" applyBorder="1" applyAlignment="1">
      <alignment horizontal="left" vertical="top"/>
    </xf>
    <xf numFmtId="0" fontId="25" fillId="0" borderId="100" xfId="39" applyFont="1" applyBorder="1" applyAlignment="1">
      <alignment horizontal="left" vertical="top"/>
    </xf>
    <xf numFmtId="0" fontId="25" fillId="0" borderId="110" xfId="39" applyFont="1" applyBorder="1" applyAlignment="1">
      <alignment horizontal="left" vertical="top"/>
    </xf>
    <xf numFmtId="0" fontId="25" fillId="0" borderId="97" xfId="39" applyFont="1" applyBorder="1" applyAlignment="1">
      <alignment horizontal="left" vertical="top"/>
    </xf>
    <xf numFmtId="0" fontId="25" fillId="0" borderId="103" xfId="39" applyFont="1" applyBorder="1" applyAlignment="1">
      <alignment horizontal="left" vertical="top"/>
    </xf>
    <xf numFmtId="0" fontId="25" fillId="0" borderId="105" xfId="39" applyFont="1" applyBorder="1" applyAlignment="1">
      <alignment horizontal="left" vertical="top"/>
    </xf>
    <xf numFmtId="0" fontId="23" fillId="0" borderId="95" xfId="39" applyFont="1" applyBorder="1" applyAlignment="1">
      <alignment horizontal="left" vertical="top"/>
    </xf>
    <xf numFmtId="0" fontId="23" fillId="0" borderId="82" xfId="39" applyFont="1" applyBorder="1" applyAlignment="1">
      <alignment horizontal="left" vertical="top"/>
    </xf>
    <xf numFmtId="40" fontId="23" fillId="23" borderId="133" xfId="56" applyFont="1" applyFill="1" applyBorder="1" applyAlignment="1">
      <alignment horizontal="center" vertical="center"/>
    </xf>
    <xf numFmtId="40" fontId="23" fillId="23" borderId="81" xfId="56" applyFont="1" applyFill="1" applyBorder="1" applyAlignment="1">
      <alignment horizontal="center" vertical="center"/>
    </xf>
    <xf numFmtId="40" fontId="23" fillId="23" borderId="72" xfId="56" applyFont="1" applyFill="1" applyBorder="1" applyAlignment="1">
      <alignment horizontal="center" vertical="center"/>
    </xf>
    <xf numFmtId="0" fontId="27" fillId="22" borderId="95" xfId="40" applyFont="1" applyFill="1" applyBorder="1" applyAlignment="1">
      <alignment horizontal="center" vertical="center"/>
    </xf>
    <xf numFmtId="0" fontId="27" fillId="22" borderId="82" xfId="40" applyFont="1" applyFill="1" applyBorder="1" applyAlignment="1">
      <alignment horizontal="center" vertical="center"/>
    </xf>
    <xf numFmtId="49" fontId="15" fillId="23" borderId="86" xfId="40" applyNumberFormat="1" applyFont="1" applyFill="1" applyBorder="1" applyAlignment="1">
      <alignment horizontal="justify" vertical="center" wrapText="1"/>
    </xf>
    <xf numFmtId="49" fontId="34" fillId="23" borderId="86" xfId="0" applyNumberFormat="1" applyFont="1" applyFill="1" applyBorder="1" applyAlignment="1">
      <alignment horizontal="justify" vertical="center" wrapText="1"/>
    </xf>
    <xf numFmtId="43" fontId="27" fillId="23" borderId="62" xfId="40" applyNumberFormat="1" applyFont="1" applyFill="1" applyBorder="1" applyAlignment="1">
      <alignment horizontal="right" vertical="center"/>
    </xf>
    <xf numFmtId="43" fontId="27" fillId="23" borderId="63" xfId="40" applyNumberFormat="1" applyFont="1" applyFill="1" applyBorder="1" applyAlignment="1">
      <alignment horizontal="right" vertical="center"/>
    </xf>
    <xf numFmtId="43" fontId="27" fillId="23" borderId="64" xfId="40" applyNumberFormat="1" applyFont="1" applyFill="1" applyBorder="1" applyAlignment="1">
      <alignment horizontal="right" vertical="center"/>
    </xf>
    <xf numFmtId="49" fontId="15" fillId="23" borderId="97" xfId="40" applyNumberFormat="1" applyFont="1" applyFill="1" applyBorder="1" applyAlignment="1">
      <alignment horizontal="justify" vertical="center" wrapText="1"/>
    </xf>
    <xf numFmtId="49" fontId="34" fillId="23" borderId="97" xfId="0" applyNumberFormat="1" applyFont="1" applyFill="1" applyBorder="1" applyAlignment="1">
      <alignment horizontal="justify" vertical="center" wrapText="1"/>
    </xf>
    <xf numFmtId="49" fontId="15" fillId="23" borderId="41" xfId="40" applyNumberFormat="1" applyFont="1" applyFill="1" applyBorder="1" applyAlignment="1">
      <alignment horizontal="justify" vertical="center" wrapText="1"/>
    </xf>
    <xf numFmtId="49" fontId="34" fillId="23" borderId="41" xfId="0" applyNumberFormat="1" applyFont="1" applyFill="1" applyBorder="1" applyAlignment="1">
      <alignment horizontal="justify" vertical="center" wrapText="1"/>
    </xf>
    <xf numFmtId="0" fontId="15" fillId="0" borderId="0" xfId="40" applyFont="1" applyBorder="1" applyAlignment="1">
      <alignment horizontal="left" vertical="center" wrapText="1"/>
    </xf>
    <xf numFmtId="43" fontId="15" fillId="0" borderId="95" xfId="40" applyNumberFormat="1" applyFont="1" applyBorder="1" applyAlignment="1">
      <alignment horizontal="left" vertical="top"/>
    </xf>
    <xf numFmtId="43" fontId="15" fillId="0" borderId="82" xfId="40" applyNumberFormat="1" applyFont="1" applyBorder="1" applyAlignment="1">
      <alignment horizontal="left" vertical="top"/>
    </xf>
    <xf numFmtId="43" fontId="15" fillId="0" borderId="150" xfId="40" applyNumberFormat="1" applyFont="1" applyBorder="1" applyAlignment="1">
      <alignment horizontal="left" vertical="top"/>
    </xf>
    <xf numFmtId="43" fontId="15" fillId="0" borderId="60" xfId="40" applyNumberFormat="1" applyFont="1" applyBorder="1" applyAlignment="1">
      <alignment horizontal="left" vertical="top"/>
    </xf>
    <xf numFmtId="43" fontId="15" fillId="0" borderId="11" xfId="40" applyNumberFormat="1" applyFont="1" applyBorder="1" applyAlignment="1">
      <alignment horizontal="left" vertical="top"/>
    </xf>
    <xf numFmtId="43" fontId="15" fillId="0" borderId="24" xfId="40" applyNumberFormat="1" applyFont="1" applyBorder="1" applyAlignment="1">
      <alignment horizontal="left" vertical="top"/>
    </xf>
    <xf numFmtId="0" fontId="15" fillId="0" borderId="46" xfId="40" applyFont="1" applyBorder="1" applyAlignment="1">
      <alignment horizontal="left" vertical="top"/>
    </xf>
    <xf numFmtId="0" fontId="15" fillId="0" borderId="16" xfId="40" applyFont="1" applyBorder="1" applyAlignment="1">
      <alignment horizontal="left" vertical="top"/>
    </xf>
    <xf numFmtId="0" fontId="15" fillId="0" borderId="34" xfId="40" applyFont="1" applyBorder="1" applyAlignment="1">
      <alignment horizontal="left" vertical="top"/>
    </xf>
    <xf numFmtId="0" fontId="15" fillId="0" borderId="62" xfId="40" applyFont="1" applyBorder="1" applyAlignment="1">
      <alignment horizontal="left" vertical="top"/>
    </xf>
    <xf numFmtId="0" fontId="15" fillId="0" borderId="63" xfId="40" applyFont="1" applyBorder="1" applyAlignment="1">
      <alignment horizontal="left" vertical="top"/>
    </xf>
    <xf numFmtId="0" fontId="15" fillId="0" borderId="151" xfId="40" applyFont="1" applyBorder="1" applyAlignment="1">
      <alignment horizontal="left" vertical="top"/>
    </xf>
    <xf numFmtId="49" fontId="15" fillId="23" borderId="41" xfId="40" applyNumberFormat="1" applyFont="1" applyFill="1" applyBorder="1" applyAlignment="1">
      <alignment horizontal="left" vertical="center" wrapText="1"/>
    </xf>
    <xf numFmtId="0" fontId="27" fillId="22" borderId="133" xfId="40" applyFont="1" applyFill="1" applyBorder="1" applyAlignment="1">
      <alignment horizontal="center" vertical="center"/>
    </xf>
    <xf numFmtId="0" fontId="27" fillId="22" borderId="81" xfId="40" applyFont="1" applyFill="1" applyBorder="1" applyAlignment="1">
      <alignment horizontal="center" vertical="center"/>
    </xf>
    <xf numFmtId="0" fontId="27" fillId="22" borderId="72" xfId="40" applyFont="1" applyFill="1" applyBorder="1" applyAlignment="1">
      <alignment horizontal="center" vertical="center"/>
    </xf>
    <xf numFmtId="4" fontId="15" fillId="23" borderId="110" xfId="40" applyNumberFormat="1" applyFont="1" applyFill="1" applyBorder="1" applyAlignment="1">
      <alignment horizontal="justify" vertical="center" wrapText="1"/>
    </xf>
    <xf numFmtId="4" fontId="15" fillId="23" borderId="42" xfId="40" applyNumberFormat="1" applyFont="1" applyFill="1" applyBorder="1" applyAlignment="1">
      <alignment horizontal="justify" vertical="center" wrapText="1"/>
    </xf>
    <xf numFmtId="4" fontId="15" fillId="23" borderId="147" xfId="40" applyNumberFormat="1" applyFont="1" applyFill="1" applyBorder="1" applyAlignment="1">
      <alignment horizontal="justify" vertical="center" wrapText="1"/>
    </xf>
    <xf numFmtId="0" fontId="27" fillId="18" borderId="143" xfId="40" applyFont="1" applyFill="1" applyBorder="1" applyAlignment="1">
      <alignment horizontal="center" vertical="center"/>
    </xf>
    <xf numFmtId="0" fontId="27" fillId="18" borderId="148" xfId="40" applyFont="1" applyFill="1" applyBorder="1" applyAlignment="1">
      <alignment horizontal="center" vertical="center"/>
    </xf>
    <xf numFmtId="0" fontId="27" fillId="18" borderId="144" xfId="40" applyFont="1" applyFill="1" applyBorder="1" applyAlignment="1">
      <alignment horizontal="center" vertical="center"/>
    </xf>
    <xf numFmtId="0" fontId="27" fillId="18" borderId="145" xfId="40" applyFont="1" applyFill="1" applyBorder="1" applyAlignment="1">
      <alignment horizontal="center" vertical="center"/>
    </xf>
    <xf numFmtId="0" fontId="27" fillId="18" borderId="149" xfId="40" applyFont="1" applyFill="1" applyBorder="1" applyAlignment="1">
      <alignment horizontal="center" vertical="center"/>
    </xf>
    <xf numFmtId="0" fontId="27" fillId="18" borderId="130" xfId="40" applyFont="1" applyFill="1" applyBorder="1" applyAlignment="1">
      <alignment horizontal="center" vertical="center"/>
    </xf>
    <xf numFmtId="0" fontId="27" fillId="0" borderId="60" xfId="40" applyFont="1" applyBorder="1" applyAlignment="1">
      <alignment horizontal="center" vertical="center"/>
    </xf>
    <xf numFmtId="0" fontId="27" fillId="0" borderId="106" xfId="40" applyFont="1" applyBorder="1" applyAlignment="1">
      <alignment horizontal="center" vertical="center"/>
    </xf>
    <xf numFmtId="0" fontId="15" fillId="0" borderId="24" xfId="40" applyFont="1" applyFill="1" applyBorder="1" applyAlignment="1">
      <alignment horizontal="center" vertical="center"/>
    </xf>
    <xf numFmtId="0" fontId="15" fillId="0" borderId="25" xfId="40" applyFont="1" applyFill="1" applyBorder="1" applyAlignment="1">
      <alignment horizontal="center" vertical="center"/>
    </xf>
    <xf numFmtId="0" fontId="15" fillId="0" borderId="132" xfId="40" applyFont="1" applyFill="1" applyBorder="1" applyAlignment="1">
      <alignment horizontal="center" vertical="center"/>
    </xf>
    <xf numFmtId="0" fontId="15" fillId="0" borderId="26" xfId="40" applyFont="1" applyFill="1" applyBorder="1" applyAlignment="1">
      <alignment horizontal="center" vertical="center"/>
    </xf>
    <xf numFmtId="0" fontId="15" fillId="0" borderId="25" xfId="40" applyFont="1" applyBorder="1" applyAlignment="1">
      <alignment horizontal="center" vertical="center" wrapText="1"/>
    </xf>
    <xf numFmtId="0" fontId="15" fillId="0" borderId="27" xfId="40" applyFont="1" applyBorder="1" applyAlignment="1">
      <alignment horizontal="center" vertical="center" wrapText="1"/>
    </xf>
    <xf numFmtId="38" fontId="15" fillId="0" borderId="25" xfId="56" applyNumberFormat="1" applyFont="1" applyFill="1" applyBorder="1" applyAlignment="1">
      <alignment horizontal="center" vertical="center" wrapText="1"/>
    </xf>
    <xf numFmtId="38" fontId="15" fillId="0" borderId="27" xfId="56" applyNumberFormat="1" applyFont="1" applyFill="1" applyBorder="1" applyAlignment="1">
      <alignment horizontal="center" vertical="center" wrapText="1"/>
    </xf>
    <xf numFmtId="0" fontId="27" fillId="0" borderId="46" xfId="40" applyFont="1" applyBorder="1" applyAlignment="1">
      <alignment horizontal="left" vertical="top"/>
    </xf>
    <xf numFmtId="0" fontId="27" fillId="0" borderId="16" xfId="40" applyFont="1" applyBorder="1" applyAlignment="1">
      <alignment horizontal="left" vertical="top"/>
    </xf>
    <xf numFmtId="0" fontId="27" fillId="0" borderId="34" xfId="40" applyFont="1" applyBorder="1" applyAlignment="1">
      <alignment horizontal="left" vertical="top"/>
    </xf>
    <xf numFmtId="0" fontId="27" fillId="0" borderId="57" xfId="40" applyFont="1" applyBorder="1" applyAlignment="1">
      <alignment horizontal="left" vertical="top"/>
    </xf>
    <xf numFmtId="0" fontId="27" fillId="0" borderId="0" xfId="40" applyFont="1" applyBorder="1" applyAlignment="1">
      <alignment horizontal="left" vertical="top"/>
    </xf>
    <xf numFmtId="0" fontId="27" fillId="0" borderId="79" xfId="40" applyFont="1" applyBorder="1" applyAlignment="1">
      <alignment horizontal="left" vertical="top"/>
    </xf>
    <xf numFmtId="0" fontId="27" fillId="0" borderId="48" xfId="40" applyFont="1" applyBorder="1" applyAlignment="1">
      <alignment horizontal="left" vertical="top"/>
    </xf>
    <xf numFmtId="0" fontId="15" fillId="0" borderId="33" xfId="40" applyFont="1" applyBorder="1" applyAlignment="1">
      <alignment horizontal="left" vertical="top"/>
    </xf>
    <xf numFmtId="0" fontId="15" fillId="0" borderId="78" xfId="40" applyFont="1" applyBorder="1" applyAlignment="1">
      <alignment horizontal="left" vertical="top"/>
    </xf>
    <xf numFmtId="0" fontId="15" fillId="0" borderId="79" xfId="40" applyFont="1" applyBorder="1" applyAlignment="1">
      <alignment horizontal="left" vertical="top"/>
    </xf>
    <xf numFmtId="0" fontId="15" fillId="0" borderId="48" xfId="40" applyFont="1" applyBorder="1" applyAlignment="1">
      <alignment horizontal="left" vertical="top"/>
    </xf>
    <xf numFmtId="0" fontId="15" fillId="0" borderId="146" xfId="40" applyFont="1" applyBorder="1" applyAlignment="1">
      <alignment horizontal="center" vertical="center" wrapText="1"/>
    </xf>
    <xf numFmtId="0" fontId="27" fillId="0" borderId="41" xfId="40" applyFont="1" applyBorder="1" applyAlignment="1">
      <alignment horizontal="center" vertical="center"/>
    </xf>
    <xf numFmtId="0" fontId="27" fillId="0" borderId="112" xfId="40" applyFont="1" applyBorder="1" applyAlignment="1">
      <alignment horizontal="center" vertical="center"/>
    </xf>
    <xf numFmtId="0" fontId="26" fillId="18" borderId="143" xfId="41" applyFont="1" applyFill="1" applyBorder="1" applyAlignment="1">
      <alignment horizontal="center" vertical="center"/>
    </xf>
    <xf numFmtId="0" fontId="26" fillId="18" borderId="155" xfId="41" applyFont="1" applyFill="1" applyBorder="1" applyAlignment="1">
      <alignment horizontal="center" vertical="center"/>
    </xf>
    <xf numFmtId="0" fontId="26" fillId="18" borderId="156" xfId="41" applyFont="1" applyFill="1" applyBorder="1" applyAlignment="1">
      <alignment horizontal="center" vertical="center"/>
    </xf>
    <xf numFmtId="0" fontId="26" fillId="18" borderId="157" xfId="41" applyFont="1" applyFill="1" applyBorder="1" applyAlignment="1">
      <alignment horizontal="center" vertical="center"/>
    </xf>
    <xf numFmtId="0" fontId="25" fillId="0" borderId="77" xfId="41" applyFont="1" applyBorder="1" applyAlignment="1">
      <alignment horizontal="left" vertical="center"/>
    </xf>
    <xf numFmtId="0" fontId="25" fillId="0" borderId="26" xfId="41" applyFont="1" applyBorder="1" applyAlignment="1">
      <alignment horizontal="left" vertical="center"/>
    </xf>
    <xf numFmtId="0" fontId="25" fillId="0" borderId="153" xfId="41" applyFont="1" applyBorder="1" applyAlignment="1">
      <alignment horizontal="left" vertical="center"/>
    </xf>
    <xf numFmtId="0" fontId="23" fillId="0" borderId="65" xfId="41" applyFont="1" applyBorder="1" applyAlignment="1">
      <alignment horizontal="center" vertical="center"/>
    </xf>
    <xf numFmtId="0" fontId="23" fillId="0" borderId="25" xfId="41" applyFont="1" applyBorder="1" applyAlignment="1">
      <alignment horizontal="center" vertical="center"/>
    </xf>
    <xf numFmtId="0" fontId="23" fillId="0" borderId="25" xfId="41" applyFont="1" applyBorder="1" applyAlignment="1">
      <alignment horizontal="center" vertical="center" wrapText="1"/>
    </xf>
    <xf numFmtId="0" fontId="23" fillId="0" borderId="146" xfId="41" applyFont="1" applyBorder="1" applyAlignment="1">
      <alignment horizontal="center" vertical="center" wrapText="1"/>
    </xf>
    <xf numFmtId="0" fontId="25" fillId="0" borderId="69" xfId="41" applyFont="1" applyBorder="1" applyAlignment="1">
      <alignment horizontal="left" vertical="center"/>
    </xf>
    <xf numFmtId="0" fontId="25" fillId="0" borderId="43" xfId="41" applyFont="1" applyBorder="1" applyAlignment="1">
      <alignment horizontal="left" vertical="center"/>
    </xf>
    <xf numFmtId="0" fontId="25" fillId="0" borderId="56" xfId="41" applyFont="1" applyBorder="1" applyAlignment="1">
      <alignment horizontal="left" vertical="center"/>
    </xf>
    <xf numFmtId="0" fontId="25" fillId="0" borderId="46" xfId="41" applyFont="1" applyBorder="1" applyAlignment="1">
      <alignment horizontal="left" vertical="top"/>
    </xf>
    <xf numFmtId="0" fontId="25" fillId="0" borderId="34" xfId="41" applyFont="1" applyBorder="1" applyAlignment="1">
      <alignment horizontal="left" vertical="top"/>
    </xf>
    <xf numFmtId="0" fontId="25" fillId="0" borderId="57" xfId="41" applyFont="1" applyBorder="1" applyAlignment="1">
      <alignment horizontal="left" vertical="top"/>
    </xf>
    <xf numFmtId="0" fontId="25" fillId="0" borderId="48" xfId="41" applyFont="1" applyBorder="1" applyAlignment="1">
      <alignment horizontal="left" vertical="top"/>
    </xf>
    <xf numFmtId="0" fontId="23" fillId="0" borderId="31" xfId="0" applyFont="1" applyBorder="1" applyAlignment="1">
      <alignment horizontal="justify" vertical="top" wrapText="1"/>
    </xf>
    <xf numFmtId="0" fontId="23" fillId="0" borderId="30" xfId="0" applyFont="1" applyBorder="1" applyAlignment="1">
      <alignment horizontal="justify" vertical="top" wrapText="1"/>
    </xf>
    <xf numFmtId="0" fontId="23" fillId="0" borderId="29" xfId="0" applyFont="1" applyBorder="1" applyAlignment="1">
      <alignment horizontal="justify" vertical="top" wrapText="1"/>
    </xf>
    <xf numFmtId="0" fontId="25" fillId="0" borderId="154" xfId="41" applyFont="1" applyBorder="1" applyAlignment="1">
      <alignment horizontal="left" vertical="center"/>
    </xf>
    <xf numFmtId="0" fontId="25" fillId="0" borderId="27" xfId="41" applyFont="1" applyBorder="1" applyAlignment="1">
      <alignment horizontal="left" vertical="center"/>
    </xf>
    <xf numFmtId="0" fontId="25" fillId="0" borderId="109" xfId="41" applyFont="1" applyBorder="1" applyAlignment="1">
      <alignment horizontal="left" vertical="center"/>
    </xf>
    <xf numFmtId="0" fontId="25" fillId="0" borderId="136" xfId="41" applyFont="1" applyBorder="1" applyAlignment="1">
      <alignment horizontal="left" vertical="center"/>
    </xf>
    <xf numFmtId="0" fontId="25" fillId="0" borderId="137" xfId="41" applyFont="1" applyBorder="1" applyAlignment="1">
      <alignment horizontal="left" vertical="center"/>
    </xf>
    <xf numFmtId="0" fontId="25" fillId="0" borderId="138" xfId="41" applyFont="1" applyBorder="1" applyAlignment="1">
      <alignment horizontal="left" vertical="center"/>
    </xf>
    <xf numFmtId="2" fontId="30" fillId="0" borderId="31" xfId="0" applyNumberFormat="1" applyFont="1" applyBorder="1" applyAlignment="1">
      <alignment horizontal="justify" vertical="top" wrapText="1"/>
    </xf>
    <xf numFmtId="2" fontId="30" fillId="0" borderId="30" xfId="0" applyNumberFormat="1" applyFont="1" applyBorder="1" applyAlignment="1">
      <alignment horizontal="justify" vertical="top" wrapText="1"/>
    </xf>
    <xf numFmtId="2" fontId="30" fillId="0" borderId="29" xfId="0" applyNumberFormat="1" applyFont="1" applyBorder="1" applyAlignment="1">
      <alignment horizontal="justify" vertical="top" wrapText="1"/>
    </xf>
    <xf numFmtId="0" fontId="28" fillId="0" borderId="34" xfId="41" applyNumberFormat="1" applyFont="1" applyBorder="1" applyAlignment="1">
      <alignment horizontal="right" vertical="center"/>
    </xf>
    <xf numFmtId="0" fontId="23" fillId="0" borderId="154" xfId="41" applyFont="1" applyBorder="1" applyAlignment="1">
      <alignment horizontal="left" vertical="top"/>
    </xf>
    <xf numFmtId="0" fontId="23" fillId="0" borderId="27" xfId="41" applyFont="1" applyBorder="1" applyAlignment="1">
      <alignment horizontal="left" vertical="top"/>
    </xf>
    <xf numFmtId="0" fontId="23" fillId="0" borderId="109" xfId="41" applyFont="1" applyBorder="1" applyAlignment="1">
      <alignment horizontal="left" vertical="top"/>
    </xf>
    <xf numFmtId="49" fontId="23" fillId="0" borderId="49" xfId="41" applyNumberFormat="1" applyFont="1" applyBorder="1" applyAlignment="1">
      <alignment horizontal="center" vertical="center"/>
    </xf>
    <xf numFmtId="49" fontId="23" fillId="0" borderId="31" xfId="41" applyNumberFormat="1" applyFont="1" applyBorder="1" applyAlignment="1">
      <alignment horizontal="center" vertical="center"/>
    </xf>
    <xf numFmtId="2" fontId="30" fillId="0" borderId="49" xfId="0" applyNumberFormat="1" applyFont="1" applyBorder="1" applyAlignment="1">
      <alignment horizontal="center" vertical="center" wrapText="1"/>
    </xf>
    <xf numFmtId="2" fontId="30" fillId="0" borderId="31" xfId="0" applyNumberFormat="1" applyFont="1" applyBorder="1" applyAlignment="1">
      <alignment horizontal="center" vertical="center" wrapText="1"/>
    </xf>
    <xf numFmtId="0" fontId="28" fillId="0" borderId="158" xfId="41" applyNumberFormat="1" applyFont="1" applyBorder="1" applyAlignment="1">
      <alignment horizontal="right" vertical="center"/>
    </xf>
    <xf numFmtId="0" fontId="28" fillId="0" borderId="159" xfId="41" applyNumberFormat="1" applyFont="1" applyBorder="1" applyAlignment="1">
      <alignment horizontal="right" vertical="center"/>
    </xf>
    <xf numFmtId="0" fontId="23" fillId="0" borderId="69" xfId="41" applyFont="1" applyBorder="1" applyAlignment="1">
      <alignment horizontal="left" vertical="center"/>
    </xf>
    <xf numFmtId="0" fontId="23" fillId="0" borderId="43" xfId="41" applyFont="1" applyBorder="1" applyAlignment="1">
      <alignment horizontal="left" vertical="center"/>
    </xf>
    <xf numFmtId="0" fontId="23" fillId="0" borderId="56" xfId="41" applyFont="1" applyBorder="1" applyAlignment="1">
      <alignment horizontal="left" vertical="center"/>
    </xf>
    <xf numFmtId="49" fontId="23" fillId="0" borderId="102" xfId="41" applyNumberFormat="1" applyFont="1" applyBorder="1" applyAlignment="1">
      <alignment horizontal="center" vertical="center"/>
    </xf>
    <xf numFmtId="49" fontId="23" fillId="0" borderId="160" xfId="41" applyNumberFormat="1" applyFont="1" applyBorder="1" applyAlignment="1">
      <alignment horizontal="center" vertical="center"/>
    </xf>
    <xf numFmtId="0" fontId="25" fillId="0" borderId="77" xfId="41" applyFont="1" applyBorder="1" applyAlignment="1">
      <alignment horizontal="left" vertical="top"/>
    </xf>
    <xf numFmtId="0" fontId="25" fillId="0" borderId="26" xfId="41" applyFont="1" applyBorder="1" applyAlignment="1">
      <alignment horizontal="left" vertical="top"/>
    </xf>
    <xf numFmtId="0" fontId="25" fillId="0" borderId="153" xfId="41" applyFont="1" applyBorder="1" applyAlignment="1">
      <alignment horizontal="left" vertical="top"/>
    </xf>
    <xf numFmtId="0" fontId="23" fillId="0" borderId="154" xfId="41" applyFont="1" applyBorder="1" applyAlignment="1">
      <alignment horizontal="center" vertical="center"/>
    </xf>
    <xf numFmtId="0" fontId="23" fillId="0" borderId="27" xfId="41" applyFont="1" applyBorder="1" applyAlignment="1">
      <alignment horizontal="center" vertical="center"/>
    </xf>
    <xf numFmtId="2" fontId="30" fillId="0" borderId="49" xfId="0" applyNumberFormat="1" applyFont="1" applyBorder="1" applyAlignment="1">
      <alignment horizontal="left" vertical="top" wrapText="1"/>
    </xf>
    <xf numFmtId="2" fontId="30" fillId="0" borderId="31" xfId="0" applyNumberFormat="1" applyFont="1" applyBorder="1" applyAlignment="1">
      <alignment horizontal="left" vertical="top" wrapText="1"/>
    </xf>
    <xf numFmtId="0" fontId="25" fillId="0" borderId="33" xfId="41" applyFont="1" applyBorder="1" applyAlignment="1">
      <alignment horizontal="left" vertical="top"/>
    </xf>
    <xf numFmtId="0" fontId="25" fillId="0" borderId="16" xfId="41" applyFont="1" applyBorder="1" applyAlignment="1">
      <alignment horizontal="left" vertical="top"/>
    </xf>
    <xf numFmtId="0" fontId="25" fillId="0" borderId="78" xfId="41" applyFont="1" applyBorder="1" applyAlignment="1">
      <alignment horizontal="left" vertical="top"/>
    </xf>
    <xf numFmtId="0" fontId="25" fillId="0" borderId="79" xfId="41" applyFont="1" applyBorder="1" applyAlignment="1">
      <alignment horizontal="left" vertical="top"/>
    </xf>
    <xf numFmtId="0" fontId="33" fillId="0" borderId="49" xfId="0" applyFont="1" applyBorder="1" applyAlignment="1">
      <alignment horizontal="left" vertical="top" wrapText="1"/>
    </xf>
    <xf numFmtId="0" fontId="33" fillId="0" borderId="31" xfId="0" applyFont="1" applyBorder="1" applyAlignment="1">
      <alignment horizontal="left" vertical="top" wrapText="1"/>
    </xf>
    <xf numFmtId="49" fontId="23" fillId="0" borderId="51" xfId="41" applyNumberFormat="1" applyFont="1" applyBorder="1" applyAlignment="1">
      <alignment horizontal="center" vertical="center"/>
    </xf>
    <xf numFmtId="49" fontId="23" fillId="0" borderId="28" xfId="41" applyNumberFormat="1" applyFont="1" applyBorder="1" applyAlignment="1">
      <alignment horizontal="center" vertical="center"/>
    </xf>
    <xf numFmtId="0" fontId="23" fillId="0" borderId="49" xfId="0" applyFont="1" applyBorder="1" applyAlignment="1">
      <alignment horizontal="left" vertical="top" wrapText="1"/>
    </xf>
    <xf numFmtId="0" fontId="23" fillId="0" borderId="31" xfId="0" applyFont="1" applyBorder="1" applyAlignment="1">
      <alignment horizontal="left" vertical="top" wrapText="1"/>
    </xf>
    <xf numFmtId="2" fontId="30" fillId="0" borderId="49" xfId="0" applyNumberFormat="1" applyFont="1" applyBorder="1" applyAlignment="1">
      <alignment horizontal="left" vertical="center" wrapText="1"/>
    </xf>
    <xf numFmtId="2" fontId="30" fillId="0" borderId="31" xfId="0" applyNumberFormat="1" applyFont="1" applyBorder="1" applyAlignment="1">
      <alignment horizontal="left" vertical="center" wrapText="1"/>
    </xf>
    <xf numFmtId="0" fontId="23" fillId="23" borderId="41" xfId="0" applyFont="1" applyFill="1" applyBorder="1" applyAlignment="1">
      <alignment horizontal="left" vertical="center"/>
    </xf>
    <xf numFmtId="0" fontId="28" fillId="23" borderId="162" xfId="41" applyNumberFormat="1" applyFont="1" applyFill="1" applyBorder="1" applyAlignment="1">
      <alignment horizontal="right" vertical="center"/>
    </xf>
    <xf numFmtId="0" fontId="28" fillId="23" borderId="163" xfId="41" applyNumberFormat="1" applyFont="1" applyFill="1" applyBorder="1" applyAlignment="1">
      <alignment horizontal="right" vertical="center"/>
    </xf>
    <xf numFmtId="0" fontId="28" fillId="23" borderId="46" xfId="41" applyFont="1" applyFill="1" applyBorder="1" applyAlignment="1">
      <alignment horizontal="right" vertical="center"/>
    </xf>
    <xf numFmtId="0" fontId="28" fillId="23" borderId="33" xfId="41" applyFont="1" applyFill="1" applyBorder="1" applyAlignment="1">
      <alignment horizontal="right" vertical="center"/>
    </xf>
    <xf numFmtId="0" fontId="15" fillId="24" borderId="168" xfId="41" applyFont="1" applyFill="1" applyBorder="1" applyAlignment="1">
      <alignment horizontal="center" vertical="center"/>
    </xf>
    <xf numFmtId="0" fontId="15" fillId="24" borderId="169" xfId="41" applyFont="1" applyFill="1" applyBorder="1" applyAlignment="1">
      <alignment horizontal="center" vertical="center"/>
    </xf>
    <xf numFmtId="0" fontId="28" fillId="23" borderId="25" xfId="41" applyFont="1" applyFill="1" applyBorder="1" applyAlignment="1">
      <alignment horizontal="left" vertical="center"/>
    </xf>
    <xf numFmtId="0" fontId="23" fillId="23" borderId="28" xfId="41" applyFont="1" applyFill="1" applyBorder="1" applyAlignment="1">
      <alignment horizontal="left" vertical="center"/>
    </xf>
    <xf numFmtId="0" fontId="15" fillId="24" borderId="48" xfId="41" applyFont="1" applyFill="1" applyBorder="1" applyAlignment="1">
      <alignment horizontal="center" vertical="center"/>
    </xf>
    <xf numFmtId="0" fontId="28" fillId="23" borderId="111" xfId="41" applyFont="1" applyFill="1" applyBorder="1" applyAlignment="1">
      <alignment horizontal="left" vertical="center"/>
    </xf>
    <xf numFmtId="0" fontId="28" fillId="23" borderId="40" xfId="41" applyFont="1" applyFill="1" applyBorder="1" applyAlignment="1">
      <alignment horizontal="left" vertical="center"/>
    </xf>
    <xf numFmtId="0" fontId="23" fillId="23" borderId="31" xfId="41" applyFont="1" applyFill="1" applyBorder="1" applyAlignment="1">
      <alignment horizontal="left" vertical="center" wrapText="1"/>
    </xf>
    <xf numFmtId="0" fontId="23" fillId="23" borderId="30" xfId="41" applyFont="1" applyFill="1" applyBorder="1" applyAlignment="1">
      <alignment horizontal="left" vertical="center" wrapText="1"/>
    </xf>
    <xf numFmtId="0" fontId="23" fillId="23" borderId="29" xfId="41" applyFont="1" applyFill="1" applyBorder="1" applyAlignment="1">
      <alignment horizontal="left" vertical="center" wrapText="1"/>
    </xf>
    <xf numFmtId="0" fontId="23" fillId="23" borderId="165" xfId="0" applyFont="1" applyFill="1" applyBorder="1" applyAlignment="1">
      <alignment horizontal="left" vertical="center"/>
    </xf>
    <xf numFmtId="0" fontId="23" fillId="23" borderId="166" xfId="0" applyFont="1" applyFill="1" applyBorder="1" applyAlignment="1">
      <alignment horizontal="left" vertical="center"/>
    </xf>
    <xf numFmtId="0" fontId="23" fillId="23" borderId="167" xfId="0" applyFont="1" applyFill="1" applyBorder="1" applyAlignment="1">
      <alignment horizontal="left" vertical="center"/>
    </xf>
    <xf numFmtId="0" fontId="26" fillId="18" borderId="144" xfId="41" applyFont="1" applyFill="1" applyBorder="1" applyAlignment="1">
      <alignment horizontal="center" vertical="center"/>
    </xf>
    <xf numFmtId="0" fontId="26" fillId="18" borderId="145" xfId="41" applyFont="1" applyFill="1" applyBorder="1" applyAlignment="1">
      <alignment horizontal="center" vertical="center"/>
    </xf>
    <xf numFmtId="0" fontId="26" fillId="18" borderId="130" xfId="41" applyFont="1" applyFill="1" applyBorder="1" applyAlignment="1">
      <alignment horizontal="center" vertical="center"/>
    </xf>
    <xf numFmtId="0" fontId="28" fillId="0" borderId="161" xfId="41" applyFont="1" applyBorder="1" applyAlignment="1">
      <alignment horizontal="center" vertical="center"/>
    </xf>
    <xf numFmtId="0" fontId="28" fillId="0" borderId="152" xfId="41" applyFont="1" applyBorder="1" applyAlignment="1">
      <alignment horizontal="center" vertical="center"/>
    </xf>
    <xf numFmtId="0" fontId="28" fillId="0" borderId="158" xfId="41" applyFont="1" applyBorder="1" applyAlignment="1">
      <alignment horizontal="center" vertical="center"/>
    </xf>
    <xf numFmtId="0" fontId="28" fillId="0" borderId="159" xfId="41" applyFont="1" applyBorder="1" applyAlignment="1">
      <alignment horizontal="center" vertical="center"/>
    </xf>
    <xf numFmtId="0" fontId="15" fillId="24" borderId="162" xfId="41" applyFont="1" applyFill="1" applyBorder="1" applyAlignment="1">
      <alignment horizontal="center" vertical="center"/>
    </xf>
    <xf numFmtId="0" fontId="15" fillId="24" borderId="163" xfId="41" applyFont="1" applyFill="1" applyBorder="1" applyAlignment="1">
      <alignment horizontal="center" vertical="center"/>
    </xf>
    <xf numFmtId="0" fontId="28" fillId="23" borderId="41" xfId="41" applyFont="1" applyFill="1" applyBorder="1" applyAlignment="1">
      <alignment horizontal="right" vertical="center"/>
    </xf>
    <xf numFmtId="0" fontId="28" fillId="23" borderId="164" xfId="41" applyFont="1" applyFill="1" applyBorder="1" applyAlignment="1">
      <alignment horizontal="left" vertical="center"/>
    </xf>
    <xf numFmtId="0" fontId="28" fillId="23" borderId="0" xfId="41" applyFont="1" applyFill="1" applyBorder="1" applyAlignment="1">
      <alignment horizontal="left" vertical="center"/>
    </xf>
    <xf numFmtId="0" fontId="25" fillId="0" borderId="70" xfId="41" applyFont="1" applyBorder="1" applyAlignment="1">
      <alignment horizontal="left" vertical="top"/>
    </xf>
    <xf numFmtId="0" fontId="25" fillId="0" borderId="37" xfId="41" applyFont="1" applyBorder="1" applyAlignment="1">
      <alignment horizontal="left" vertical="top"/>
    </xf>
    <xf numFmtId="0" fontId="51" fillId="0" borderId="183" xfId="0" applyFont="1" applyBorder="1" applyAlignment="1">
      <alignment horizontal="left" vertical="center" wrapText="1"/>
    </xf>
    <xf numFmtId="0" fontId="51" fillId="0" borderId="184" xfId="0" applyFont="1" applyBorder="1" applyAlignment="1">
      <alignment horizontal="left" vertical="center" wrapText="1"/>
    </xf>
    <xf numFmtId="0" fontId="51" fillId="0" borderId="185" xfId="0" applyFont="1" applyBorder="1" applyAlignment="1">
      <alignment horizontal="left" vertical="center" wrapText="1"/>
    </xf>
    <xf numFmtId="0" fontId="53" fillId="0" borderId="192" xfId="0" applyFont="1" applyBorder="1" applyAlignment="1">
      <alignment horizontal="right" vertical="center" wrapText="1"/>
    </xf>
    <xf numFmtId="0" fontId="35" fillId="0" borderId="133" xfId="59" applyFont="1" applyBorder="1" applyAlignment="1">
      <alignment horizontal="left" vertical="center" wrapText="1"/>
    </xf>
    <xf numFmtId="0" fontId="35" fillId="0" borderId="81" xfId="59" applyFont="1" applyBorder="1" applyAlignment="1">
      <alignment horizontal="left" vertical="center" wrapText="1"/>
    </xf>
    <xf numFmtId="0" fontId="35" fillId="0" borderId="72" xfId="59" applyFont="1" applyBorder="1" applyAlignment="1">
      <alignment horizontal="left" vertical="center" wrapText="1"/>
    </xf>
    <xf numFmtId="0" fontId="37" fillId="0" borderId="95" xfId="59" applyFont="1" applyBorder="1" applyAlignment="1">
      <alignment horizontal="center" vertical="center"/>
    </xf>
    <xf numFmtId="0" fontId="37" fillId="0" borderId="82" xfId="59" applyFont="1" applyBorder="1" applyAlignment="1">
      <alignment horizontal="center" vertical="center"/>
    </xf>
    <xf numFmtId="171" fontId="37" fillId="0" borderId="133" xfId="59" applyNumberFormat="1" applyFont="1" applyBorder="1" applyAlignment="1" applyProtection="1">
      <alignment horizontal="center" vertical="center"/>
      <protection locked="0"/>
    </xf>
    <xf numFmtId="171" fontId="37" fillId="0" borderId="72" xfId="59" applyNumberFormat="1" applyFont="1" applyBorder="1" applyAlignment="1" applyProtection="1">
      <alignment horizontal="center" vertical="center"/>
      <protection locked="0"/>
    </xf>
    <xf numFmtId="0" fontId="37" fillId="0" borderId="44" xfId="59" applyFont="1" applyBorder="1" applyAlignment="1">
      <alignment horizontal="center" vertical="center"/>
    </xf>
    <xf numFmtId="0" fontId="37" fillId="0" borderId="41" xfId="59" applyFont="1" applyBorder="1" applyAlignment="1">
      <alignment horizontal="center" vertical="center"/>
    </xf>
    <xf numFmtId="0" fontId="37" fillId="0" borderId="100" xfId="59" applyFont="1" applyBorder="1" applyAlignment="1">
      <alignment horizontal="center" vertical="center"/>
    </xf>
    <xf numFmtId="0" fontId="37" fillId="0" borderId="101" xfId="59" applyFont="1" applyBorder="1" applyAlignment="1">
      <alignment horizontal="center" vertical="center"/>
    </xf>
    <xf numFmtId="0" fontId="38" fillId="0" borderId="110" xfId="59" applyFont="1" applyBorder="1" applyAlignment="1">
      <alignment horizontal="center" vertical="center"/>
    </xf>
    <xf numFmtId="0" fontId="38" fillId="0" borderId="104" xfId="59" applyFont="1" applyBorder="1" applyAlignment="1">
      <alignment horizontal="center" vertical="center"/>
    </xf>
    <xf numFmtId="0" fontId="38" fillId="0" borderId="42" xfId="59" applyFont="1" applyBorder="1" applyAlignment="1">
      <alignment horizontal="center" vertical="center"/>
    </xf>
    <xf numFmtId="171" fontId="39" fillId="0" borderId="112" xfId="59" applyNumberFormat="1" applyFont="1" applyBorder="1" applyAlignment="1">
      <alignment horizontal="center" vertical="center"/>
    </xf>
    <xf numFmtId="171" fontId="39" fillId="0" borderId="197" xfId="59" applyNumberFormat="1" applyFont="1" applyBorder="1" applyAlignment="1">
      <alignment horizontal="center" vertical="center"/>
    </xf>
    <xf numFmtId="0" fontId="41" fillId="0" borderId="0" xfId="59" applyFont="1" applyAlignment="1">
      <alignment horizontal="center" vertical="center"/>
    </xf>
    <xf numFmtId="9" fontId="38" fillId="0" borderId="194" xfId="60" applyFont="1" applyBorder="1" applyAlignment="1">
      <alignment horizontal="center" vertical="center"/>
    </xf>
    <xf numFmtId="9" fontId="38" fillId="0" borderId="195" xfId="60" applyFont="1" applyBorder="1" applyAlignment="1">
      <alignment horizontal="center" vertical="center"/>
    </xf>
    <xf numFmtId="9" fontId="38" fillId="0" borderId="196" xfId="60" applyFont="1" applyBorder="1" applyAlignment="1">
      <alignment horizontal="center" vertical="center"/>
    </xf>
    <xf numFmtId="9" fontId="38" fillId="0" borderId="81" xfId="60" applyFont="1" applyBorder="1" applyAlignment="1">
      <alignment horizontal="center" vertical="center"/>
    </xf>
    <xf numFmtId="9" fontId="38" fillId="0" borderId="72" xfId="60" applyFont="1" applyBorder="1" applyAlignment="1">
      <alignment horizontal="center" vertical="center"/>
    </xf>
    <xf numFmtId="0" fontId="23" fillId="0" borderId="95" xfId="41" applyFont="1" applyBorder="1" applyAlignment="1">
      <alignment vertical="center"/>
    </xf>
    <xf numFmtId="0" fontId="23" fillId="0" borderId="82" xfId="41" applyFont="1" applyBorder="1" applyAlignment="1">
      <alignment vertical="center"/>
    </xf>
    <xf numFmtId="0" fontId="23" fillId="0" borderId="82" xfId="0" applyFont="1" applyBorder="1" applyAlignment="1">
      <alignment vertical="center"/>
    </xf>
    <xf numFmtId="0" fontId="23" fillId="0" borderId="83" xfId="41" applyFont="1" applyBorder="1" applyAlignment="1">
      <alignment vertical="center"/>
    </xf>
    <xf numFmtId="0" fontId="23" fillId="0" borderId="47" xfId="41" applyFont="1" applyBorder="1" applyAlignment="1">
      <alignment vertical="center"/>
    </xf>
    <xf numFmtId="0" fontId="26" fillId="18" borderId="202" xfId="41" applyFont="1" applyFill="1" applyBorder="1" applyAlignment="1">
      <alignment horizontal="center" vertical="center"/>
    </xf>
    <xf numFmtId="0" fontId="26" fillId="18" borderId="203" xfId="41" applyFont="1" applyFill="1" applyBorder="1" applyAlignment="1">
      <alignment horizontal="center" vertical="center"/>
    </xf>
    <xf numFmtId="0" fontId="23" fillId="0" borderId="71" xfId="41" applyFont="1" applyBorder="1" applyAlignment="1">
      <alignment horizontal="left" vertical="center"/>
    </xf>
    <xf numFmtId="0" fontId="28" fillId="0" borderId="204" xfId="41" applyFont="1" applyBorder="1" applyAlignment="1">
      <alignment horizontal="center" vertical="center" wrapText="1"/>
    </xf>
    <xf numFmtId="0" fontId="28" fillId="0" borderId="205" xfId="0" applyFont="1" applyBorder="1" applyAlignment="1">
      <alignment horizontal="center"/>
    </xf>
    <xf numFmtId="0" fontId="28" fillId="23" borderId="206" xfId="41" applyFont="1" applyFill="1" applyBorder="1" applyAlignment="1">
      <alignment horizontal="center" vertical="center"/>
    </xf>
    <xf numFmtId="10" fontId="23" fillId="23" borderId="146" xfId="56" applyNumberFormat="1" applyFont="1" applyFill="1" applyBorder="1" applyAlignment="1" applyProtection="1">
      <alignment horizontal="center"/>
    </xf>
    <xf numFmtId="10" fontId="23" fillId="23" borderId="56" xfId="0" applyNumberFormat="1" applyFont="1" applyFill="1" applyBorder="1" applyAlignment="1">
      <alignment horizontal="center"/>
    </xf>
    <xf numFmtId="10" fontId="23" fillId="23" borderId="50" xfId="56" applyNumberFormat="1" applyFont="1" applyFill="1" applyBorder="1" applyAlignment="1" applyProtection="1">
      <alignment horizontal="center"/>
    </xf>
    <xf numFmtId="0" fontId="23" fillId="23" borderId="45" xfId="41" applyFont="1" applyFill="1" applyBorder="1" applyAlignment="1">
      <alignment vertical="center"/>
    </xf>
    <xf numFmtId="0" fontId="23" fillId="23" borderId="0" xfId="41" applyFont="1" applyFill="1" applyBorder="1" applyAlignment="1">
      <alignment vertical="center"/>
    </xf>
    <xf numFmtId="0" fontId="23" fillId="23" borderId="47" xfId="41" applyFont="1" applyFill="1" applyBorder="1" applyAlignment="1">
      <alignment vertical="center"/>
    </xf>
    <xf numFmtId="10" fontId="28" fillId="23" borderId="207" xfId="0" applyNumberFormat="1" applyFont="1" applyFill="1" applyBorder="1" applyAlignment="1">
      <alignment horizontal="center"/>
    </xf>
    <xf numFmtId="0" fontId="15" fillId="24" borderId="208" xfId="41" applyFont="1" applyFill="1" applyBorder="1" applyAlignment="1">
      <alignment horizontal="center" vertical="center"/>
    </xf>
    <xf numFmtId="0" fontId="28" fillId="23" borderId="47" xfId="41" applyFont="1" applyFill="1" applyBorder="1" applyAlignment="1">
      <alignment horizontal="center" vertical="center"/>
    </xf>
    <xf numFmtId="0" fontId="23" fillId="23" borderId="44" xfId="41" applyFont="1" applyFill="1" applyBorder="1" applyAlignment="1">
      <alignment horizontal="center" vertical="center"/>
    </xf>
    <xf numFmtId="10" fontId="23" fillId="23" borderId="170" xfId="56" applyNumberFormat="1" applyFont="1" applyFill="1" applyBorder="1" applyAlignment="1" applyProtection="1">
      <alignment horizontal="center" vertical="center"/>
    </xf>
    <xf numFmtId="10" fontId="23" fillId="23" borderId="170" xfId="41" applyNumberFormat="1" applyFont="1" applyFill="1" applyBorder="1" applyAlignment="1">
      <alignment horizontal="center" vertical="center"/>
    </xf>
    <xf numFmtId="0" fontId="28" fillId="23" borderId="44" xfId="41" applyFont="1" applyFill="1" applyBorder="1" applyAlignment="1">
      <alignment horizontal="right" vertical="center"/>
    </xf>
    <xf numFmtId="10" fontId="28" fillId="23" borderId="170" xfId="0" applyNumberFormat="1" applyFont="1" applyFill="1" applyBorder="1" applyAlignment="1">
      <alignment horizontal="center"/>
    </xf>
    <xf numFmtId="0" fontId="15" fillId="24" borderId="58" xfId="41" applyFont="1" applyFill="1" applyBorder="1" applyAlignment="1">
      <alignment horizontal="center" vertical="center"/>
    </xf>
    <xf numFmtId="10" fontId="23" fillId="23" borderId="146" xfId="56" applyNumberFormat="1" applyFont="1" applyFill="1" applyBorder="1" applyAlignment="1" applyProtection="1">
      <alignment horizontal="center" vertical="center"/>
    </xf>
    <xf numFmtId="10" fontId="23" fillId="23" borderId="50" xfId="56" applyNumberFormat="1" applyFont="1" applyFill="1" applyBorder="1" applyAlignment="1" applyProtection="1">
      <alignment horizontal="center" vertical="center"/>
    </xf>
    <xf numFmtId="10" fontId="23" fillId="23" borderId="56" xfId="56" applyNumberFormat="1" applyFont="1" applyFill="1" applyBorder="1" applyAlignment="1" applyProtection="1">
      <alignment horizontal="center" vertical="center"/>
    </xf>
    <xf numFmtId="10" fontId="28" fillId="23" borderId="207" xfId="0" applyNumberFormat="1" applyFont="1" applyFill="1" applyBorder="1" applyAlignment="1">
      <alignment horizontal="center" vertical="center"/>
    </xf>
    <xf numFmtId="0" fontId="15" fillId="24" borderId="209" xfId="41" applyFont="1" applyFill="1" applyBorder="1" applyAlignment="1">
      <alignment horizontal="center" vertical="center"/>
    </xf>
    <xf numFmtId="0" fontId="28" fillId="23" borderId="146" xfId="41" applyFont="1" applyFill="1" applyBorder="1" applyAlignment="1">
      <alignment horizontal="center" vertical="center"/>
    </xf>
    <xf numFmtId="10" fontId="27" fillId="24" borderId="210" xfId="0" applyNumberFormat="1" applyFont="1" applyFill="1" applyBorder="1" applyAlignment="1">
      <alignment horizontal="center"/>
    </xf>
    <xf numFmtId="10" fontId="28" fillId="23" borderId="208" xfId="56" applyNumberFormat="1" applyFont="1" applyFill="1" applyBorder="1" applyAlignment="1" applyProtection="1">
      <alignment horizontal="center" vertical="center"/>
    </xf>
    <xf numFmtId="0" fontId="25" fillId="0" borderId="50" xfId="41" applyFont="1" applyBorder="1" applyAlignment="1">
      <alignment horizontal="left" vertical="top"/>
    </xf>
    <xf numFmtId="0" fontId="23" fillId="0" borderId="47" xfId="41" applyFont="1" applyBorder="1" applyAlignment="1">
      <alignment horizontal="left" vertical="top"/>
    </xf>
    <xf numFmtId="0" fontId="46" fillId="25" borderId="211" xfId="0" applyFont="1" applyFill="1" applyBorder="1" applyAlignment="1">
      <alignment horizontal="center" vertical="center" wrapText="1"/>
    </xf>
    <xf numFmtId="0" fontId="47" fillId="26" borderId="212" xfId="0" applyFont="1" applyFill="1" applyBorder="1" applyAlignment="1">
      <alignment horizontal="left" vertical="center" wrapText="1"/>
    </xf>
    <xf numFmtId="172" fontId="48" fillId="0" borderId="213" xfId="0" applyNumberFormat="1" applyFont="1" applyBorder="1" applyAlignment="1">
      <alignment horizontal="center" vertical="center" wrapText="1"/>
    </xf>
    <xf numFmtId="4" fontId="49" fillId="26" borderId="214" xfId="0" applyNumberFormat="1" applyFont="1" applyFill="1" applyBorder="1" applyAlignment="1">
      <alignment horizontal="center" vertical="center" wrapText="1"/>
    </xf>
    <xf numFmtId="0" fontId="50" fillId="0" borderId="215" xfId="0" applyFont="1" applyBorder="1" applyAlignment="1">
      <alignment horizontal="center" vertical="center" wrapText="1"/>
    </xf>
    <xf numFmtId="0" fontId="51" fillId="0" borderId="216" xfId="0" applyFont="1" applyBorder="1" applyAlignment="1">
      <alignment horizontal="left" vertical="center" wrapText="1"/>
    </xf>
    <xf numFmtId="0" fontId="47" fillId="26" borderId="217" xfId="0" applyFont="1" applyFill="1" applyBorder="1" applyAlignment="1">
      <alignment horizontal="center" vertical="center" wrapText="1"/>
    </xf>
    <xf numFmtId="4" fontId="47" fillId="26" borderId="218" xfId="0" applyNumberFormat="1" applyFont="1" applyFill="1" applyBorder="1" applyAlignment="1">
      <alignment horizontal="center" vertical="center" wrapText="1"/>
    </xf>
    <xf numFmtId="0" fontId="52" fillId="19" borderId="219" xfId="0" applyFont="1" applyFill="1" applyBorder="1" applyAlignment="1">
      <alignment horizontal="center" vertical="top" wrapText="1"/>
    </xf>
    <xf numFmtId="4" fontId="52" fillId="19" borderId="220" xfId="0" applyNumberFormat="1" applyFont="1" applyFill="1" applyBorder="1" applyAlignment="1">
      <alignment horizontal="right" vertical="top" wrapText="1"/>
    </xf>
    <xf numFmtId="0" fontId="52" fillId="0" borderId="221" xfId="0" applyFont="1" applyBorder="1" applyAlignment="1">
      <alignment horizontal="center" vertical="top" wrapText="1"/>
    </xf>
    <xf numFmtId="4" fontId="52" fillId="0" borderId="222" xfId="0" applyNumberFormat="1" applyFont="1" applyBorder="1" applyAlignment="1">
      <alignment horizontal="right" vertical="top" wrapText="1"/>
    </xf>
    <xf numFmtId="175" fontId="52" fillId="0" borderId="222" xfId="0" applyNumberFormat="1" applyFont="1" applyBorder="1" applyAlignment="1">
      <alignment horizontal="right" vertical="top" wrapText="1"/>
    </xf>
    <xf numFmtId="4" fontId="52" fillId="0" borderId="222" xfId="0" applyNumberFormat="1" applyFont="1" applyFill="1" applyBorder="1" applyAlignment="1">
      <alignment horizontal="right" vertical="top" wrapText="1"/>
    </xf>
    <xf numFmtId="0" fontId="52" fillId="0" borderId="45" xfId="0" applyFont="1" applyBorder="1" applyAlignment="1">
      <alignment horizontal="center"/>
    </xf>
    <xf numFmtId="4" fontId="49" fillId="0" borderId="222" xfId="0" applyNumberFormat="1" applyFont="1" applyBorder="1" applyAlignment="1">
      <alignment vertical="center" wrapText="1"/>
    </xf>
    <xf numFmtId="0" fontId="52" fillId="0" borderId="62" xfId="0" applyFont="1" applyBorder="1" applyAlignment="1">
      <alignment horizontal="center"/>
    </xf>
    <xf numFmtId="0" fontId="53" fillId="0" borderId="223" xfId="0" applyFont="1" applyBorder="1" applyAlignment="1">
      <alignment horizontal="right" vertical="center" wrapText="1"/>
    </xf>
    <xf numFmtId="0" fontId="53" fillId="0" borderId="224" xfId="0" applyFont="1" applyBorder="1" applyAlignment="1">
      <alignment horizontal="right" vertical="center" wrapText="1"/>
    </xf>
    <xf numFmtId="0" fontId="53" fillId="0" borderId="225" xfId="0" applyFont="1" applyBorder="1" applyAlignment="1">
      <alignment horizontal="right" vertical="center" wrapText="1"/>
    </xf>
    <xf numFmtId="4" fontId="49" fillId="26" borderId="226" xfId="0" applyNumberFormat="1" applyFont="1" applyFill="1" applyBorder="1" applyAlignment="1">
      <alignment horizontal="center" vertical="center" wrapText="1"/>
    </xf>
  </cellXfs>
  <cellStyles count="72">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Excel Built-in Normal" xfId="30"/>
    <cellStyle name="Incorreto" xfId="31" builtinId="27" customBuiltin="1"/>
    <cellStyle name="Moeda 2 2" xfId="64"/>
    <cellStyle name="Neutra" xfId="32" builtinId="28" customBuiltin="1"/>
    <cellStyle name="Normal" xfId="0" builtinId="0"/>
    <cellStyle name="Normal 10" xfId="61"/>
    <cellStyle name="Normal 11" xfId="59"/>
    <cellStyle name="Normal 2" xfId="33"/>
    <cellStyle name="Normal 2 2" xfId="34"/>
    <cellStyle name="Normal 2 2 2" xfId="65"/>
    <cellStyle name="Normal 2 3" xfId="62"/>
    <cellStyle name="Normal 3" xfId="57"/>
    <cellStyle name="Normal 5" xfId="35"/>
    <cellStyle name="Normal 6" xfId="66"/>
    <cellStyle name="Normal 7" xfId="36"/>
    <cellStyle name="Normal_PP-2A" xfId="37"/>
    <cellStyle name="Normal_PP-II" xfId="38"/>
    <cellStyle name="Normal_PP-III" xfId="39"/>
    <cellStyle name="Normal_PP-V" xfId="40"/>
    <cellStyle name="Normal_PP-VI" xfId="41"/>
    <cellStyle name="Nota" xfId="42" builtinId="10" customBuiltin="1"/>
    <cellStyle name="Porcentagem" xfId="43" builtinId="5"/>
    <cellStyle name="Porcentagem 2" xfId="60"/>
    <cellStyle name="Saída" xfId="44" builtinId="21" customBuiltin="1"/>
    <cellStyle name="Separador de milhares 10" xfId="58"/>
    <cellStyle name="Separador de milhares 2" xfId="67"/>
    <cellStyle name="Separador de milhares 2 2 2" xfId="63"/>
    <cellStyle name="Separador de milhares 3" xfId="68"/>
    <cellStyle name="Separador de milhares 4" xfId="69"/>
    <cellStyle name="Separador de milhares 5" xfId="45"/>
    <cellStyle name="Separador de milhares 6" xfId="46"/>
    <cellStyle name="Separador de milhares 7" xfId="47"/>
    <cellStyle name="Texto de Aviso" xfId="48" builtinId="11" customBuiltin="1"/>
    <cellStyle name="Texto Explicativo" xfId="49" builtinId="53" customBuiltin="1"/>
    <cellStyle name="Título 1" xfId="50" builtinId="16" customBuiltin="1"/>
    <cellStyle name="Título 1 1" xfId="51"/>
    <cellStyle name="Título 2" xfId="52" builtinId="17" customBuiltin="1"/>
    <cellStyle name="Título 3" xfId="53" builtinId="18" customBuiltin="1"/>
    <cellStyle name="Título 4" xfId="54" builtinId="19" customBuiltin="1"/>
    <cellStyle name="Total" xfId="55" builtinId="25" customBuiltin="1"/>
    <cellStyle name="Vírgula" xfId="56" builtinId="3"/>
    <cellStyle name="Vírgula 2" xfId="70"/>
    <cellStyle name="Vírgula 6" xfId="7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6666"/>
      <rgbColor rgb="00FFFFC0"/>
      <rgbColor rgb="00CCFFFF"/>
      <rgbColor rgb="00660066"/>
      <rgbColor rgb="00FF8080"/>
      <rgbColor rgb="000066CC"/>
      <rgbColor rgb="00E3E3E3"/>
      <rgbColor rgb="00000080"/>
      <rgbColor rgb="00FF00FF"/>
      <rgbColor rgb="00FFFF00"/>
      <rgbColor rgb="0000FFFF"/>
      <rgbColor rgb="00800080"/>
      <rgbColor rgb="00800000"/>
      <rgbColor rgb="00008080"/>
      <rgbColor rgb="000000FF"/>
      <rgbColor rgb="0000CCFF"/>
      <rgbColor rgb="00CCFFFF"/>
      <rgbColor rgb="00A0E0E0"/>
      <rgbColor rgb="00FFFF99"/>
      <rgbColor rgb="00A6CAF0"/>
      <rgbColor rgb="00CC9CCC"/>
      <rgbColor rgb="00CC99FF"/>
      <rgbColor rgb="00BFBFBF"/>
      <rgbColor rgb="003333CC"/>
      <rgbColor rgb="0033CCCC"/>
      <rgbColor rgb="00999933"/>
      <rgbColor rgb="00FFCC00"/>
      <rgbColor rgb="00FF9900"/>
      <rgbColor rgb="00FF6600"/>
      <rgbColor rgb="00666699"/>
      <rgbColor rgb="00969696"/>
      <rgbColor rgb="00003366"/>
      <rgbColor rgb="00339966"/>
      <rgbColor rgb="00003300"/>
      <rgbColor rgb="00333300"/>
      <rgbColor rgb="0099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238125</xdr:colOff>
      <xdr:row>2</xdr:row>
      <xdr:rowOff>142875</xdr:rowOff>
    </xdr:to>
    <xdr:pic>
      <xdr:nvPicPr>
        <xdr:cNvPr id="1918" name="Imagem 2">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10502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0</xdr:row>
      <xdr:rowOff>28575</xdr:rowOff>
    </xdr:from>
    <xdr:to>
      <xdr:col>1</xdr:col>
      <xdr:colOff>152400</xdr:colOff>
      <xdr:row>2</xdr:row>
      <xdr:rowOff>133350</xdr:rowOff>
    </xdr:to>
    <xdr:pic>
      <xdr:nvPicPr>
        <xdr:cNvPr id="2947" name="Imagem 2">
          <a:extLst>
            <a:ext uri="{FF2B5EF4-FFF2-40B4-BE49-F238E27FC236}">
              <a16:creationId xmlns:a16="http://schemas.microsoft.com/office/drawing/2014/main" xmlns="" id="{00000000-0008-0000-0100-0000830B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28575"/>
          <a:ext cx="17145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133350</xdr:rowOff>
    </xdr:from>
    <xdr:to>
      <xdr:col>0</xdr:col>
      <xdr:colOff>1885950</xdr:colOff>
      <xdr:row>4</xdr:row>
      <xdr:rowOff>114300</xdr:rowOff>
    </xdr:to>
    <xdr:pic>
      <xdr:nvPicPr>
        <xdr:cNvPr id="3967" name="Imagem 2">
          <a:extLst>
            <a:ext uri="{FF2B5EF4-FFF2-40B4-BE49-F238E27FC236}">
              <a16:creationId xmlns:a16="http://schemas.microsoft.com/office/drawing/2014/main" xmlns="" id="{00000000-0008-0000-0200-00007F0F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133350"/>
          <a:ext cx="18669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85725</xdr:colOff>
      <xdr:row>0</xdr:row>
      <xdr:rowOff>47625</xdr:rowOff>
    </xdr:from>
    <xdr:to>
      <xdr:col>3</xdr:col>
      <xdr:colOff>1219200</xdr:colOff>
      <xdr:row>2</xdr:row>
      <xdr:rowOff>95250</xdr:rowOff>
    </xdr:to>
    <xdr:pic>
      <xdr:nvPicPr>
        <xdr:cNvPr id="6019" name="Imagem 1">
          <a:extLst>
            <a:ext uri="{FF2B5EF4-FFF2-40B4-BE49-F238E27FC236}">
              <a16:creationId xmlns:a16="http://schemas.microsoft.com/office/drawing/2014/main" xmlns="" id="{00000000-0008-0000-0400-0000831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47625"/>
          <a:ext cx="271462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1790700</xdr:colOff>
      <xdr:row>2</xdr:row>
      <xdr:rowOff>28575</xdr:rowOff>
    </xdr:to>
    <xdr:pic>
      <xdr:nvPicPr>
        <xdr:cNvPr id="8062" name="Imagem 2">
          <a:extLst>
            <a:ext uri="{FF2B5EF4-FFF2-40B4-BE49-F238E27FC236}">
              <a16:creationId xmlns:a16="http://schemas.microsoft.com/office/drawing/2014/main" xmlns="" id="{00000000-0008-0000-0600-00007E1F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0478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1504950</xdr:colOff>
      <xdr:row>1</xdr:row>
      <xdr:rowOff>161925</xdr:rowOff>
    </xdr:to>
    <xdr:pic>
      <xdr:nvPicPr>
        <xdr:cNvPr id="36172" name="Imagem 2">
          <a:extLst>
            <a:ext uri="{FF2B5EF4-FFF2-40B4-BE49-F238E27FC236}">
              <a16:creationId xmlns:a16="http://schemas.microsoft.com/office/drawing/2014/main" xmlns="" id="{00000000-0008-0000-0700-00004C8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42875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1685925</xdr:colOff>
      <xdr:row>2</xdr:row>
      <xdr:rowOff>9525</xdr:rowOff>
    </xdr:to>
    <xdr:pic>
      <xdr:nvPicPr>
        <xdr:cNvPr id="43052" name="Imagem 2">
          <a:extLst>
            <a:ext uri="{FF2B5EF4-FFF2-40B4-BE49-F238E27FC236}">
              <a16:creationId xmlns:a16="http://schemas.microsoft.com/office/drawing/2014/main" xmlns="" id="{00000000-0008-0000-0800-00002CA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943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TR%20e%20Anexos%20-%20EBP-02%20-%20Baixio\Anexo%20III%20-%20Planilha%20Or&#231;ament&#225;ria\Planilha%20Or&#231;ament&#225;ria%20-%20Baixio%20Irec&#234;%20-%20EBs%20-%20Completa%20-01-08-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g Aurea"/>
      <sheetName val="CRONOGRAMA"/>
      <sheetName val="COMPOSIÇÕES"/>
      <sheetName val="RELAÇÃO - COMPOSIÇÕES E INSUMOS"/>
      <sheetName val="mc Big Aurea"/>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Planilha"/>
      <sheetName val="CPU-CIVIL"/>
      <sheetName val="CPU MEC - ELE"/>
      <sheetName val="CPU-AUT"/>
      <sheetName val="Mat-Elétrica"/>
      <sheetName val="Insumos"/>
      <sheetName val="BDI-Serviços"/>
      <sheetName val="BDI - Material"/>
      <sheetName val="Enc_ Soc Horista"/>
      <sheetName val="Enc_ Soc_ Mensalista"/>
      <sheetName val="Memória MobDesmob"/>
      <sheetName val="CURVA ABC"/>
      <sheetName val="CRONOGRAMA"/>
    </sheetNames>
    <sheetDataSet>
      <sheetData sheetId="0"/>
      <sheetData sheetId="1"/>
      <sheetData sheetId="2"/>
      <sheetData sheetId="3"/>
      <sheetData sheetId="4"/>
      <sheetData sheetId="5"/>
      <sheetData sheetId="6">
        <row r="13">
          <cell r="A13">
            <v>72840</v>
          </cell>
          <cell r="B13" t="str">
            <v>TRANSPORTE COMERCIAL COM CAMINHAO CARROCERIA 9 T, RODOVIA PAVIMENTADA</v>
          </cell>
          <cell r="C13" t="str">
            <v>TxKM</v>
          </cell>
          <cell r="D13">
            <v>0.48</v>
          </cell>
          <cell r="E13">
            <v>0.59</v>
          </cell>
        </row>
        <row r="14">
          <cell r="A14" t="str">
            <v>5631</v>
          </cell>
          <cell r="B14" t="str">
            <v>ESCAVADEIRA HIDRÁULICA SOBRE ESTEIRAS, CAÇAMBA 0,80 M3, PESO OPERACIONAL 17 T, POTENCIA BRUTA 111 HP - CHP DIURNO. AF_06/2014</v>
          </cell>
          <cell r="C14" t="str">
            <v>CHP</v>
          </cell>
          <cell r="D14" t="str">
            <v>127,74</v>
          </cell>
          <cell r="E14">
            <v>157.76</v>
          </cell>
        </row>
        <row r="15">
          <cell r="A15" t="str">
            <v>5632</v>
          </cell>
          <cell r="B15" t="str">
            <v>ESCAVADEIRA HIDRÁULICA SOBRE ESTEIRAS, CAÇAMBA 0,80 M3, PESO OPERACIONAL 17 T, POTENCIA BRUTA 111 HP - CHI DIURNO. AF_06/2014</v>
          </cell>
          <cell r="C15" t="str">
            <v>CHI</v>
          </cell>
          <cell r="D15" t="str">
            <v>61,24</v>
          </cell>
          <cell r="E15">
            <v>75.63</v>
          </cell>
        </row>
        <row r="16">
          <cell r="A16" t="str">
            <v>5684</v>
          </cell>
          <cell r="B16" t="str">
            <v>ROLO COMPACTADOR VIBRATÓRIO DE UM CILINDRO AÇO LISO, POTÊNCIA 80 HP, PESO OPERACIONAL MÁXIMO 8,1 T, IMPACTO DINÂMICO 16,15 / 9,5 T, LARGURA DE TRABALHO 1,68 M - CHP DIURNO. AF_06/2014</v>
          </cell>
          <cell r="C16" t="str">
            <v>CHP</v>
          </cell>
          <cell r="D16" t="str">
            <v>95,00</v>
          </cell>
          <cell r="E16">
            <v>117.33</v>
          </cell>
        </row>
        <row r="17">
          <cell r="A17">
            <v>5811</v>
          </cell>
          <cell r="B17" t="str">
            <v>CAMINHÃO BASCULANTE 6 M3, PESO BRUTO TOTAL 16.000 KG, CARGA ÚTIL MÁXIMA 13.071 KG, DISTÂNCIA ENTRE EIXOS 4,80 M, POTÊNCIA 230 CV INCLUSIVE CAÇAMBA METÁLICA - CHP DIURNO. AF_06/2014</v>
          </cell>
          <cell r="C17" t="str">
            <v>CHP</v>
          </cell>
          <cell r="D17" t="str">
            <v>111,76</v>
          </cell>
          <cell r="E17">
            <v>138.02000000000001</v>
          </cell>
        </row>
        <row r="18">
          <cell r="A18">
            <v>5824</v>
          </cell>
          <cell r="B18" t="str">
            <v>CAMINHÃO TOCO, PBT 16.000 KG, CARGA ÚTIL MÁX. 10.685 KG, DIST. ENTRE EIXOS 4,8 M, POTÊNCIA 189 CV, INCLUSIVE CARROCERIA FIXA ABERTA DE MADEIRA P/ TRANSPORTE GERAL DE CARGA SECA, DIMEN. APROX. 2,5 X 7,00 X 0,50 M - CHP DIURNO. AF_06/2014</v>
          </cell>
          <cell r="C18" t="str">
            <v>CHP</v>
          </cell>
          <cell r="D18">
            <v>107.09</v>
          </cell>
          <cell r="E18">
            <v>132.26</v>
          </cell>
        </row>
        <row r="19">
          <cell r="A19" t="str">
            <v>5851</v>
          </cell>
          <cell r="B19" t="str">
            <v>TRATOR DE ESTEIRAS, POTÊNCIA 150 HP, PESO OPERACIONAL 16,7 T, COM RODA MOTRIZ ELEVADA E LÂMINA 3,18 M3 - CHP DIURNO. AF_06/2014</v>
          </cell>
          <cell r="C19" t="str">
            <v>CHP</v>
          </cell>
          <cell r="D19" t="str">
            <v>152,25</v>
          </cell>
          <cell r="E19">
            <v>188.03</v>
          </cell>
        </row>
        <row r="20">
          <cell r="A20" t="str">
            <v>5853</v>
          </cell>
          <cell r="B20" t="str">
            <v>TRATOR DE ESTEIRAS, POTÊNCIA 150 HP, PESO OPERACIONAL 16,7 T, COM RODA MOTRIZ ELEVADA E LÂMINA 3,18 M3 - CHI DIURNO. AF_06/2014</v>
          </cell>
          <cell r="C20" t="str">
            <v>CHI</v>
          </cell>
          <cell r="D20" t="str">
            <v>61,48</v>
          </cell>
          <cell r="E20">
            <v>75.930000000000007</v>
          </cell>
        </row>
        <row r="21">
          <cell r="A21">
            <v>5875</v>
          </cell>
          <cell r="B21" t="str">
            <v>RETROESCAVADEIRA SOBRE RODAS COM CARREGADEIRA, TRAÇÃO 4X4, POTÊNCIA LÍQ. 72 HP, CAÇAMBA CARREG. CAP. MÍN. 0,79 M3, CAÇAMBA RETRO CAP. 0,18 M3, PESO OPERACIONAL MÍN. 7.140 KG, PROFUNDIDADE ESCAVAÇÃO MÁX. 4,50 M - CHP DIURNO. AF_06/2014</v>
          </cell>
          <cell r="C21" t="str">
            <v>CHP</v>
          </cell>
          <cell r="D21" t="str">
            <v>85,80</v>
          </cell>
          <cell r="E21">
            <v>105.96</v>
          </cell>
        </row>
        <row r="22">
          <cell r="A22">
            <v>5877</v>
          </cell>
          <cell r="B22" t="str">
            <v>RETROESCAVADEIRA SOBRE RODAS COM CARREGADEIRA, TRAÇÃO 4X4, POTÊNCIA LÍQ. 72 HP, CAÇAMBA CARREG. CAP. MÍN. 0,79 M3, CAÇAMBA RETRO CAP. 0,18 M3, PESO OPERACIONAL MÍN. 7.140 KG, PROFUNDIDADE ESCAVAÇÃO MÁX. 4,50 M - CHI DIURNO. AF_06/2014</v>
          </cell>
          <cell r="C22" t="str">
            <v>CHI</v>
          </cell>
          <cell r="D22" t="str">
            <v>45,84</v>
          </cell>
          <cell r="E22">
            <v>56.61</v>
          </cell>
        </row>
        <row r="23">
          <cell r="A23">
            <v>5901</v>
          </cell>
          <cell r="B23" t="str">
            <v>CAMINHÃO PIPA 10.000 L TRUCADO, PESO BRUTO TOTAL 23.000 KG, CARGA ÚTIL MÁXIMA 15.935 KG, DISTÂNCIA ENTRE EIXOS 4,8 M, POTÊNCIA 230 CV, INCLUSIVE TANQUE DE AÇO PARA TRANSPORTE DE ÁGUA - CHP DIURNO. AF_06/2014</v>
          </cell>
          <cell r="C23" t="str">
            <v>CHP</v>
          </cell>
          <cell r="D23" t="str">
            <v>160,19</v>
          </cell>
          <cell r="E23">
            <v>197.83</v>
          </cell>
        </row>
        <row r="24">
          <cell r="A24">
            <v>5903</v>
          </cell>
          <cell r="B24" t="str">
            <v>CAMINHÃO PIPA 10.000 L TRUCADO, PESO BRUTO TOTAL 23.000 KG, CARGA ÚTIL MÁXIMA 15.935 KG, DISTÂNCIA ENTRE EIXOS 4,8 M, POTÊNCIA 230 CV, INCLUSIVE TANQUE DE AÇO PARA TRANSPORTE DE ÁGUA - CHI DIURNO. AF_06/2014</v>
          </cell>
          <cell r="C24" t="str">
            <v>CHI</v>
          </cell>
          <cell r="D24" t="str">
            <v>41,28</v>
          </cell>
          <cell r="E24">
            <v>50.98</v>
          </cell>
        </row>
        <row r="25">
          <cell r="A25" t="str">
            <v>5921</v>
          </cell>
          <cell r="B25" t="str">
            <v>GRADE DE DISCO REBOCÁVEL COM 20 DISCOS 24" X 6 MM COM PNEUS PARA TRANSPORTE - CHP DIURNO. AF_06/2014</v>
          </cell>
          <cell r="C25" t="str">
            <v>CHP</v>
          </cell>
          <cell r="D25" t="str">
            <v>2,07</v>
          </cell>
          <cell r="E25">
            <v>2.56</v>
          </cell>
        </row>
        <row r="26">
          <cell r="A26">
            <v>5928</v>
          </cell>
          <cell r="B26" t="str">
            <v>GUINDAUTO HIDRÁULICO, CAPACIDADE MÁXIMA DE CARGA 6200 KG, MOMENTO MÁXIMO DE CARGA 11,7 TM, ALCANCE MÁXIMO HORIZONTAL 9,70 M, INCLUSIVE CAMINHÃO TOCO PBT 16.000 KG, POTÊNCIA DE 189 CV - CHP DIURNO. AF_06/2014</v>
          </cell>
          <cell r="C26" t="str">
            <v>CHP</v>
          </cell>
          <cell r="D26">
            <v>139.15</v>
          </cell>
          <cell r="E26">
            <v>171.85</v>
          </cell>
        </row>
        <row r="27">
          <cell r="A27" t="str">
            <v>5932</v>
          </cell>
          <cell r="B27" t="str">
            <v>MOTONIVELADORA POTÊNCIA BÁSICA LÍQUIDA (PRIMEIRA MARCHA) 125 HP, PESO BRUTO 13032 KG, LARGURA DA LÂMINA DE 3,7 M - CHP DIURNO. AF_06/2014</v>
          </cell>
          <cell r="C27" t="str">
            <v>CHP</v>
          </cell>
          <cell r="D27" t="str">
            <v>152,93</v>
          </cell>
          <cell r="E27">
            <v>188.87</v>
          </cell>
        </row>
        <row r="28">
          <cell r="A28">
            <v>5934</v>
          </cell>
          <cell r="B28" t="str">
            <v>MOTONIVELADORA POTÊNCIA BÁSICA LÍQUIDA (PRIMEIRA MARCHA) 125 HP, PESO BRUTO 13032 KG, LARGURA DA LÂMINA DE 3,7 M - CHI DIURNO. AF_06/2014</v>
          </cell>
          <cell r="C28" t="str">
            <v>CHI</v>
          </cell>
          <cell r="D28" t="str">
            <v>66,30</v>
          </cell>
          <cell r="E28">
            <v>81.88</v>
          </cell>
        </row>
        <row r="29">
          <cell r="A29">
            <v>5940</v>
          </cell>
          <cell r="B29" t="str">
            <v>PÁ CARREGADEIRA SOBRE RODAS, POTÊNCIA LÍQUIDA 128 HP, CAPACIDADE DA CAÇAMBA 1,7 A 2,8 M3, PESO OPERACIONAL 11632 KG - CHP DIURNO. AF_06/2014</v>
          </cell>
          <cell r="C29" t="str">
            <v>CHP</v>
          </cell>
          <cell r="D29" t="str">
            <v>122,07</v>
          </cell>
          <cell r="E29">
            <v>150.76</v>
          </cell>
        </row>
        <row r="30">
          <cell r="A30">
            <v>5944</v>
          </cell>
          <cell r="B30" t="str">
            <v>PÁ CARREGADEIRA SOBRE RODAS, POTÊNCIA 197 HP, CAPACIDADE DA CAÇAMBA 2,5 A 3,5 M3, PESO OPERACIONAL 18338 KG - CHP DIURNO. AF_06/2014</v>
          </cell>
          <cell r="C30" t="str">
            <v>CHP</v>
          </cell>
          <cell r="D30" t="str">
            <v>135,82</v>
          </cell>
          <cell r="E30">
            <v>167.74</v>
          </cell>
        </row>
        <row r="31">
          <cell r="A31" t="str">
            <v>5946</v>
          </cell>
          <cell r="B31" t="str">
            <v>PÁ CARREGADEIRA SOBRE RODAS, POTÊNCIA 197 HP, CAPACIDADE DA CAÇAMBA 2,5 A 3,5 M3, PESO OPERACIONAL 18338 KG - CHI DIURNO. AF_06/2014</v>
          </cell>
          <cell r="C31" t="str">
            <v>CHI</v>
          </cell>
          <cell r="D31" t="str">
            <v>65,77</v>
          </cell>
          <cell r="E31">
            <v>81.23</v>
          </cell>
        </row>
        <row r="32">
          <cell r="A32">
            <v>5961</v>
          </cell>
          <cell r="B32" t="str">
            <v>CAMINHÃO BASCULANTE 6 M3, PESO BRUTO TOTAL 16.000 KG, CARGA ÚTIL MÁXIMA 13.071 KG, DISTÂNCIA ENTRE EIXOS 4,80 M, POTÊNCIA 230 CV INCLUSIVE CAÇAMBA METÁLICA - CHI DIURNO. AF_06/2014</v>
          </cell>
          <cell r="C32" t="str">
            <v>CHI</v>
          </cell>
          <cell r="D32" t="str">
            <v>39,18</v>
          </cell>
          <cell r="E32">
            <v>48.39</v>
          </cell>
        </row>
        <row r="33">
          <cell r="A33">
            <v>6259</v>
          </cell>
          <cell r="B33" t="str">
            <v>CAMINHÃO PIPA 6.000 L, PESO BRUTO TOTAL 13.000 KG, DISTÂNCIA ENTRE EIXOS 4,80 M, POTÊNCIA 189 CV INCLUSIVE TANQUE DE AÇO PARA TRANSPORTE DE ÁGUA, CAPACIDADE 6 M3 - CHP DIURNO. AF_06/2014</v>
          </cell>
          <cell r="C33" t="str">
            <v>CHP</v>
          </cell>
          <cell r="D33" t="str">
            <v>134,61</v>
          </cell>
          <cell r="E33">
            <v>166.24</v>
          </cell>
        </row>
        <row r="34">
          <cell r="A34">
            <v>6260</v>
          </cell>
          <cell r="B34" t="str">
            <v>CAMINHÃO PIPA 6.000 L, PESO BRUTO TOTAL 13.000 KG, DISTÂNCIA ENTRE EIXOS 4,80 M, POTÊNCIA 189 CV INCLUSIVE TANQUE DE AÇO PARA TRANSPORTE DE ÁGUA, CAPACIDADE 6 M3 - CHI DIURNO. AF_06/2014</v>
          </cell>
          <cell r="C34" t="str">
            <v>CHI</v>
          </cell>
          <cell r="D34" t="str">
            <v>37,83</v>
          </cell>
          <cell r="E34">
            <v>46.72</v>
          </cell>
        </row>
        <row r="35">
          <cell r="A35" t="str">
            <v>7049</v>
          </cell>
          <cell r="B35" t="str">
            <v>ROLO COMPACTADOR PE DE CARNEIRO VIBRATORIO, POTENCIA 125 HP, PESO OPERACIONAL SEM/COM LASTRO 11,95 / 13,30 T, IMPACTO DINAMICO 38,5 / 22,5 T, LARGURA DE TRABALHO 2,15 M - CHP DIURNO. AF_06/2014</v>
          </cell>
          <cell r="C35" t="str">
            <v>CHP</v>
          </cell>
          <cell r="D35" t="str">
            <v>125,68</v>
          </cell>
          <cell r="E35">
            <v>155.21</v>
          </cell>
        </row>
        <row r="36">
          <cell r="A36">
            <v>40861</v>
          </cell>
          <cell r="B36" t="str">
            <v>TRANSPORTE - MENSALISTA (COLETADO CAIXA)</v>
          </cell>
          <cell r="C36" t="str">
            <v xml:space="preserve">MES   </v>
          </cell>
          <cell r="D36" t="str">
            <v>127,79</v>
          </cell>
          <cell r="E36">
            <v>157.82</v>
          </cell>
        </row>
        <row r="37">
          <cell r="A37">
            <v>40862</v>
          </cell>
          <cell r="B37" t="str">
            <v>ALIMENTACAO - MENSALISTA (COLETADO CAIXA)</v>
          </cell>
          <cell r="C37" t="str">
            <v xml:space="preserve">MES   </v>
          </cell>
          <cell r="D37" t="str">
            <v>692,45</v>
          </cell>
          <cell r="E37">
            <v>855.18</v>
          </cell>
        </row>
        <row r="38">
          <cell r="A38">
            <v>40863</v>
          </cell>
          <cell r="B38" t="str">
            <v>EXAMES - MENSALISTA (COLETADO CAIXA)</v>
          </cell>
          <cell r="C38" t="str">
            <v xml:space="preserve">MES   </v>
          </cell>
          <cell r="D38" t="str">
            <v>65,94</v>
          </cell>
          <cell r="E38">
            <v>81.44</v>
          </cell>
        </row>
        <row r="39">
          <cell r="A39">
            <v>40864</v>
          </cell>
          <cell r="B39" t="str">
            <v>SEGURO - MENSALISTA (COLETADO CAIXA)</v>
          </cell>
          <cell r="C39" t="str">
            <v xml:space="preserve">MES   </v>
          </cell>
          <cell r="D39" t="str">
            <v>13,07</v>
          </cell>
          <cell r="E39">
            <v>16.14</v>
          </cell>
        </row>
        <row r="40">
          <cell r="A40">
            <v>43498</v>
          </cell>
          <cell r="B40" t="str">
            <v>EPI - FAMILIA ENGENHEIRO CIVIL - MENSALISTA (ENCARGOS COMPLEMENTARES - COLETADO CAIXA)</v>
          </cell>
          <cell r="C40" t="str">
            <v xml:space="preserve">MES   </v>
          </cell>
          <cell r="D40" t="str">
            <v>108,24</v>
          </cell>
          <cell r="E40">
            <v>133.68</v>
          </cell>
        </row>
        <row r="41">
          <cell r="A41">
            <v>72815</v>
          </cell>
          <cell r="B41" t="str">
            <v>APLICACAO DE TINTA A BASE DE EPOXI SOBRE PISO</v>
          </cell>
          <cell r="C41" t="str">
            <v>M2</v>
          </cell>
          <cell r="D41" t="str">
            <v>48,96</v>
          </cell>
          <cell r="E41">
            <v>60.47</v>
          </cell>
        </row>
        <row r="42">
          <cell r="A42">
            <v>72888</v>
          </cell>
          <cell r="B42" t="str">
            <v>CARGA, MANOBRAS E DESCARGA DE AREIA, BRITA, PEDRA DE MAO E SOLOS COM CAMINHAO BASCULANTE 6 M3 (DESCARGA LIVRE)</v>
          </cell>
          <cell r="C42" t="str">
            <v>M3</v>
          </cell>
          <cell r="D42">
            <v>0.78</v>
          </cell>
          <cell r="E42">
            <v>0.96</v>
          </cell>
        </row>
        <row r="43">
          <cell r="A43">
            <v>72915</v>
          </cell>
          <cell r="B43" t="str">
            <v>ESCAVACAO MECANICA DE VALA EM MATERIAL DE 2A. CATEGORIA ATE 2 M DE PROFUNDIDADE COM UTILIZACAO DE ESCAVADEIRA HIDRAULICA</v>
          </cell>
          <cell r="C43" t="str">
            <v>M3</v>
          </cell>
          <cell r="D43" t="str">
            <v>9,85</v>
          </cell>
          <cell r="E43">
            <v>12.16</v>
          </cell>
        </row>
        <row r="44">
          <cell r="A44">
            <v>73467</v>
          </cell>
          <cell r="B44" t="str">
            <v>CAMINHÃO TOCO, PBT 14.300 KG, CARGA ÚTIL MÁX. 9.710 KG, DIST. ENTRE EIXOS 3,56 M, POTÊNCIA 185 CV, INCLUSIVE CARROCERIA FIXA ABERTA DE MADEIRA P/ TRANSPORTE GERAL DE CARGA SECA, DIMEN. APROX. 2,50 X 6,50 X 0,50 M - CHP DIURNO. AF_06/2014</v>
          </cell>
          <cell r="C44" t="str">
            <v>CHP</v>
          </cell>
          <cell r="D44" t="str">
            <v>94,11</v>
          </cell>
          <cell r="E44">
            <v>116.23</v>
          </cell>
        </row>
        <row r="45">
          <cell r="A45" t="str">
            <v>73536</v>
          </cell>
          <cell r="B45" t="str">
            <v>MOTOBOMBA CENTRÍFUGA, MOTOR A GASOLINA, POTÊNCIA 5,42 HP, BOCAIS 1 1/2" X 1", DIÂMETRO ROTOR 143 MM HM/Q = 6 MCA / 16,8 M3/H A 38 MCA / 6,6 M3/H - CHP DIURNO. AF_06/2014</v>
          </cell>
          <cell r="C45" t="str">
            <v>CHP</v>
          </cell>
          <cell r="D45" t="str">
            <v>5,77</v>
          </cell>
          <cell r="E45">
            <v>7.13</v>
          </cell>
        </row>
        <row r="46">
          <cell r="A46">
            <v>83516</v>
          </cell>
          <cell r="B46" t="str">
            <v>ESCORAMENTO FORMAS H=3,50 A 4,00 M, COM MADEIRA DE 3A QUALIDADE, NAO APARELHADA, APROVEITAMENTO TABUAS 3X E PRUMOS 4X.</v>
          </cell>
          <cell r="C46" t="str">
            <v>M3</v>
          </cell>
          <cell r="D46" t="str">
            <v>20,06</v>
          </cell>
          <cell r="E46">
            <v>24.77</v>
          </cell>
        </row>
        <row r="47">
          <cell r="A47">
            <v>83659</v>
          </cell>
          <cell r="B47" t="str">
            <v>BOCA DE LOBO EM ALVENARIA TIJOLO MACICO, REVESTIDA C/ ARGAMASSA DE CIMENTO E AREIA 1:3, SOBRE LASTRO DE CONCRETO 10CM E TAMPA DE CONCRETO ARMADO</v>
          </cell>
          <cell r="C47" t="str">
            <v>UN</v>
          </cell>
          <cell r="D47" t="str">
            <v>800,81</v>
          </cell>
          <cell r="E47">
            <v>989</v>
          </cell>
        </row>
        <row r="48">
          <cell r="A48">
            <v>83679</v>
          </cell>
          <cell r="B48" t="str">
            <v>TUBO PVC D=2 COM MATERIAL DRENANTE PARA DRENO/BARBACA - FORNECIMENTO E INSTALACAO</v>
          </cell>
          <cell r="C48" t="str">
            <v>M</v>
          </cell>
          <cell r="D48" t="str">
            <v>13,71</v>
          </cell>
          <cell r="E48">
            <v>16.93</v>
          </cell>
        </row>
        <row r="49">
          <cell r="A49">
            <v>87294</v>
          </cell>
          <cell r="B49" t="str">
            <v>ARGAMASSA TRAÇO 1:2:9 (EM VOLUME DE CIMENTO, CAL E AREIA MÉDIA ÚMIDA) PARA EMBOÇO/MASSA ÚNICA/ASSENTAMENTO DE ALVENARIA DE VEDAÇÃO, PREPARO MECÂNICO COM BETONEIRA 600 L. AF_08/2019</v>
          </cell>
          <cell r="C49" t="str">
            <v>M3</v>
          </cell>
          <cell r="D49" t="str">
            <v>400,93</v>
          </cell>
          <cell r="E49">
            <v>495.15</v>
          </cell>
        </row>
        <row r="50">
          <cell r="A50">
            <v>87335</v>
          </cell>
          <cell r="B50" t="str">
            <v>ARGAMASSA TRAÇO 1:2:8 (EM VOLUME DE CIMENTO, CAL E AREIA MÉDIA ÚMIDA) PARA EMBOÇO/MASSA ÚNICA/ASSENTAMENTO DE ALVENARIA DE VEDAÇÃO, PREPARO MECÂNICO COM MISTURADOR DE EIXO HORIZONTAL DE 300 KG. AF_08/2019</v>
          </cell>
          <cell r="C50" t="str">
            <v>M3</v>
          </cell>
          <cell r="D50" t="str">
            <v>416,59</v>
          </cell>
          <cell r="E50">
            <v>514.49</v>
          </cell>
        </row>
        <row r="51">
          <cell r="A51" t="str">
            <v>87372</v>
          </cell>
          <cell r="B51" t="str">
            <v>ARGAMASSA TRAÇO 1:3 (EM VOLUME DE CIMENTO E AREIA MÉDIA ÚMIDA) PARA CONTRAPISO, PREPARO MANUAL. AF_08/2019</v>
          </cell>
          <cell r="C51" t="str">
            <v>M3</v>
          </cell>
          <cell r="D51" t="str">
            <v>576,00</v>
          </cell>
          <cell r="E51">
            <v>711.36</v>
          </cell>
        </row>
        <row r="52">
          <cell r="A52">
            <v>87377</v>
          </cell>
          <cell r="B52" t="str">
            <v>ARGAMASSA TRAÇO 1:3 (EM VOLUME DE CIMENTO E AREIA GROSSA ÚMIDA) PARA CHAPISCO CONVENCIONAL, PREPARO MANUAL. AF_08/2019</v>
          </cell>
          <cell r="C52" t="str">
            <v>M3</v>
          </cell>
          <cell r="D52" t="str">
            <v>470,21</v>
          </cell>
          <cell r="E52">
            <v>580.71</v>
          </cell>
        </row>
        <row r="53">
          <cell r="A53">
            <v>87445</v>
          </cell>
          <cell r="B53" t="str">
            <v>BETONEIRA CAPACIDADE NOMINAL 400 L, CAPACIDADE DE MISTURA 310 L, MOTOR A DIESEL POTÊNCIA 5,0 HP, SEM CARREGADOR - CHP DIURNO. AF_06/2014</v>
          </cell>
          <cell r="C53" t="str">
            <v>CHP</v>
          </cell>
          <cell r="D53">
            <v>2.75</v>
          </cell>
          <cell r="E53">
            <v>3.4</v>
          </cell>
        </row>
        <row r="54">
          <cell r="A54">
            <v>87449</v>
          </cell>
          <cell r="B54" t="str">
            <v>ALVENARIA DE VEDAÇÃO DE BLOCOS VAZADOS DE CONCRETO DE 14X19X39CM (ESPESSURA 14CM) DE PAREDES COM ÁREA LÍQUIDA MENOR QUE 6M² SEM VÃOS E ARGAMASSA DE ASSENTAMENTO COM PREPARO EM BETONEIRA. AF_06/2014</v>
          </cell>
          <cell r="C54" t="str">
            <v>M2</v>
          </cell>
          <cell r="D54" t="str">
            <v>58,20</v>
          </cell>
          <cell r="E54">
            <v>71.88</v>
          </cell>
        </row>
        <row r="55">
          <cell r="A55">
            <v>87455</v>
          </cell>
          <cell r="B55" t="str">
            <v>ALVENARIA DE VEDAÇÃO DE BLOCOS VAZADOS DE CONCRETO DE 14X19X39CM (ESPESSURA 14CM) DE PAREDES COM ÁREA LÍQUIDA MAIOR OU IGUAL A 6M² SEM VÃOS E ARGAMASSA DE ASSENTAMENTO COM PREPARO EM BETONEIRA. AF_06/2014</v>
          </cell>
          <cell r="C55" t="str">
            <v>M2</v>
          </cell>
          <cell r="D55" t="str">
            <v>53,45</v>
          </cell>
          <cell r="E55">
            <v>66.010000000000005</v>
          </cell>
        </row>
        <row r="56">
          <cell r="A56">
            <v>87529</v>
          </cell>
          <cell r="B56" t="str">
            <v>MASSA ÚNICA, PARA RECEBIMENTO DE PINTURA, EM ARGAMASSA TRAÇO 1:2:8, PREPARO MECÂNICO COM BETONEIRA 400L, APLICADA MANUALMENTE EM FACES INTERNAS DE PAREDES, ESPESSURA DE 20MM, COM EXECUÇÃO DE TALISCAS. AF_06/2014</v>
          </cell>
          <cell r="C56" t="str">
            <v>M2</v>
          </cell>
          <cell r="D56" t="str">
            <v>30,08</v>
          </cell>
          <cell r="E56">
            <v>37.15</v>
          </cell>
        </row>
        <row r="57">
          <cell r="A57">
            <v>87630</v>
          </cell>
          <cell r="B57" t="str">
            <v>CONTRAPISO EM ARGAMASSA TRAÇO 1:4 (CIMENTO E AREIA), PREPARO MECÂNICO COM BETONEIRA 400 L, APLICADO EM ÁREAS SECAS SOBRE LAJE, ADERIDO, ESPESSURA 3CM. AF_06/2014</v>
          </cell>
          <cell r="C57" t="str">
            <v>M2</v>
          </cell>
          <cell r="D57" t="str">
            <v>34,81</v>
          </cell>
          <cell r="E57">
            <v>42.99</v>
          </cell>
        </row>
        <row r="58">
          <cell r="A58">
            <v>87792</v>
          </cell>
          <cell r="B58" t="str">
            <v>EMBOÇO OU MASSA ÚNICA EM ARGAMASSA TRAÇO 1:2:8, PREPARO MECÂNICO COM BETONEIRA 400 L, APLICADA MANUALMENTE EM PANOS CEGOS DE FACHADA (SEM PRESENÇA DE VÃOS), ESPESSURA DE 25 MM. AF_06/2014</v>
          </cell>
          <cell r="C58" t="str">
            <v>M2</v>
          </cell>
          <cell r="D58" t="str">
            <v>30,46</v>
          </cell>
          <cell r="E58">
            <v>37.619999999999997</v>
          </cell>
        </row>
        <row r="59">
          <cell r="A59">
            <v>87873</v>
          </cell>
          <cell r="B59" t="str">
            <v>CHAPISCO APLICADO EM ALVENARIAS E ESTRUTURAS DE CONCRETO INTERNAS, COM ROLO PARA TEXTURA ACRÍLICA.  ARGAMASSA TRAÇO 1:4 E EMULSÃO POLIMÉRICA (ADESIVO) COM PREPARO MANUAL. AF_06/2014</v>
          </cell>
          <cell r="C59" t="str">
            <v>M2</v>
          </cell>
          <cell r="D59" t="str">
            <v>4,51</v>
          </cell>
          <cell r="E59">
            <v>5.57</v>
          </cell>
        </row>
        <row r="60">
          <cell r="A60">
            <v>87894</v>
          </cell>
          <cell r="B60" t="str">
            <v>CHAPISCO APLICADO EM ALVENARIA (SEM PRESENÇA DE VÃOS) E ESTRUTURAS DE CONCRETO DE FACHADA, COM COLHER DE PEDREIRO.  ARGAMASSA TRAÇO 1:3 COM PREPARO EM BETONEIRA 400L. AF_06/2014</v>
          </cell>
          <cell r="C60" t="str">
            <v>M2</v>
          </cell>
          <cell r="D60" t="str">
            <v>5,64</v>
          </cell>
          <cell r="E60">
            <v>6.97</v>
          </cell>
        </row>
        <row r="61">
          <cell r="A61">
            <v>88238</v>
          </cell>
          <cell r="B61" t="str">
            <v>AJUDANTE DE ARMADOR COM ENCARGOS COMPLEMENTARES</v>
          </cell>
          <cell r="C61" t="str">
            <v>H</v>
          </cell>
          <cell r="D61" t="str">
            <v>18,54</v>
          </cell>
          <cell r="E61">
            <v>22.9</v>
          </cell>
        </row>
        <row r="62">
          <cell r="A62">
            <v>88239</v>
          </cell>
          <cell r="B62" t="str">
            <v>AJUDANTE DE CARPINTEIRO COM ENCARGOS COMPLEMENTARES</v>
          </cell>
          <cell r="C62" t="str">
            <v>H</v>
          </cell>
          <cell r="D62" t="str">
            <v>20,15</v>
          </cell>
          <cell r="E62">
            <v>24.89</v>
          </cell>
        </row>
        <row r="63">
          <cell r="A63">
            <v>88242</v>
          </cell>
          <cell r="B63" t="str">
            <v>AJUDANTE DE PEDREIRO COM ENCARGOS COMPLEMENTARES</v>
          </cell>
          <cell r="C63" t="str">
            <v>H</v>
          </cell>
          <cell r="D63" t="str">
            <v>17,24</v>
          </cell>
          <cell r="E63">
            <v>21.29</v>
          </cell>
        </row>
        <row r="64">
          <cell r="A64">
            <v>88243</v>
          </cell>
          <cell r="B64" t="str">
            <v>AJUDANTE ESPECIALIZADO COM ENCARGOS COMPLEMENTARES</v>
          </cell>
          <cell r="C64" t="str">
            <v>H</v>
          </cell>
          <cell r="D64" t="str">
            <v>19,69</v>
          </cell>
          <cell r="E64">
            <v>24.32</v>
          </cell>
        </row>
        <row r="65">
          <cell r="A65">
            <v>88245</v>
          </cell>
          <cell r="B65" t="str">
            <v>ARMADOR COM ENCARGOS COMPLEMENTARES</v>
          </cell>
          <cell r="C65" t="str">
            <v>H</v>
          </cell>
          <cell r="D65" t="str">
            <v>23,91</v>
          </cell>
          <cell r="E65">
            <v>29.53</v>
          </cell>
        </row>
        <row r="66">
          <cell r="A66">
            <v>88247</v>
          </cell>
          <cell r="B66" t="str">
            <v>AUXILIAR DE ELETRICISTA COM ENCARGOS COMPLEMENTARES E ADICIONAL DE PERICULOSIDADE</v>
          </cell>
          <cell r="C66" t="str">
            <v>H</v>
          </cell>
          <cell r="D66">
            <v>24.557000000000002</v>
          </cell>
          <cell r="E66">
            <v>30.33</v>
          </cell>
        </row>
        <row r="67">
          <cell r="A67">
            <v>88248</v>
          </cell>
          <cell r="B67" t="str">
            <v>AUXILIAR DE ENCANADOR OU BOMBEIRO HIDRÁULICO COM ENCARGOS COMPLEMENTARES</v>
          </cell>
          <cell r="C67" t="str">
            <v>H</v>
          </cell>
          <cell r="D67" t="str">
            <v>18,43</v>
          </cell>
          <cell r="E67">
            <v>22.76</v>
          </cell>
        </row>
        <row r="68">
          <cell r="A68" t="str">
            <v>88253</v>
          </cell>
          <cell r="B68" t="str">
            <v>AUXILIAR DE TOPÓGRAFO COM ENCARGOS COMPLEMENTARES</v>
          </cell>
          <cell r="C68" t="str">
            <v>H</v>
          </cell>
          <cell r="D68" t="str">
            <v>17,54</v>
          </cell>
          <cell r="E68">
            <v>21.66</v>
          </cell>
        </row>
        <row r="69">
          <cell r="A69">
            <v>88257</v>
          </cell>
          <cell r="B69" t="str">
            <v>BLASTER, DINAMITADOR OU CABO DE FOGO COM ENCARGOS COMPLEMENTARES</v>
          </cell>
          <cell r="C69" t="str">
            <v>H</v>
          </cell>
          <cell r="D69" t="str">
            <v>26,46</v>
          </cell>
          <cell r="E69">
            <v>32.68</v>
          </cell>
        </row>
        <row r="70">
          <cell r="A70">
            <v>88261</v>
          </cell>
          <cell r="B70" t="str">
            <v>CARPINTEIRO DE ESQUADRIA COM ENCARGOS COMPLEMENTARES</v>
          </cell>
          <cell r="C70" t="str">
            <v>H</v>
          </cell>
          <cell r="D70" t="str">
            <v>23,91</v>
          </cell>
          <cell r="E70">
            <v>29.53</v>
          </cell>
        </row>
        <row r="71">
          <cell r="A71">
            <v>88262</v>
          </cell>
          <cell r="B71" t="str">
            <v>CARPINTEIRO DE FORMAS COM ENCARGOS COMPLEMENTARES</v>
          </cell>
          <cell r="C71" t="str">
            <v>H</v>
          </cell>
          <cell r="D71">
            <v>23.87</v>
          </cell>
          <cell r="E71">
            <v>29.48</v>
          </cell>
        </row>
        <row r="72">
          <cell r="A72">
            <v>88264</v>
          </cell>
          <cell r="B72" t="str">
            <v>ELETRICISTA COM ENCARGOS COMPLEMENTARES</v>
          </cell>
          <cell r="C72" t="str">
            <v>H</v>
          </cell>
          <cell r="D72" t="str">
            <v>24,25</v>
          </cell>
          <cell r="E72">
            <v>29.95</v>
          </cell>
        </row>
        <row r="73">
          <cell r="A73">
            <v>88267</v>
          </cell>
          <cell r="B73" t="str">
            <v>ENCANADOR OU BOMBEIRO HIDRÁULICO COM ENCARGOS COMPLEMENTARES</v>
          </cell>
          <cell r="C73" t="str">
            <v>H</v>
          </cell>
          <cell r="D73" t="str">
            <v>23,60</v>
          </cell>
          <cell r="E73">
            <v>29.15</v>
          </cell>
        </row>
        <row r="74">
          <cell r="A74">
            <v>88270</v>
          </cell>
          <cell r="B74" t="str">
            <v>IMPERMEABILIZADOR COM ENCARGOS COMPLEMENTARES</v>
          </cell>
          <cell r="C74" t="str">
            <v>H</v>
          </cell>
          <cell r="D74" t="str">
            <v>25,33</v>
          </cell>
          <cell r="E74">
            <v>31.28</v>
          </cell>
        </row>
        <row r="75">
          <cell r="A75">
            <v>88274</v>
          </cell>
          <cell r="B75" t="str">
            <v>MARMORISTA/GRANITEIRO COM ENCARGOS COMPLEMENTARES</v>
          </cell>
          <cell r="C75" t="str">
            <v>H</v>
          </cell>
          <cell r="D75" t="str">
            <v>24,03</v>
          </cell>
          <cell r="E75">
            <v>29.68</v>
          </cell>
        </row>
        <row r="76">
          <cell r="A76">
            <v>88277</v>
          </cell>
          <cell r="B76" t="str">
            <v>MONTADOR (TUBO AÇO/EQUIPAMENTOS) COM ENCARGOS COMPLEMENTARES</v>
          </cell>
          <cell r="C76" t="str">
            <v>H</v>
          </cell>
          <cell r="D76" t="str">
            <v>34,49</v>
          </cell>
          <cell r="E76">
            <v>42.6</v>
          </cell>
        </row>
        <row r="77">
          <cell r="A77" t="str">
            <v>88284</v>
          </cell>
          <cell r="B77" t="str">
            <v>MOTORISTA DE VEIÍCULO LEVE COM ENCARGOS COMPLEMENTARES</v>
          </cell>
          <cell r="C77" t="str">
            <v>H</v>
          </cell>
          <cell r="D77" t="str">
            <v>25,55</v>
          </cell>
          <cell r="E77">
            <v>31.55</v>
          </cell>
        </row>
        <row r="78">
          <cell r="A78">
            <v>88288</v>
          </cell>
          <cell r="B78" t="str">
            <v>NIVELADOR COM ENCARGOS COMPLEMENTARES</v>
          </cell>
          <cell r="C78" t="str">
            <v>H</v>
          </cell>
          <cell r="D78" t="str">
            <v>20,71</v>
          </cell>
          <cell r="E78">
            <v>25.58</v>
          </cell>
        </row>
        <row r="79">
          <cell r="A79">
            <v>88309</v>
          </cell>
          <cell r="B79" t="str">
            <v>PEDREIRO COM ENCARGOS COMPLEMENTARES</v>
          </cell>
          <cell r="C79" t="str">
            <v>H</v>
          </cell>
          <cell r="D79">
            <v>24.03</v>
          </cell>
          <cell r="E79">
            <v>29.68</v>
          </cell>
        </row>
        <row r="80">
          <cell r="A80">
            <v>88310</v>
          </cell>
          <cell r="B80" t="str">
            <v>PINTOR COM ENCARGOS COMPLEMENTARES</v>
          </cell>
          <cell r="C80" t="str">
            <v>H</v>
          </cell>
          <cell r="D80" t="str">
            <v>25,12</v>
          </cell>
          <cell r="E80">
            <v>31.02</v>
          </cell>
        </row>
        <row r="81">
          <cell r="A81">
            <v>88315</v>
          </cell>
          <cell r="B81" t="str">
            <v>SERRALHEIRO COM ENCARGOS COMPLEMENTARES</v>
          </cell>
          <cell r="C81" t="str">
            <v>H</v>
          </cell>
          <cell r="D81" t="str">
            <v>23,91</v>
          </cell>
          <cell r="E81">
            <v>29.53</v>
          </cell>
        </row>
        <row r="82">
          <cell r="A82">
            <v>88316</v>
          </cell>
          <cell r="B82" t="str">
            <v>SERVENTE COM ENCARGOS COMPLEMENTARES</v>
          </cell>
          <cell r="C82" t="str">
            <v>H</v>
          </cell>
          <cell r="D82" t="str">
            <v>16,67</v>
          </cell>
          <cell r="E82">
            <v>20.59</v>
          </cell>
        </row>
        <row r="83">
          <cell r="A83">
            <v>88317</v>
          </cell>
          <cell r="B83" t="str">
            <v>SOLDADOR COM ENCARGOS COMPLEMENTARES E ADICIONAL DE PERICULOSIDADE</v>
          </cell>
          <cell r="C83" t="str">
            <v>H</v>
          </cell>
          <cell r="D83">
            <v>47.216000000000001</v>
          </cell>
          <cell r="E83">
            <v>58.31</v>
          </cell>
        </row>
        <row r="84">
          <cell r="A84">
            <v>88326</v>
          </cell>
          <cell r="B84" t="str">
            <v>VIGIA NOTURNO COM ENCARGOS COMPLEMENTARES</v>
          </cell>
          <cell r="C84" t="str">
            <v>H</v>
          </cell>
          <cell r="D84" t="str">
            <v>21,00</v>
          </cell>
          <cell r="E84">
            <v>25.94</v>
          </cell>
        </row>
        <row r="85">
          <cell r="A85" t="str">
            <v>88423</v>
          </cell>
          <cell r="B85" t="str">
            <v>APLICAÇÃO MANUAL DE PINTURA COM TINTA TEXTURIZADA ACRÍLICA EM PAREDES EXTERNAS DE CASAS, UMA COR. AF_06/2014</v>
          </cell>
          <cell r="C85" t="str">
            <v>M2</v>
          </cell>
          <cell r="D85" t="str">
            <v>16,00</v>
          </cell>
          <cell r="E85">
            <v>19.760000000000002</v>
          </cell>
        </row>
        <row r="86">
          <cell r="A86">
            <v>88483</v>
          </cell>
          <cell r="B86" t="str">
            <v>APLICAÇÃO DE FUNDO SELADOR LÁTEX PVA EM PAREDES, UMA DEMÃO. AF_06/2014</v>
          </cell>
          <cell r="C86" t="str">
            <v>M2</v>
          </cell>
          <cell r="D86" t="str">
            <v>2,59</v>
          </cell>
          <cell r="E86">
            <v>3.2</v>
          </cell>
        </row>
        <row r="87">
          <cell r="A87">
            <v>88487</v>
          </cell>
          <cell r="B87" t="str">
            <v>APLICAÇÃO MANUAL DE PINTURA COM TINTA LÁTEX PVA EM PAREDES, DUAS DEMÃOS. AF_06/2014</v>
          </cell>
          <cell r="C87" t="str">
            <v>M2</v>
          </cell>
          <cell r="D87" t="str">
            <v>9,24</v>
          </cell>
          <cell r="E87">
            <v>11.41</v>
          </cell>
        </row>
        <row r="88">
          <cell r="A88">
            <v>88627</v>
          </cell>
          <cell r="B88" t="str">
            <v>ARGAMASSA TRAÇO 1:0,5:4,5 (EM VOLUME DE CIMENTO, CAL E AREIA MÉDIA ÚMIDA) PARA ASSENTAMENTO DE ALVENARIA, PREPARO MANUAL. AF_08/2019</v>
          </cell>
          <cell r="C88" t="str">
            <v>M3</v>
          </cell>
          <cell r="D88" t="str">
            <v>461,47</v>
          </cell>
          <cell r="E88">
            <v>569.91999999999996</v>
          </cell>
        </row>
        <row r="89">
          <cell r="A89">
            <v>88631</v>
          </cell>
          <cell r="B89" t="str">
            <v>ARGAMASSA TRAÇO 1:4 (EM VOLUME DE CIMENTO E AREIA MÉDIA ÚMIDA), PREPARO MANUAL. AF_08/2019</v>
          </cell>
          <cell r="C89" t="str">
            <v>M3</v>
          </cell>
          <cell r="D89" t="str">
            <v>423,67</v>
          </cell>
          <cell r="E89">
            <v>523.23</v>
          </cell>
        </row>
        <row r="90">
          <cell r="A90" t="str">
            <v>89035</v>
          </cell>
          <cell r="B90" t="str">
            <v>TRATOR DE PNEUS, POTÊNCIA 85 CV, TRAÇÃO 4X4, PESO COM LASTRO DE 4.675 KG - CHP DIURNO. AF_06/2014</v>
          </cell>
          <cell r="C90" t="str">
            <v>CHP</v>
          </cell>
          <cell r="D90" t="str">
            <v>108,16</v>
          </cell>
          <cell r="E90">
            <v>133.58000000000001</v>
          </cell>
        </row>
        <row r="91">
          <cell r="A91">
            <v>89272</v>
          </cell>
          <cell r="B91" t="str">
            <v>GUINDASTE HIDRÁULICO AUTOPROPELIDO, COM LANÇA TELESCÓPICA 28,80 M, CAPACIDADE MÁXIMA 30 T, POTÊNCIA 97 KW, TRAÇÃO 4 X 4 - CHP DIURNO. AF_11/2014</v>
          </cell>
          <cell r="C91" t="str">
            <v>CHP</v>
          </cell>
          <cell r="D91" t="str">
            <v>116,31</v>
          </cell>
          <cell r="E91">
            <v>143.63999999999999</v>
          </cell>
        </row>
        <row r="92">
          <cell r="A92">
            <v>89273</v>
          </cell>
          <cell r="B92" t="str">
            <v>GUINDASTE HIDRÁULICO AUTOPROPELIDO, COM LANÇA TELESCÓPICA 28,80 M, CAPACIDADE MÁXIMA 30 T, POTÊNCIA 97 KW, TRAÇÃO 4 X 4 - CHI DIURNO. AF_11/2014</v>
          </cell>
          <cell r="C92" t="str">
            <v>CHI</v>
          </cell>
          <cell r="D92" t="str">
            <v>57,78</v>
          </cell>
          <cell r="E92">
            <v>71.36</v>
          </cell>
        </row>
        <row r="93">
          <cell r="A93" t="str">
            <v>89876</v>
          </cell>
          <cell r="B93" t="str">
            <v>CAMINHÃO BASCULANTE 14 M3, COM CAVALO MECÂNICO DE CAPACIDADE MÁXIMA DE TRAÇÃO COMBINADO DE 36000 KG, POTÊNCIA 286 CV, INCLUSIVE SEMIREBOQUE COM CAÇAMBA METÁLICA - CHP DIURNO. AF_12/2014</v>
          </cell>
          <cell r="C93" t="str">
            <v>CHP</v>
          </cell>
          <cell r="D93">
            <v>167.45</v>
          </cell>
          <cell r="E93">
            <v>206.8</v>
          </cell>
        </row>
        <row r="94">
          <cell r="A94" t="str">
            <v>89877</v>
          </cell>
          <cell r="B94" t="str">
            <v>CAMINHÃO BASCULANTE 14 M3, COM CAVALO MECÂNICO DE CAPACIDADE MÁXIMA DE TRAÇÃO COMBINADO DE 36000 KG, POTÊNCIA 286 CV, INCLUSIVE SEMIREBOQUE COM CAÇAMBA METÁLICA - CHI DIURNO. AF_12/2014</v>
          </cell>
          <cell r="C94" t="str">
            <v>CHI</v>
          </cell>
          <cell r="D94" t="str">
            <v>46,47</v>
          </cell>
          <cell r="E94">
            <v>57.39</v>
          </cell>
        </row>
        <row r="95">
          <cell r="A95">
            <v>90091</v>
          </cell>
          <cell r="B95" t="str">
            <v>ESCAVAÇÃO MECANIZADA DE VALA COM PROF. ATÉ 1,5 M(MÉDIA ENTRE MONTANTE E JUSANTE/UMA COMPOSIÇÃO POR TRECHO), COM ESCAVADEIRA HIDRÁULICA (0,8 M3), LARG. DE 1,5M A 2,5 M, EM SOLO DE 1A CATEGORIA, LOCAIS COM BAIXO NÍVEL DE INTERFERÊNCIA. AF_01/2015</v>
          </cell>
          <cell r="C95" t="str">
            <v>M3</v>
          </cell>
          <cell r="D95" t="str">
            <v>4,86</v>
          </cell>
          <cell r="E95">
            <v>6</v>
          </cell>
        </row>
        <row r="96">
          <cell r="A96">
            <v>90092</v>
          </cell>
          <cell r="B96"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96" t="str">
            <v>M3</v>
          </cell>
          <cell r="D96" t="str">
            <v>4,71</v>
          </cell>
          <cell r="E96">
            <v>5.82</v>
          </cell>
        </row>
        <row r="97">
          <cell r="A97">
            <v>90282</v>
          </cell>
          <cell r="B97" t="str">
            <v>GRAUTE FGK=15 MPA; TRAÇO 1:2,0:2,4 (CIMENTO/ AREIA GROSSA/ BRITA 0/ ADITIVO) - PREPARO MECÂNICO COM BETONEIRA 400 L. AF_02/2015</v>
          </cell>
          <cell r="C97" t="str">
            <v>M3</v>
          </cell>
          <cell r="D97" t="str">
            <v>330,29</v>
          </cell>
          <cell r="E97">
            <v>407.91</v>
          </cell>
        </row>
        <row r="98">
          <cell r="A98">
            <v>90586</v>
          </cell>
          <cell r="B98" t="str">
            <v xml:space="preserve">VIBRADOR DE IMERSÃO, DIÂMETRO DE PONTEIRA 45MM, MOTOR ELÉTRICO TRIFÁSICO POTÊNCIA DE 2 CV - CHP DIURNO. AF_06/2015 </v>
          </cell>
          <cell r="C98" t="str">
            <v>CHP</v>
          </cell>
          <cell r="D98">
            <v>1.55</v>
          </cell>
          <cell r="E98">
            <v>1.91</v>
          </cell>
        </row>
        <row r="99">
          <cell r="A99">
            <v>90656</v>
          </cell>
          <cell r="B99" t="str">
            <v>BOMBA DE PROJEÇÃO DE CONCRETO SECO, POTÊNCIA 10 CV, VAZÃO 3 M3/H - CHP DIURNO. AF_06/2015</v>
          </cell>
          <cell r="C99" t="str">
            <v>CHP</v>
          </cell>
          <cell r="D99" t="str">
            <v>11,38</v>
          </cell>
          <cell r="E99">
            <v>14.05</v>
          </cell>
        </row>
        <row r="100">
          <cell r="A100">
            <v>90776</v>
          </cell>
          <cell r="B100" t="str">
            <v>ENCARREGADO GERAL COM ENCARGOS COMPLEMENTARES</v>
          </cell>
          <cell r="C100" t="str">
            <v>H</v>
          </cell>
          <cell r="D100">
            <v>28.83</v>
          </cell>
          <cell r="E100">
            <v>35.61</v>
          </cell>
        </row>
        <row r="101">
          <cell r="A101" t="str">
            <v>90776 E</v>
          </cell>
          <cell r="B101" t="str">
            <v>ENCARREGADO GERAL ELÉTRICA COM ENCARGOS COMPLEMENTARES E ADICIONAL DE PERICULOSIDADE</v>
          </cell>
          <cell r="C101" t="str">
            <v>H</v>
          </cell>
          <cell r="D101">
            <v>37.478999999999999</v>
          </cell>
          <cell r="E101">
            <v>46.29</v>
          </cell>
        </row>
        <row r="102">
          <cell r="A102" t="str">
            <v>91277</v>
          </cell>
          <cell r="B102" t="str">
            <v>PLACA VIBRATÓRIA REVERSÍVEL COM MOTOR 4 TEMPOS A GASOLINA, FORÇA CENTRÍFUGA DE 25 KN (2500 KGF), POTÊNCIA 5,5 CV - CHP DIURNO. AF_08/2015</v>
          </cell>
          <cell r="C102" t="str">
            <v>CHP</v>
          </cell>
          <cell r="D102" t="str">
            <v>6,42</v>
          </cell>
          <cell r="E102">
            <v>7.93</v>
          </cell>
        </row>
        <row r="103">
          <cell r="A103">
            <v>91277</v>
          </cell>
          <cell r="B103" t="str">
            <v>PLACA VIBRATÓRIA REVERSÍVEL COM MOTOR 4 TEMPOS A GASOLINA, FORÇA CENTRÍFUGA DE 25 KN (2500 KGF), POTÊNCIA 5,5 CV - CHP DIURNO. AF_08/2015</v>
          </cell>
          <cell r="C103" t="str">
            <v>CHP</v>
          </cell>
          <cell r="D103" t="str">
            <v>6,42</v>
          </cell>
          <cell r="E103">
            <v>7.93</v>
          </cell>
        </row>
        <row r="104">
          <cell r="A104">
            <v>91278</v>
          </cell>
          <cell r="B104" t="str">
            <v>PLACA VIBRATÓRIA REVERSÍVEL COM MOTOR 4 TEMPOS A GASOLINA, FORÇA CENTRÍFUGA DE 25 KN (2500 KGF), POTÊNCIA 5,5 CV - CHI DIURNO. AF_08/2015</v>
          </cell>
          <cell r="C104" t="str">
            <v>CHI</v>
          </cell>
          <cell r="D104" t="str">
            <v>0,44</v>
          </cell>
          <cell r="E104">
            <v>0.54</v>
          </cell>
        </row>
        <row r="105">
          <cell r="A105">
            <v>91533</v>
          </cell>
          <cell r="B105" t="str">
            <v>COMPACTADOR DE SOLOS DE PERCUSSÃO (SOQUETE) COM MOTOR A GASOLINA 4 TEMPOS, POTÊNCIA 4 CV - CHP DIURNO. AF_08/2015</v>
          </cell>
          <cell r="C105" t="str">
            <v>CHP</v>
          </cell>
          <cell r="D105" t="str">
            <v>33,40</v>
          </cell>
          <cell r="E105">
            <v>41.25</v>
          </cell>
        </row>
        <row r="106">
          <cell r="A106">
            <v>91534</v>
          </cell>
          <cell r="B106" t="str">
            <v>COMPACTADOR DE SOLOS DE PERCUSSÃO (SOQUETE) COM MOTOR A GASOLINA 4 TEMPOS, POTÊNCIA 4 CV - CHI DIURNO. AF_08/2015</v>
          </cell>
          <cell r="C106" t="str">
            <v>CHI</v>
          </cell>
          <cell r="D106" t="str">
            <v>28,70</v>
          </cell>
          <cell r="E106">
            <v>35.44</v>
          </cell>
        </row>
        <row r="107">
          <cell r="A107">
            <v>91634</v>
          </cell>
          <cell r="B107" t="str">
            <v>GUINDAUTO HIDRÁULICO, CAPACIDADE MÁXIMA DE CARGA 6500 KG, MOMENTO MÁXIMO DE CARGA 5,8 TM, ALCANCE MÁXIMO HORIZONTAL 7,60 M, INCLUSIVE CAMINHÃO TOCO PBT 9.700 KG, POTÊNCIA DE 160 CV - CHP DIURNO. AF_08/2015</v>
          </cell>
          <cell r="C107" t="str">
            <v>CHP</v>
          </cell>
          <cell r="D107" t="str">
            <v>124,63</v>
          </cell>
          <cell r="E107">
            <v>153.91999999999999</v>
          </cell>
        </row>
        <row r="108">
          <cell r="A108">
            <v>91677</v>
          </cell>
          <cell r="B108" t="str">
            <v>ENGENHEIRO ELETRICISTA COM ENCARGOS COMPLEMENTARES E ADICIONAL DE PERICULOSIDADE</v>
          </cell>
          <cell r="C108" t="str">
            <v>H</v>
          </cell>
          <cell r="D108">
            <v>120.367</v>
          </cell>
          <cell r="E108">
            <v>148.65</v>
          </cell>
        </row>
        <row r="109">
          <cell r="A109">
            <v>91852</v>
          </cell>
          <cell r="B109" t="str">
            <v>ELETRODUTO FLEXÍVEL CORRUGADO, PVC, DN 20 MM (1/2"), PARA CIRCUITOS TERMINAIS, INSTALADO EM PAREDE - FORNECIMENTO E INSTALAÇÃO. AF_12/2015</v>
          </cell>
          <cell r="C109" t="str">
            <v>M</v>
          </cell>
          <cell r="D109" t="str">
            <v>6,75</v>
          </cell>
          <cell r="E109">
            <v>8.34</v>
          </cell>
        </row>
        <row r="110">
          <cell r="A110">
            <v>92526</v>
          </cell>
          <cell r="B110" t="str">
            <v>MONTAGEM E DESMONTAGEM DE FÔRMA DE LAJE MACIÇA COM ÁREA MÉDIA MAIOR QUE 20 M², PÉ-DIREITO SIMPLES, EM CHAPA DE MADEIRA COMPENSADA PLASTIFICADA, 10 UTILIZAÇÕES. AF_12/2015</v>
          </cell>
          <cell r="C110" t="str">
            <v>M2</v>
          </cell>
          <cell r="D110" t="str">
            <v>20,55</v>
          </cell>
          <cell r="E110">
            <v>25.38</v>
          </cell>
        </row>
        <row r="111">
          <cell r="A111" t="str">
            <v>92696</v>
          </cell>
          <cell r="B111" t="str">
            <v>NIPLE, EM FERRO GALVANIZADO, CONEXÃO ROSQUEADA, DN 25 (1"), INSTALADO EM RAMAIS E SUB-RAMAIS DE GÁS - FORNECIMENTO E INSTALAÇÃO. AF_12/2015</v>
          </cell>
          <cell r="C111" t="str">
            <v>UN</v>
          </cell>
          <cell r="D111" t="str">
            <v>26,45</v>
          </cell>
          <cell r="E111">
            <v>32.67</v>
          </cell>
        </row>
        <row r="112">
          <cell r="A112">
            <v>92808</v>
          </cell>
          <cell r="B112" t="str">
            <v>ASSENTAMENTO DE TUBO DE CONCRETO PARA REDES COLETORAS DE ÁGUAS PLUVIAIS, DIÂMETRO DE 300 MM, JUNTA RÍGIDA, INSTALADO EM LOCAL COM BAIXO NÍVEL DE INTERFERÊNCIAS (NÃO INCLUI FORNECIMENTO). AF_12/2015</v>
          </cell>
          <cell r="C112" t="str">
            <v>M</v>
          </cell>
          <cell r="D112" t="str">
            <v>34,84</v>
          </cell>
          <cell r="E112">
            <v>43.03</v>
          </cell>
        </row>
        <row r="113">
          <cell r="A113">
            <v>92809</v>
          </cell>
          <cell r="B113" t="str">
            <v>ASSENTAMENTO DE TUBO DE CONCRETO PARA REDES COLETORAS DE ÁGUAS PLUVIAIS, DIÂMETRO DE 400 MM, JUNTA RÍGIDA, INSTALADO EM LOCAL COM BAIXO NÍVEL DE INTERFERÊNCIAS (NÃO INCLUI FORNECIMENTO). AF_12/2015</v>
          </cell>
          <cell r="C113" t="str">
            <v>M</v>
          </cell>
          <cell r="D113" t="str">
            <v>44,62</v>
          </cell>
          <cell r="E113">
            <v>55.11</v>
          </cell>
        </row>
        <row r="114">
          <cell r="A114" t="str">
            <v>92873</v>
          </cell>
          <cell r="B114" t="str">
            <v>LANÇAMENTO COM USO DE BALDES, ADENSAMENTO E ACABAMENTO DE CONCRETO EM ESTRUTURAS. AF_12/2015</v>
          </cell>
          <cell r="C114" t="str">
            <v>M3</v>
          </cell>
          <cell r="D114" t="str">
            <v>182,13</v>
          </cell>
          <cell r="E114">
            <v>224.93</v>
          </cell>
        </row>
        <row r="115">
          <cell r="A115">
            <v>92887</v>
          </cell>
          <cell r="B115" t="str">
            <v>ARMAÇÃO UTILIZANDO AÇO CA-25 DE 20,0 MM - MONTAGEM. AF_12/2015</v>
          </cell>
          <cell r="C115" t="str">
            <v>KG</v>
          </cell>
          <cell r="D115" t="str">
            <v>6,48</v>
          </cell>
          <cell r="E115">
            <v>8</v>
          </cell>
        </row>
        <row r="116">
          <cell r="A116">
            <v>92915</v>
          </cell>
          <cell r="B116" t="str">
            <v>ARMAÇÃO DE ESTRUTURAS DE CONCRETO ARMADO, EXCETO VIGAS, PILARES, LAJES E FUNDAÇÕES, UTILIZANDO AÇO CA-60 DE 5,0 MM - MONTAGEM. AF_12/2015</v>
          </cell>
          <cell r="C116" t="str">
            <v>KG</v>
          </cell>
          <cell r="D116" t="str">
            <v>11,90</v>
          </cell>
          <cell r="E116">
            <v>14.7</v>
          </cell>
        </row>
        <row r="117">
          <cell r="A117">
            <v>92916</v>
          </cell>
          <cell r="B117" t="str">
            <v>ARMAÇÃO DE ESTRUTURAS DE CONCRETO ARMADO, EXCETO VIGAS, PILARES, LAJES E FUNDAÇÕES, UTILIZANDO AÇO CA-50 DE 6,3 MM - MONTAGEM. AF_12/2015</v>
          </cell>
          <cell r="C117" t="str">
            <v>KG</v>
          </cell>
          <cell r="D117" t="str">
            <v>10,37</v>
          </cell>
          <cell r="E117">
            <v>12.81</v>
          </cell>
        </row>
        <row r="118">
          <cell r="A118">
            <v>92917</v>
          </cell>
          <cell r="B118" t="str">
            <v>ARMAÇÃO DE ESTRUTURAS DE CONCRETO ARMADO, EXCETO VIGAS, PILARES, LAJES E FUNDAÇÕES, UTILIZANDO AÇO CA-50 DE 8,0 MM - MONTAGEM. AF_12/2015</v>
          </cell>
          <cell r="C118" t="str">
            <v>KG</v>
          </cell>
          <cell r="D118" t="str">
            <v>9,13</v>
          </cell>
          <cell r="E118">
            <v>11.28</v>
          </cell>
        </row>
        <row r="119">
          <cell r="A119">
            <v>92919</v>
          </cell>
          <cell r="B119" t="str">
            <v>ARMAÇÃO DE ESTRUTURAS DE CONCRETO ARMADO, EXCETO VIGAS, PILARES, LAJES E FUNDAÇÕES, UTILIZANDO AÇO CA-50 DE 10,0 MM - MONTAGEM. AF_12/2015</v>
          </cell>
          <cell r="C119" t="str">
            <v>KG</v>
          </cell>
          <cell r="D119" t="str">
            <v>7,83</v>
          </cell>
          <cell r="E119">
            <v>9.67</v>
          </cell>
        </row>
        <row r="120">
          <cell r="A120">
            <v>92921</v>
          </cell>
          <cell r="B120" t="str">
            <v>ARMAÇÃO DE ESTRUTURAS DE CONCRETO ARMADO, EXCETO VIGAS, PILARES, LAJES E FUNDAÇÕES, UTILIZANDO AÇO CA-50 DE 12,5 MM - MONTAGEM. AF_12/2015</v>
          </cell>
          <cell r="C120" t="str">
            <v>KG</v>
          </cell>
          <cell r="D120" t="str">
            <v>6,43</v>
          </cell>
          <cell r="E120">
            <v>7.94</v>
          </cell>
        </row>
        <row r="121">
          <cell r="A121">
            <v>92922</v>
          </cell>
          <cell r="B121" t="str">
            <v>ARMAÇÃO DE ESTRUTURAS DE CONCRETO ARMADO, EXCETO VIGAS, PILARES, LAJES E FUNDAÇÕES, UTILIZANDO AÇO CA-50 DE 16,0 MM - MONTAGEM. AF_12/2015</v>
          </cell>
          <cell r="C121" t="str">
            <v>KG</v>
          </cell>
          <cell r="D121" t="str">
            <v>5,84</v>
          </cell>
          <cell r="E121">
            <v>7.21</v>
          </cell>
        </row>
        <row r="122">
          <cell r="A122">
            <v>92924</v>
          </cell>
          <cell r="B122" t="str">
            <v>ARMAÇÃO DE ESTRUTURAS DE CONCRETO ARMADO, EXCETO VIGAS, PILARES, LAJES E FUNDAÇÕES, UTILIZANDO AÇO CA-50 DE 25,0 MM - MONTAGEM. AF_12/2015</v>
          </cell>
          <cell r="C122" t="str">
            <v>KG</v>
          </cell>
          <cell r="D122" t="str">
            <v>5,95</v>
          </cell>
          <cell r="E122">
            <v>7.35</v>
          </cell>
        </row>
        <row r="123">
          <cell r="A123">
            <v>93243</v>
          </cell>
          <cell r="B123" t="str">
            <v>EXECUÇÃO DE RESERVATÓRIO ELEVADO DE ÁGUA (2000 LITROS) EM CANTEIRO DE OBRA, APOIADO EM ESTRUTURA DE MADEIRA. AF_02/2016</v>
          </cell>
          <cell r="C123" t="str">
            <v>UN</v>
          </cell>
          <cell r="D123" t="str">
            <v>5.865,97</v>
          </cell>
          <cell r="E123">
            <v>7244.47</v>
          </cell>
        </row>
        <row r="124">
          <cell r="A124">
            <v>93367</v>
          </cell>
          <cell r="B124" t="str">
            <v>REATERRO MECANIZADO DE VALA COM ESCAVADEIRA HIDRÁULICA (CAPACIDADE DA CAÇAMBA: 0,8 M³ / POTÊNCIA: 111 HP), LARGURA DE 1,5 A 2,5 M, PROFUNDIDADE ATÉ 1,5 M, COM SOLO DE 1ª CATEGORIA EM LOCAIS COM BAIXO NÍVEL DE INTERFERÊNCIA. AF_04/2016</v>
          </cell>
          <cell r="C124" t="str">
            <v>M3</v>
          </cell>
          <cell r="D124" t="str">
            <v>15,60</v>
          </cell>
          <cell r="E124">
            <v>19.27</v>
          </cell>
        </row>
        <row r="125">
          <cell r="A125">
            <v>93369</v>
          </cell>
          <cell r="B125" t="str">
            <v>REATERRO MECANIZADO DE VALA COM ESCAVADEIRA HIDRÁULICA (CAPACIDADE DA CAÇAMBA: 0,8 M³ / POTÊNCIA: 111 HP), LARGURA DE 1,5 A 2,5 M, PROFUNDIDADE DE 1,5 A 3,0 M, COM SOLO (SEM SUBSTITUIÇÃO) DE 1ª CATEGORIA EM LOCAIS COM BAIXO NÍVEL DE INTERFERÊNCIA. AF_04/2016</v>
          </cell>
          <cell r="C125" t="str">
            <v>M3</v>
          </cell>
          <cell r="D125" t="str">
            <v>8,18</v>
          </cell>
          <cell r="E125">
            <v>10.1</v>
          </cell>
        </row>
        <row r="126">
          <cell r="A126">
            <v>93382</v>
          </cell>
          <cell r="B126" t="str">
            <v>REATERRO MANUAL DE VALAS COM COMPACTAÇÃO MECANIZADA. AF_04/2016</v>
          </cell>
          <cell r="C126" t="str">
            <v>M3</v>
          </cell>
          <cell r="D126" t="str">
            <v>28,49</v>
          </cell>
          <cell r="E126">
            <v>35.19</v>
          </cell>
        </row>
        <row r="127">
          <cell r="A127">
            <v>93402</v>
          </cell>
          <cell r="B127" t="str">
            <v>GUINDAUTO HIDRÁULICO, CAPACIDADE MÁXIMA DE CARGA 3300 KG, MOMENTO MÁXIMO DE CARGA 5,8 TM, ALCANCE MÁXIMO HORIZONTAL 7,60 M, INCLUSIVE CAMINHÃO TOCO PBT 16.000 KG, POTÊNCIA DE 189 CV - CHP DIURNO. AF_03/2016</v>
          </cell>
          <cell r="C127" t="str">
            <v>CHP</v>
          </cell>
          <cell r="D127" t="str">
            <v>136,77</v>
          </cell>
          <cell r="E127">
            <v>168.91</v>
          </cell>
        </row>
        <row r="128">
          <cell r="A128">
            <v>93561</v>
          </cell>
          <cell r="B128" t="str">
            <v>DESENHISTA PROJETISTA COM ENCARGOS COMPLEMENTARES</v>
          </cell>
          <cell r="C128" t="str">
            <v>MES</v>
          </cell>
          <cell r="D128" t="str">
            <v>9.077,48</v>
          </cell>
          <cell r="E128">
            <v>11210.69</v>
          </cell>
        </row>
        <row r="129">
          <cell r="A129">
            <v>93563</v>
          </cell>
          <cell r="B129" t="str">
            <v>ALMOXARIFE COM ENCARGOS COMPLEMENTARES</v>
          </cell>
          <cell r="C129" t="str">
            <v>MES</v>
          </cell>
          <cell r="D129" t="str">
            <v>4.027,24</v>
          </cell>
          <cell r="E129">
            <v>4973.6400000000003</v>
          </cell>
        </row>
        <row r="130">
          <cell r="A130">
            <v>93567</v>
          </cell>
          <cell r="B130" t="str">
            <v>ENGENHEIRO CIVIL DE OBRA PLENO COM ENCARGOS COMPLEMENTARES</v>
          </cell>
          <cell r="C130" t="str">
            <v>MES</v>
          </cell>
          <cell r="D130" t="str">
            <v>18.288,36</v>
          </cell>
          <cell r="E130">
            <v>22586.12</v>
          </cell>
        </row>
        <row r="131">
          <cell r="A131">
            <v>93568</v>
          </cell>
          <cell r="B131" t="str">
            <v>ENGENHEIRO CIVIL DE OBRA SENIOR COM ENCARGOS COMPLEMENTARES</v>
          </cell>
          <cell r="C131" t="str">
            <v>MES</v>
          </cell>
          <cell r="D131" t="str">
            <v>24.930,46</v>
          </cell>
          <cell r="E131">
            <v>30789.119999999999</v>
          </cell>
        </row>
        <row r="132">
          <cell r="A132">
            <v>93572</v>
          </cell>
          <cell r="B132" t="str">
            <v>ENCARREGADO GERAL DE OBRAS COM ENCARGOS COMPLEMENTARES</v>
          </cell>
          <cell r="C132" t="str">
            <v>MES</v>
          </cell>
          <cell r="D132" t="str">
            <v>5.071,11</v>
          </cell>
          <cell r="E132">
            <v>6262.82</v>
          </cell>
        </row>
        <row r="133">
          <cell r="A133" t="str">
            <v>93585</v>
          </cell>
          <cell r="B133" t="str">
            <v>EXECUÇÃO DE GUARITA EM CANTEIRO DE OBRA EM CHAPA DE MADEIRA COMPENSADA, NÃO INCLUSO MOBILIÁRIO. AF_04/2016</v>
          </cell>
          <cell r="C133" t="str">
            <v>M2</v>
          </cell>
          <cell r="D133">
            <v>751.97</v>
          </cell>
          <cell r="E133">
            <v>928.68</v>
          </cell>
        </row>
        <row r="134">
          <cell r="A134">
            <v>93585</v>
          </cell>
          <cell r="B134" t="str">
            <v>EXECUÇÃO DE GUARITA EM CANTEIRO DE OBRA EM CHAPA DE MADEIRA COMPENSADA, NÃO INCLUSO MOBILIÁRIO. AF_04/2016</v>
          </cell>
          <cell r="C134" t="str">
            <v>M2</v>
          </cell>
          <cell r="D134" t="str">
            <v>751,97</v>
          </cell>
          <cell r="E134">
            <v>928.68</v>
          </cell>
        </row>
        <row r="135">
          <cell r="A135">
            <v>94103</v>
          </cell>
          <cell r="B135" t="str">
            <v>LASTRO DE VALA COM PREPARO DE FUNDO, LARGURA MENOR QUE 1,5 M, COM CAMADA DE BRITA, LANÇAMENTO MANUAL, EM LOCAL COM NÍVEL BAIXO DE INTERFERÊNCIA. AF_06/2016</v>
          </cell>
          <cell r="C135" t="str">
            <v>M3</v>
          </cell>
          <cell r="D135" t="str">
            <v>212,02</v>
          </cell>
          <cell r="E135">
            <v>261.83999999999997</v>
          </cell>
        </row>
        <row r="136">
          <cell r="A136">
            <v>94218</v>
          </cell>
          <cell r="B136" t="str">
            <v>TELHAMENTO COM TELHA ESTRUTURAL DE FIBROCIMENTO E= 6 MM, COM ATÉ 2 ÁGUAS, INCLUSO IÇAMENTO. AF_07/2019</v>
          </cell>
          <cell r="C136" t="str">
            <v>M2</v>
          </cell>
          <cell r="D136" t="str">
            <v>75,66</v>
          </cell>
          <cell r="E136">
            <v>93.44</v>
          </cell>
        </row>
        <row r="137">
          <cell r="A137">
            <v>94295</v>
          </cell>
          <cell r="B137" t="str">
            <v>MESTRE DE OBRAS COM ENCARGOS COMPLEMENTARES</v>
          </cell>
          <cell r="C137" t="str">
            <v>MES</v>
          </cell>
          <cell r="D137" t="str">
            <v>7.555,49</v>
          </cell>
          <cell r="E137">
            <v>9331.0300000000007</v>
          </cell>
        </row>
        <row r="138">
          <cell r="A138">
            <v>94451</v>
          </cell>
          <cell r="B138" t="str">
            <v>CUMEEIRA PARA TELHA DE FIBROCIMENTO ESTRUTURAL E = 6 MM, INCLUSO ACESSÓRIOS DE FIXAÇÃO E IÇAMENTO. AF_07/2019</v>
          </cell>
          <cell r="C138" t="str">
            <v>M</v>
          </cell>
          <cell r="D138" t="str">
            <v>99,04</v>
          </cell>
          <cell r="E138">
            <v>122.31</v>
          </cell>
        </row>
        <row r="139">
          <cell r="A139">
            <v>94962</v>
          </cell>
          <cell r="B139" t="str">
            <v>CONCRETO MAGRO PARA LASTRO, TRAÇO 1:4,5:4,5 (CIMENTO/ AREIA MÉDIA/ BRITA 1)  - PREPARO MECÂNICO COM BETONEIRA 400 L. AF_07/2016</v>
          </cell>
          <cell r="C139" t="str">
            <v>M3</v>
          </cell>
          <cell r="D139" t="str">
            <v>279,06</v>
          </cell>
          <cell r="E139">
            <v>344.64</v>
          </cell>
        </row>
        <row r="140">
          <cell r="A140">
            <v>94992</v>
          </cell>
          <cell r="B140" t="str">
            <v>EXECUÇÃO DE PASSEIO (CALÇADA) OU PISO DE CONCRETO COM CONCRETO MOLDADO IN LOCO, FEITO EM OBRA, ACABAMENTO CONVENCIONAL, ESPESSURA 6 CM, ARMADO. AF_07/2016</v>
          </cell>
          <cell r="C140" t="str">
            <v>M2</v>
          </cell>
          <cell r="D140" t="str">
            <v>60,49</v>
          </cell>
          <cell r="E140">
            <v>74.709999999999994</v>
          </cell>
        </row>
        <row r="141">
          <cell r="A141">
            <v>95276</v>
          </cell>
          <cell r="B141" t="str">
            <v>POLIDORA DE PISO (POLITRIZ), PESO DE 100KG, DIÂMETRO 450 MM, MOTOR ELÉTRICO, POTÊNCIA 4 HP - CHP DIURNO. AF_09/2016</v>
          </cell>
          <cell r="C141" t="str">
            <v>CHP</v>
          </cell>
          <cell r="D141" t="str">
            <v>2,82</v>
          </cell>
          <cell r="E141">
            <v>3.48</v>
          </cell>
        </row>
        <row r="142">
          <cell r="A142">
            <v>95277</v>
          </cell>
          <cell r="B142" t="str">
            <v>POLIDORA DE PISO (POLITRIZ), PESO DE 100KG, DIÂMETRO 450 MM, MOTOR ELÉTRICO, POTÊNCIA 4 HP - CHI DIURNO. AF_09/2016</v>
          </cell>
          <cell r="C142" t="str">
            <v>CHI</v>
          </cell>
          <cell r="D142" t="str">
            <v>0,45</v>
          </cell>
          <cell r="E142">
            <v>0.56000000000000005</v>
          </cell>
        </row>
        <row r="143">
          <cell r="A143">
            <v>95388</v>
          </cell>
          <cell r="B143" t="str">
            <v>CURSO DE CAPACITAÇÃO PARA VIGIA NOTURNO (ENCARGOS COMPLEMENTARES) - HORISTA</v>
          </cell>
          <cell r="C143" t="str">
            <v>H</v>
          </cell>
          <cell r="D143" t="str">
            <v>0,05</v>
          </cell>
          <cell r="E143">
            <v>0.06</v>
          </cell>
        </row>
        <row r="144">
          <cell r="A144">
            <v>95407</v>
          </cell>
          <cell r="B144" t="str">
            <v>CURSO DE CAPACITAÇÃO PARA ENGENHEIRO ELETRICISTA (ENCARGOS COMPLEMENTARES) - HORISTA</v>
          </cell>
          <cell r="C144" t="str">
            <v>H</v>
          </cell>
          <cell r="D144" t="str">
            <v>2,10</v>
          </cell>
          <cell r="E144">
            <v>2.59</v>
          </cell>
        </row>
        <row r="145">
          <cell r="A145">
            <v>96020</v>
          </cell>
          <cell r="B145" t="str">
            <v>TRATOR DE PNEUS COM POTÊNCIA DE 122 CV, TRAÇÃO 4X4, COM GRADE DE DISCOS ACOPLADA - CHP DIURNO. AF_02/2017</v>
          </cell>
          <cell r="C145" t="str">
            <v>CHP</v>
          </cell>
          <cell r="D145" t="str">
            <v>143,73</v>
          </cell>
          <cell r="E145">
            <v>177.51</v>
          </cell>
        </row>
        <row r="146">
          <cell r="A146">
            <v>96021</v>
          </cell>
          <cell r="B146" t="str">
            <v>TRATOR DE PNEUS COM POTÊNCIA DE 122 CV, TRAÇÃO 4X4, COM GRADE DE DISCOS ACOPLADA - CHI DIURNO. AF_02/2017</v>
          </cell>
          <cell r="C146" t="str">
            <v>CHI</v>
          </cell>
          <cell r="D146" t="str">
            <v>44,87</v>
          </cell>
          <cell r="E146">
            <v>55.41</v>
          </cell>
        </row>
        <row r="147">
          <cell r="A147">
            <v>96396</v>
          </cell>
          <cell r="B147" t="str">
            <v>EXECUÇÃO E COMPACTAÇÃO DE BASE E OU SUB BASE PARA PAVIMENTAÇÃO DE BRITA GRADUADA SIMPLES - EXCLUSIVE CARGA E TRANSPORTE. AF_11/2019</v>
          </cell>
          <cell r="C147" t="str">
            <v>M3</v>
          </cell>
          <cell r="D147" t="str">
            <v>106,79</v>
          </cell>
          <cell r="E147">
            <v>131.88999999999999</v>
          </cell>
        </row>
        <row r="148">
          <cell r="A148">
            <v>97912</v>
          </cell>
          <cell r="B148" t="str">
            <v>TRANSPORTE COM CAMINHÃO BASCULANTE DE 6 M3, EM VIA URBANA EM LEITO NATURAL (UNIDADE: M3XKM). AF_01/2018</v>
          </cell>
          <cell r="C148" t="str">
            <v>M3XKM</v>
          </cell>
          <cell r="D148" t="str">
            <v>1,58</v>
          </cell>
          <cell r="E148">
            <v>1.95</v>
          </cell>
        </row>
        <row r="149">
          <cell r="A149">
            <v>97913</v>
          </cell>
          <cell r="B149" t="str">
            <v>TRANSPORTE COM CAMINHÃO BASCULANTE DE 6 M3, EM VIA URBANA EM REVESTIMENTO PRIMÁRIO (UNIDADE: M3XKM). AF_01/2018</v>
          </cell>
          <cell r="C149" t="str">
            <v>M3XKM</v>
          </cell>
          <cell r="D149" t="str">
            <v>1,21</v>
          </cell>
          <cell r="E149">
            <v>1.49</v>
          </cell>
        </row>
        <row r="150">
          <cell r="A150">
            <v>97916</v>
          </cell>
          <cell r="B150" t="str">
            <v>TRANSPORTE COM CAMINHÃO BASCULANTE DE 6 M3, EM VIA URBANA EM LEITO NATURAL (UNIDADE: TXKM). AF_01/2018</v>
          </cell>
          <cell r="C150" t="str">
            <v>TXKM</v>
          </cell>
          <cell r="D150" t="str">
            <v>1,05</v>
          </cell>
          <cell r="E150">
            <v>1.3</v>
          </cell>
        </row>
        <row r="151">
          <cell r="A151">
            <v>100289</v>
          </cell>
          <cell r="B151" t="str">
            <v>VIGIA DIURNO COM ENCARGOS COMPLEMENTARES</v>
          </cell>
          <cell r="C151" t="str">
            <v>H</v>
          </cell>
          <cell r="D151" t="str">
            <v>16,97</v>
          </cell>
          <cell r="E151">
            <v>20.96</v>
          </cell>
        </row>
        <row r="152">
          <cell r="A152">
            <v>100307</v>
          </cell>
          <cell r="B152" t="str">
            <v>MONTADOR DE ELETROELETRÔNICOS COM ENCARGOS COMPLEMENTARES</v>
          </cell>
          <cell r="C152" t="str">
            <v>H</v>
          </cell>
          <cell r="D152" t="str">
            <v>22,93</v>
          </cell>
          <cell r="E152">
            <v>28.32</v>
          </cell>
        </row>
        <row r="153">
          <cell r="A153">
            <v>101161</v>
          </cell>
          <cell r="B153" t="str">
            <v>ALVENARIA DE VEDAÇÃO COM ELEMENTO VAZADO DE CONCRETO (COBOGÓ) DE 7X50X50CM E ARGAMASSA DE ASSENTAMENTO COM PREPARO EM BETONEIRA. AF_05/2020</v>
          </cell>
          <cell r="C153" t="str">
            <v>M2</v>
          </cell>
          <cell r="D153" t="str">
            <v>123,95</v>
          </cell>
          <cell r="E153">
            <v>153.08000000000001</v>
          </cell>
        </row>
        <row r="154">
          <cell r="A154" t="str">
            <v>10527i</v>
          </cell>
          <cell r="B154" t="str">
            <v>LOCACAO DE ANDAIME METALICO TUBULAR DE ENCAIXE, TIPO DE TORRE, COM LARGURA DE 1 ATE 1,5 M E ALTURA DE *1,00* M</v>
          </cell>
          <cell r="C154" t="str">
            <v xml:space="preserve">MXMES </v>
          </cell>
          <cell r="D154" t="str">
            <v>12,00</v>
          </cell>
          <cell r="E154">
            <v>13.83</v>
          </cell>
        </row>
        <row r="155">
          <cell r="A155" t="str">
            <v>10567i</v>
          </cell>
          <cell r="B155" t="str">
            <v>TABUA DE MADEIRA NAO APARELHADA *2,5 X 23* CM (1 x 9 ") PINUS, MISTA OU EQUIVALENTE DA REGIAO</v>
          </cell>
          <cell r="C155" t="str">
            <v xml:space="preserve">M     </v>
          </cell>
          <cell r="D155" t="str">
            <v>5,70</v>
          </cell>
          <cell r="E155">
            <v>6.57</v>
          </cell>
        </row>
        <row r="156">
          <cell r="A156" t="str">
            <v>1062i</v>
          </cell>
          <cell r="B156" t="str">
            <v>CAIXA INTERNA/EXTERNA DE MEDICAO PARA 1 MEDIDOR TRIFASICO, COM VISOR, EM CHAPA DE ACO 18 USG (PADRAO DA CONCESSIONARIA LOCAL)</v>
          </cell>
          <cell r="C156" t="str">
            <v xml:space="preserve">UN    </v>
          </cell>
          <cell r="D156" t="str">
            <v>150,65</v>
          </cell>
          <cell r="E156">
            <v>173.67</v>
          </cell>
        </row>
        <row r="157">
          <cell r="A157" t="str">
            <v>10737i</v>
          </cell>
          <cell r="B157" t="str">
            <v>PEDRA GRANITICA OU BASALTO, CACO, RETALHO, CAVACO, TIPO MIRACEMA, MADEIRA, PADUANA, RACHINHA, SANTA ISABEL OU OUTRAS SIMILARES, E=  *1,0 A *2,0 CM</v>
          </cell>
          <cell r="C157" t="str">
            <v xml:space="preserve">M2    </v>
          </cell>
          <cell r="D157" t="str">
            <v>54,21</v>
          </cell>
          <cell r="E157">
            <v>62.49</v>
          </cell>
        </row>
        <row r="158">
          <cell r="A158" t="str">
            <v>1096i</v>
          </cell>
          <cell r="B158" t="str">
            <v>ARMACAO VERTICAL COM HASTE E CONTRA-PINO, EM CHAPA DE ACO GALVANIZADO 3/16", COM 4 ESTRIBOS E 4 ISOLADORES</v>
          </cell>
          <cell r="C158" t="str">
            <v xml:space="preserve">UN    </v>
          </cell>
          <cell r="D158" t="str">
            <v>91,90</v>
          </cell>
          <cell r="E158">
            <v>105.94</v>
          </cell>
        </row>
        <row r="159">
          <cell r="A159" t="str">
            <v>10998i</v>
          </cell>
          <cell r="B159" t="str">
            <v>ELETRODO REVESTIDO AWS - E-6010, DIAMETRO IGUAL A 4,00 MM</v>
          </cell>
          <cell r="C159" t="str">
            <v xml:space="preserve">KG    </v>
          </cell>
          <cell r="D159" t="str">
            <v>27,39</v>
          </cell>
          <cell r="E159">
            <v>31.58</v>
          </cell>
        </row>
        <row r="160">
          <cell r="A160" t="str">
            <v>10999i</v>
          </cell>
          <cell r="B160" t="str">
            <v>ELETRODO REVESTIDO AWS - E6013, DIAMETRO IGUAL A 4,00 MM</v>
          </cell>
          <cell r="C160" t="str">
            <v xml:space="preserve">KG    </v>
          </cell>
          <cell r="D160" t="str">
            <v>24,11</v>
          </cell>
          <cell r="E160">
            <v>27.79</v>
          </cell>
        </row>
        <row r="161">
          <cell r="A161" t="str">
            <v>1106i</v>
          </cell>
          <cell r="B161" t="str">
            <v>CAL HIDRATADA CH-I PARA ARGAMASSAS</v>
          </cell>
          <cell r="C161" t="str">
            <v xml:space="preserve">KG    </v>
          </cell>
          <cell r="D161" t="str">
            <v>0,75</v>
          </cell>
          <cell r="E161">
            <v>0.86</v>
          </cell>
        </row>
        <row r="162">
          <cell r="A162" t="str">
            <v>11267i</v>
          </cell>
          <cell r="B162" t="str">
            <v>ARRUELA REDONDA DE LATAO, DIAMETRO EXTERNO = 34 MM, ESPESSURA = 2,5 MM, DIAMETRO DO FURO = 17 MM</v>
          </cell>
          <cell r="C162" t="str">
            <v xml:space="preserve">UN    </v>
          </cell>
          <cell r="D162" t="str">
            <v>7,44</v>
          </cell>
          <cell r="E162">
            <v>8.58</v>
          </cell>
        </row>
        <row r="163">
          <cell r="A163" t="str">
            <v>11447i</v>
          </cell>
          <cell r="B163" t="str">
            <v>DOBRADICA EM LATAO, 3 " X 2 1/2 ", E= 1,9 A 2 MM, COM ANEL, CROMADO, TAMPA BOLA, COM PARAFUSOS</v>
          </cell>
          <cell r="C163" t="str">
            <v xml:space="preserve">UN    </v>
          </cell>
          <cell r="D163" t="str">
            <v>25,63</v>
          </cell>
          <cell r="E163">
            <v>29.55</v>
          </cell>
        </row>
        <row r="164">
          <cell r="A164" t="str">
            <v>11615i</v>
          </cell>
          <cell r="B164" t="str">
            <v>POLIESTIRENO EXPANDIDO/EPS (ISOPOR), TIPO 2F, PLACA, ISOLAMENTO TERMOACUSTICO, E = 10 MM, 1000 X 500 MM</v>
          </cell>
          <cell r="C164" t="str">
            <v xml:space="preserve">M2    </v>
          </cell>
          <cell r="D164" t="str">
            <v>1,99</v>
          </cell>
          <cell r="E164">
            <v>2.29</v>
          </cell>
        </row>
        <row r="165">
          <cell r="A165" t="str">
            <v>11849i</v>
          </cell>
          <cell r="B165" t="str">
            <v>COLA BRANCA BASE PVA</v>
          </cell>
          <cell r="C165" t="str">
            <v xml:space="preserve">L     </v>
          </cell>
          <cell r="D165" t="str">
            <v>12,82</v>
          </cell>
          <cell r="E165">
            <v>14.78</v>
          </cell>
        </row>
        <row r="166">
          <cell r="A166" t="str">
            <v>12034i</v>
          </cell>
          <cell r="B166" t="str">
            <v>CURVA 180 GRAUS, DE PVC RIGIDO ROSCAVEL, DE 3/4", PARA ELETRODUTO</v>
          </cell>
          <cell r="C166" t="str">
            <v xml:space="preserve">UN    </v>
          </cell>
          <cell r="D166" t="str">
            <v>2,60</v>
          </cell>
          <cell r="E166">
            <v>3</v>
          </cell>
        </row>
        <row r="167">
          <cell r="A167" t="str">
            <v>12056i</v>
          </cell>
          <cell r="B167" t="str">
            <v>ELETRODUTO FLEXIVEL, EM ACO, TIPO CONDUITE, DIAMETRO DE 1 1/2"</v>
          </cell>
          <cell r="C167" t="str">
            <v xml:space="preserve">M     </v>
          </cell>
          <cell r="D167" t="str">
            <v>10,97</v>
          </cell>
          <cell r="E167">
            <v>12.65</v>
          </cell>
        </row>
        <row r="168">
          <cell r="A168" t="str">
            <v>12092i</v>
          </cell>
          <cell r="B168" t="str">
            <v>CHAVE FACA TRIPOLAR C/BASE DE ARDOSIA/MARMORE 100A/250V (SINAPI 09/2016)</v>
          </cell>
          <cell r="C168" t="str">
            <v>UN</v>
          </cell>
          <cell r="D168">
            <v>47.69</v>
          </cell>
          <cell r="E168">
            <v>54.98</v>
          </cell>
        </row>
        <row r="169">
          <cell r="A169" t="str">
            <v>12294i</v>
          </cell>
          <cell r="B169" t="str">
            <v>SOQUETE DE PORCELANA BASE E27, PARA USO AO TEMPO, PARA LAMPADAS</v>
          </cell>
          <cell r="C169" t="str">
            <v xml:space="preserve">UN    </v>
          </cell>
          <cell r="D169" t="str">
            <v>6,11</v>
          </cell>
          <cell r="E169">
            <v>7.04</v>
          </cell>
        </row>
        <row r="170">
          <cell r="A170" t="str">
            <v>12346i</v>
          </cell>
          <cell r="B170" t="str">
            <v>FUSIVEL FACA 100A - 250V FIXO  (SINAPI 12/2015)</v>
          </cell>
          <cell r="C170" t="str">
            <v>UN</v>
          </cell>
          <cell r="D170">
            <v>10.27</v>
          </cell>
          <cell r="E170">
            <v>11.84</v>
          </cell>
        </row>
        <row r="171">
          <cell r="A171" t="str">
            <v>12353i</v>
          </cell>
          <cell r="B171" t="str">
            <v>FUSIVEL ROSCA 15A - 250V FIXO (SINAPI 12/2015)</v>
          </cell>
          <cell r="C171" t="str">
            <v>UN</v>
          </cell>
          <cell r="D171">
            <v>2.4300000000000002</v>
          </cell>
          <cell r="E171">
            <v>2.8</v>
          </cell>
        </row>
        <row r="172">
          <cell r="A172" t="str">
            <v>12365i</v>
          </cell>
          <cell r="B172" t="str">
            <v>ISOLADOR TIPO CARRETILHA - MARROM 72 X 72 MM  (SINAPI 12/2015)</v>
          </cell>
          <cell r="C172" t="str">
            <v>UN</v>
          </cell>
          <cell r="D172">
            <v>6.86</v>
          </cell>
          <cell r="E172">
            <v>7.91</v>
          </cell>
        </row>
        <row r="173">
          <cell r="A173" t="str">
            <v>123i</v>
          </cell>
          <cell r="B173" t="str">
            <v>ADITIVO IMPERMEABILIZANTE DE PEGA NORMAL PARA ARGAMASSAS E CONCRETOS SEM ARMACAO, LIQUIDO E ISENTO DE CLORETOS</v>
          </cell>
          <cell r="C173" t="str">
            <v xml:space="preserve">L     </v>
          </cell>
          <cell r="D173">
            <v>4.75</v>
          </cell>
          <cell r="E173">
            <v>5.48</v>
          </cell>
        </row>
        <row r="174">
          <cell r="A174" t="str">
            <v>12815i</v>
          </cell>
          <cell r="B174" t="str">
            <v>FITA CREPE ROLO DE 25 MM X 50 M</v>
          </cell>
          <cell r="C174" t="str">
            <v xml:space="preserve">UN    </v>
          </cell>
          <cell r="D174" t="str">
            <v>6,41</v>
          </cell>
          <cell r="E174">
            <v>7.39</v>
          </cell>
        </row>
        <row r="175">
          <cell r="A175" t="str">
            <v>12889i</v>
          </cell>
          <cell r="B175" t="str">
            <v>APARELHO DE APOIO DE NEOPRENE SIMPLES/ NAO FRETADO, 100 X 100 CM, ESPESSURA 6,3 MM</v>
          </cell>
          <cell r="C175" t="str">
            <v xml:space="preserve">DM3   </v>
          </cell>
          <cell r="D175" t="str">
            <v>60,00</v>
          </cell>
          <cell r="E175">
            <v>69.17</v>
          </cell>
        </row>
        <row r="176">
          <cell r="A176" t="str">
            <v>13255i</v>
          </cell>
          <cell r="B176" t="str">
            <v>TAMPA DE CONCRETO PARA PV OU CAIXA DE INSPECAO, DIMENSOES 600 X 600 X 50 MM</v>
          </cell>
          <cell r="C176" t="str">
            <v xml:space="preserve">UN    </v>
          </cell>
          <cell r="D176" t="str">
            <v>35,94</v>
          </cell>
          <cell r="E176">
            <v>41.43</v>
          </cell>
        </row>
        <row r="177">
          <cell r="A177" t="str">
            <v>1327i</v>
          </cell>
          <cell r="B177" t="str">
            <v>CHAPA DE ACO FINA A FRIO BITOLA MSG 24, E = 0,60 MM (4,80 KG/M2)</v>
          </cell>
          <cell r="C177" t="str">
            <v xml:space="preserve">KG    </v>
          </cell>
          <cell r="D177">
            <v>6.24</v>
          </cell>
          <cell r="E177">
            <v>7.19</v>
          </cell>
        </row>
        <row r="178">
          <cell r="A178" t="str">
            <v>13333i</v>
          </cell>
          <cell r="B178" t="str">
            <v>GRUPO DE SOLDAGEM C/ GERADOR A DIESEL 60 CV PARA SOLDA ELETRICA, SOBRE 04 RODAS, COM MOTOR 4 CILINDROS</v>
          </cell>
          <cell r="C178" t="str">
            <v xml:space="preserve">UN    </v>
          </cell>
          <cell r="D178" t="str">
            <v>146.282,53</v>
          </cell>
          <cell r="E178">
            <v>168634.5</v>
          </cell>
        </row>
        <row r="179">
          <cell r="A179" t="str">
            <v>1345i</v>
          </cell>
          <cell r="B179" t="str">
            <v>CHAPA DE MADEIRA COMPENSADA PLASTIFICADA PARA FORMA DE CONCRETO, DE 2,20 x 1,10 M, E = 18 MM</v>
          </cell>
          <cell r="C179" t="str">
            <v xml:space="preserve">M2    </v>
          </cell>
          <cell r="D179" t="str">
            <v>39,73</v>
          </cell>
          <cell r="E179">
            <v>45.8</v>
          </cell>
        </row>
        <row r="180">
          <cell r="A180" t="str">
            <v>1347i</v>
          </cell>
          <cell r="B180" t="str">
            <v>CHAPA DE MADEIRA COMPENSADA PLASTIFICADA PARA FORMA DE CONCRETO, DE 2,20 X 1,10 M, E = 12 MM</v>
          </cell>
          <cell r="C180" t="str">
            <v xml:space="preserve">M2    </v>
          </cell>
          <cell r="D180" t="str">
            <v>29,30</v>
          </cell>
          <cell r="E180">
            <v>33.78</v>
          </cell>
        </row>
        <row r="181">
          <cell r="A181" t="str">
            <v>134i</v>
          </cell>
          <cell r="B181" t="str">
            <v>GRAUTE CIMENTICIO PARA USO GERAL</v>
          </cell>
          <cell r="C181" t="str">
            <v xml:space="preserve">KG    </v>
          </cell>
          <cell r="D181" t="str">
            <v>1,12</v>
          </cell>
          <cell r="E181">
            <v>1.29</v>
          </cell>
        </row>
        <row r="182">
          <cell r="A182" t="str">
            <v>1357i</v>
          </cell>
          <cell r="B182" t="str">
            <v>!EM PROCESSO DE DESATIVACAO! CHAPA DE MADEIRA COMPENSADA RESINADA PARA FORMA DE CONCRETO, DE *2,2 X 1,1* M, E = 12 MM</v>
          </cell>
          <cell r="C182" t="str">
            <v xml:space="preserve">UN    </v>
          </cell>
          <cell r="D182" t="str">
            <v>41,91</v>
          </cell>
          <cell r="E182">
            <v>48.31</v>
          </cell>
        </row>
        <row r="183">
          <cell r="A183" t="str">
            <v>1358i</v>
          </cell>
          <cell r="B183" t="str">
            <v>CHAPA DE MADEIRA COMPENSADA RESINADA PARA FORMA DE CONCRETO, DE *2,2 X 1,1* M, E = 17 MM</v>
          </cell>
          <cell r="C183" t="str">
            <v xml:space="preserve">M2    </v>
          </cell>
          <cell r="D183" t="str">
            <v>22,34</v>
          </cell>
          <cell r="E183">
            <v>25.75</v>
          </cell>
        </row>
        <row r="184">
          <cell r="A184" t="str">
            <v>13617i</v>
          </cell>
          <cell r="B184" t="str">
            <v>PICAPE CABINE SIMPLES COM MOTOR 1.6 FLEX, CAMBIO MANUAL, POTENCIA 101/104 CV, 2 PORTAS</v>
          </cell>
          <cell r="C184" t="str">
            <v xml:space="preserve">UN    </v>
          </cell>
          <cell r="D184" t="str">
            <v>48.869,32</v>
          </cell>
          <cell r="E184">
            <v>56336.55</v>
          </cell>
        </row>
        <row r="185">
          <cell r="A185" t="str">
            <v>1379i</v>
          </cell>
          <cell r="B185" t="str">
            <v>CIMENTO PORTLAND COMPOSTO CP II-32</v>
          </cell>
          <cell r="C185" t="str">
            <v xml:space="preserve">KG    </v>
          </cell>
          <cell r="D185" t="str">
            <v>0,51</v>
          </cell>
          <cell r="E185">
            <v>0.59</v>
          </cell>
        </row>
        <row r="186">
          <cell r="A186" t="str">
            <v>1380i</v>
          </cell>
          <cell r="B186" t="str">
            <v>CIMENTO BRANCO</v>
          </cell>
          <cell r="C186" t="str">
            <v xml:space="preserve">KG    </v>
          </cell>
          <cell r="D186" t="str">
            <v>3,04</v>
          </cell>
          <cell r="E186">
            <v>3.5</v>
          </cell>
        </row>
        <row r="187">
          <cell r="A187" t="str">
            <v>1382i</v>
          </cell>
          <cell r="B187" t="str">
            <v>CIMENTO PORTLAND POZOLANICO CP IV- 32</v>
          </cell>
          <cell r="C187" t="str">
            <v xml:space="preserve">50KG  </v>
          </cell>
          <cell r="D187" t="str">
            <v>24,95</v>
          </cell>
          <cell r="E187">
            <v>28.76</v>
          </cell>
        </row>
        <row r="188">
          <cell r="A188" t="str">
            <v>14153i</v>
          </cell>
          <cell r="B188" t="str">
            <v>FITA METALICA PERFURADA, L = *18* MM, ROLO DE 30 M, CARGA RECOMENDADA = *30* KGF</v>
          </cell>
          <cell r="C188" t="str">
            <v xml:space="preserve">UN    </v>
          </cell>
          <cell r="D188" t="str">
            <v>65,00</v>
          </cell>
          <cell r="E188">
            <v>74.930000000000007</v>
          </cell>
        </row>
        <row r="189">
          <cell r="A189" t="str">
            <v>142i</v>
          </cell>
          <cell r="B189" t="str">
            <v>SELANTE ELASTICO MONOCOMPONENTE A BASE DE POLIURETANO (PU) PARA JUNTAS DIVERSAS</v>
          </cell>
          <cell r="C189" t="str">
            <v xml:space="preserve">310ML </v>
          </cell>
          <cell r="D189" t="str">
            <v>22,78</v>
          </cell>
          <cell r="E189">
            <v>26.26</v>
          </cell>
        </row>
        <row r="190">
          <cell r="A190" t="str">
            <v>14583i</v>
          </cell>
          <cell r="B190" t="str">
            <v>TARIFA "A" ENTRE  0 E 20M3 FORNECIMENTO D'AGUA</v>
          </cell>
          <cell r="C190" t="str">
            <v xml:space="preserve">M3    </v>
          </cell>
          <cell r="D190" t="str">
            <v>15,70</v>
          </cell>
          <cell r="E190">
            <v>18.100000000000001</v>
          </cell>
        </row>
        <row r="191">
          <cell r="A191" t="str">
            <v>1525i</v>
          </cell>
          <cell r="B191" t="str">
            <v>CONCRETO USINADO BOMBEAVEL, CLASSE DE RESISTENCIA C30, COM BRITA 0 E 1, SLUMP = 100 +/- 20 MM, INCLUI SERVICO DE BOMBEAMENTO (NBR 8953)</v>
          </cell>
          <cell r="C191" t="str">
            <v xml:space="preserve">M3    </v>
          </cell>
          <cell r="D191" t="str">
            <v>323,15</v>
          </cell>
          <cell r="E191">
            <v>372.53</v>
          </cell>
        </row>
        <row r="192">
          <cell r="A192" t="str">
            <v>1539i</v>
          </cell>
          <cell r="B192" t="str">
            <v>CONECTOR METALICO TIPO PARAFUSO FENDIDO (SPLIT BOLT), PARA CABOS ATE 16 MM2</v>
          </cell>
          <cell r="C192" t="str">
            <v xml:space="preserve">UN    </v>
          </cell>
          <cell r="D192" t="str">
            <v>3,71</v>
          </cell>
          <cell r="E192">
            <v>4.28</v>
          </cell>
        </row>
        <row r="193">
          <cell r="A193" t="str">
            <v>1875i</v>
          </cell>
          <cell r="B193" t="str">
            <v>CURVA 90 GRAUS, LONGA, DE PVC RIGIDO ROSCAVEL, DE 1 1/2", PARA ELETRODUTO</v>
          </cell>
          <cell r="C193" t="str">
            <v xml:space="preserve">UN    </v>
          </cell>
          <cell r="D193" t="str">
            <v>3,14</v>
          </cell>
          <cell r="E193">
            <v>3.62</v>
          </cell>
        </row>
        <row r="194">
          <cell r="A194" t="str">
            <v>1892i</v>
          </cell>
          <cell r="B194" t="str">
            <v>LUVA EM PVC RIGIDO ROSCAVEL, DE 1", PARA ELETRODUTO</v>
          </cell>
          <cell r="C194" t="str">
            <v xml:space="preserve">UN    </v>
          </cell>
          <cell r="D194" t="str">
            <v>0,92</v>
          </cell>
          <cell r="E194">
            <v>1.06</v>
          </cell>
        </row>
        <row r="195">
          <cell r="A195" t="str">
            <v>20193i</v>
          </cell>
          <cell r="B195" t="str">
            <v>LOCACAO DE ANDAIME METALICO TIPO FACHADEIRO, LARGURA DE 1,20 M, ALTURA POR PECA DE 2,0 M, INCLUINDO SAPATAS E ITENS NECESSARIOS A INSTALACAO</v>
          </cell>
          <cell r="C195" t="str">
            <v>M2XMES</v>
          </cell>
          <cell r="D195" t="str">
            <v>3,99</v>
          </cell>
          <cell r="E195">
            <v>4.5999999999999996</v>
          </cell>
        </row>
        <row r="196">
          <cell r="A196" t="str">
            <v>21010i</v>
          </cell>
          <cell r="B196" t="str">
            <v>TUBO ACO GALVANIZADO COM COSTURA, CLASSE LEVE, DN 25 MM ( 1"),  E = 2,65 MM,  *2,11* KG/M (NBR 5580)</v>
          </cell>
          <cell r="C196" t="str">
            <v xml:space="preserve">M     </v>
          </cell>
          <cell r="D196" t="str">
            <v>21,27</v>
          </cell>
          <cell r="E196">
            <v>24.52</v>
          </cell>
        </row>
        <row r="197">
          <cell r="A197" t="str">
            <v>21141i</v>
          </cell>
          <cell r="B197" t="str">
            <v>TELA DE ACO SOLDADA NERVURADA, CA-60, Q-92, (1,48 KG/M2), DIAMETRO DO FIO = 4,2 MM, LARGURA = 2,45 X 60 M DE COMPRIMENTO, ESPACAMENTO DA MALHA = 15  X 15 CM</v>
          </cell>
          <cell r="C197" t="str">
            <v xml:space="preserve">M2    </v>
          </cell>
          <cell r="D197" t="str">
            <v>8,11</v>
          </cell>
          <cell r="E197">
            <v>9.35</v>
          </cell>
        </row>
        <row r="198">
          <cell r="A198" t="str">
            <v>2392i</v>
          </cell>
          <cell r="B198" t="str">
            <v>DISJUNTOR TIPO NEMA, TRIPOLAR 10  ATE  50A, TENSAO MAXIMA DE 415 V</v>
          </cell>
          <cell r="C198" t="str">
            <v xml:space="preserve">UN    </v>
          </cell>
          <cell r="D198" t="str">
            <v>62,43</v>
          </cell>
          <cell r="E198">
            <v>71.97</v>
          </cell>
        </row>
        <row r="199">
          <cell r="A199" t="str">
            <v>2512i</v>
          </cell>
          <cell r="B199" t="str">
            <v>BRACO P/ LUMINARIA PUBLICA 1 X 1,50M ROMAGNOLE OU EQUIV</v>
          </cell>
          <cell r="C199" t="str">
            <v xml:space="preserve">UN    </v>
          </cell>
          <cell r="D199" t="str">
            <v>18,88</v>
          </cell>
          <cell r="E199">
            <v>21.76</v>
          </cell>
        </row>
        <row r="200">
          <cell r="A200" t="str">
            <v>25880i</v>
          </cell>
          <cell r="B200" t="str">
            <v>TUBO DE POLIETILENO DE ALTA DENSIDADE, PEAD, PE-80, DE= 200 MM X 18,2 MM PAREDE, ( SDR 11 - PN 12,5 ) PARA REDE DE AGUA OU ESGOTO (NBR 15561)</v>
          </cell>
          <cell r="C200" t="str">
            <v xml:space="preserve">M     </v>
          </cell>
          <cell r="D200" t="str">
            <v>305,43</v>
          </cell>
          <cell r="E200">
            <v>352.1</v>
          </cell>
        </row>
        <row r="201">
          <cell r="A201" t="str">
            <v>2673i</v>
          </cell>
          <cell r="B201" t="str">
            <v>ELETRODUTO DE PVC RIGIDO ROSCAVEL DE 1/2 ", SEM LUVA</v>
          </cell>
          <cell r="C201" t="str">
            <v xml:space="preserve">M     </v>
          </cell>
          <cell r="D201" t="str">
            <v>1,96</v>
          </cell>
          <cell r="E201">
            <v>2.2599999999999998</v>
          </cell>
        </row>
        <row r="202">
          <cell r="A202" t="str">
            <v>2685i</v>
          </cell>
          <cell r="B202" t="str">
            <v>ELETRODUTO DE PVC RIGIDO ROSCAVEL DE 1 ", SEM LUVA</v>
          </cell>
          <cell r="C202" t="str">
            <v xml:space="preserve">M     </v>
          </cell>
          <cell r="D202" t="str">
            <v>3,81</v>
          </cell>
          <cell r="E202">
            <v>4.3899999999999997</v>
          </cell>
        </row>
        <row r="203">
          <cell r="A203" t="str">
            <v>2692i</v>
          </cell>
          <cell r="B203" t="str">
            <v>DESMOLDANTE PROTETOR PARA FORMAS DE MADEIRA, DE BASE OLEOSA EMULSIONADA EM AGUA</v>
          </cell>
          <cell r="C203" t="str">
            <v>L</v>
          </cell>
          <cell r="D203">
            <v>4.5599999999999996</v>
          </cell>
          <cell r="E203">
            <v>5.26</v>
          </cell>
        </row>
        <row r="204">
          <cell r="A204" t="str">
            <v>2705i</v>
          </cell>
          <cell r="B204" t="str">
            <v>ENERGIA ELETRICA ATE 2000 KWH INDUSTRIAL, SEM DEMANDA</v>
          </cell>
          <cell r="C204" t="str">
            <v xml:space="preserve">KW/H  </v>
          </cell>
          <cell r="D204" t="str">
            <v>0,81</v>
          </cell>
          <cell r="E204">
            <v>0.93</v>
          </cell>
        </row>
        <row r="205">
          <cell r="A205" t="str">
            <v>2710i</v>
          </cell>
          <cell r="B205" t="str">
            <v>REBOLO ABRASIVO RETO DE USO GERAL GRAO 36, DE 6 X 3/4 " (DIAMETRO X ALTURA)</v>
          </cell>
          <cell r="C205" t="str">
            <v xml:space="preserve">UN    </v>
          </cell>
          <cell r="D205" t="str">
            <v>39,45</v>
          </cell>
          <cell r="E205">
            <v>45.48</v>
          </cell>
        </row>
        <row r="206">
          <cell r="A206" t="str">
            <v>2731i</v>
          </cell>
          <cell r="B206" t="str">
            <v>MADEIRA ROLICA TRATADA, EUCALIPTO OU EQUIVALENTE DA REGIAO, H = 12 M, D = 20 A 24 CM (PARA POSTE)</v>
          </cell>
          <cell r="C206" t="str">
            <v xml:space="preserve">M     </v>
          </cell>
          <cell r="D206" t="str">
            <v>56,31</v>
          </cell>
          <cell r="E206">
            <v>64.91</v>
          </cell>
        </row>
        <row r="207">
          <cell r="A207" t="str">
            <v>2736i</v>
          </cell>
          <cell r="B207" t="str">
            <v>MADEIRA ROLICA SEM TRATAMENTO, EUCALIPTO OU EQUIVALENTE DA REGIAO, H = 3 M, D = 20 A 24 CM (PARA ESCORAMENTO)</v>
          </cell>
          <cell r="C207" t="str">
            <v xml:space="preserve">M     </v>
          </cell>
          <cell r="D207" t="str">
            <v>9,51</v>
          </cell>
          <cell r="E207">
            <v>10.96</v>
          </cell>
        </row>
        <row r="208">
          <cell r="A208" t="str">
            <v>3379i</v>
          </cell>
          <cell r="B208" t="str">
            <v>!EM PROCESSO DE DESATIVACAO! HASTE DE ATERRAMENTO EM ACO COM 3,00 M DE COMPRIMENTO E DN = 5/8", REVESTIDA COM BAIXA CAMADA DE COBRE, SEM CONECTOR</v>
          </cell>
          <cell r="C208" t="str">
            <v xml:space="preserve">UN    </v>
          </cell>
          <cell r="D208" t="str">
            <v>45,09</v>
          </cell>
          <cell r="E208">
            <v>51.98</v>
          </cell>
        </row>
        <row r="209">
          <cell r="A209" t="str">
            <v>3398i</v>
          </cell>
          <cell r="B209" t="str">
            <v>ISOLADOR DE PORCELANA, TIPO ROLDANA, DIMENSOES DE *72* X *72* MM, PARA USO EM BAIXA TENSAO</v>
          </cell>
          <cell r="C209" t="str">
            <v xml:space="preserve">UN    </v>
          </cell>
          <cell r="D209" t="str">
            <v>3,93</v>
          </cell>
          <cell r="E209">
            <v>4.53</v>
          </cell>
        </row>
        <row r="210">
          <cell r="A210" t="str">
            <v>33i</v>
          </cell>
          <cell r="B210" t="str">
            <v>ACO CA-50, 8,0 MM, VERGALHAO</v>
          </cell>
          <cell r="C210" t="str">
            <v xml:space="preserve">KG    </v>
          </cell>
          <cell r="D210" t="str">
            <v>4,91</v>
          </cell>
          <cell r="E210">
            <v>5.66</v>
          </cell>
        </row>
        <row r="211">
          <cell r="A211" t="str">
            <v>3406i</v>
          </cell>
          <cell r="B211" t="str">
            <v>ISOLADOR DE PORCELANA, TIPO PINO MONOCORPO, PARA TENSAO DE *15* KV</v>
          </cell>
          <cell r="C211" t="str">
            <v xml:space="preserve">UN    </v>
          </cell>
          <cell r="D211" t="str">
            <v>19,62</v>
          </cell>
          <cell r="E211">
            <v>22.62</v>
          </cell>
        </row>
        <row r="212">
          <cell r="A212" t="str">
            <v>340i</v>
          </cell>
          <cell r="B212" t="str">
            <v>ARAME FARPADO GALVANIZADO, 16 BWG (1,65 MM), CLASSE 250</v>
          </cell>
          <cell r="C212" t="str">
            <v xml:space="preserve">M     </v>
          </cell>
          <cell r="D212" t="str">
            <v>0,68</v>
          </cell>
          <cell r="E212">
            <v>0.78</v>
          </cell>
        </row>
        <row r="213">
          <cell r="A213" t="str">
            <v>34357i</v>
          </cell>
          <cell r="B213" t="str">
            <v>REJUNTE COLORIDO, CIMENTICIO</v>
          </cell>
          <cell r="C213" t="str">
            <v xml:space="preserve">KG    </v>
          </cell>
          <cell r="D213" t="str">
            <v>3,82</v>
          </cell>
          <cell r="E213">
            <v>4.4000000000000004</v>
          </cell>
        </row>
        <row r="214">
          <cell r="A214" t="str">
            <v>344i</v>
          </cell>
          <cell r="B214" t="str">
            <v>ARAME GALVANIZADO 16 BWG, D = 1,65MM (0,0166 KG/M)</v>
          </cell>
          <cell r="C214" t="str">
            <v xml:space="preserve">KG    </v>
          </cell>
          <cell r="D214" t="str">
            <v>16,19</v>
          </cell>
          <cell r="E214">
            <v>18.66</v>
          </cell>
        </row>
        <row r="215">
          <cell r="A215" t="str">
            <v>345i</v>
          </cell>
          <cell r="B215" t="str">
            <v>ARAME GALVANIZADO 18 BWG, D = 1,24MM (0,009 KG/M)</v>
          </cell>
          <cell r="C215" t="str">
            <v xml:space="preserve">KG    </v>
          </cell>
          <cell r="D215" t="str">
            <v>17,57</v>
          </cell>
          <cell r="E215">
            <v>20.25</v>
          </cell>
        </row>
        <row r="216">
          <cell r="A216" t="str">
            <v>3522i</v>
          </cell>
          <cell r="B216" t="str">
            <v>JOELHO PVC,  SOLDAVEL COM ROSCA, 90 GRAUS, 25 MM X 3/4", PARA AGUA FRIA PREDIAL</v>
          </cell>
          <cell r="C216" t="str">
            <v xml:space="preserve">UN    </v>
          </cell>
          <cell r="D216" t="str">
            <v>2,28</v>
          </cell>
          <cell r="E216">
            <v>2.63</v>
          </cell>
        </row>
        <row r="217">
          <cell r="A217" t="str">
            <v>367i</v>
          </cell>
          <cell r="B217" t="str">
            <v>AREIA GROSSA - POSTO JAZIDA/FORNECEDOR (RETIRADO NA JAZIDA, SEM TRANSPORTE)</v>
          </cell>
          <cell r="C217" t="str">
            <v xml:space="preserve">M3    </v>
          </cell>
          <cell r="D217" t="str">
            <v>75,50</v>
          </cell>
          <cell r="E217">
            <v>87.04</v>
          </cell>
        </row>
        <row r="218">
          <cell r="A218" t="str">
            <v>368i</v>
          </cell>
          <cell r="B218" t="str">
            <v>AREIA PARA ATERRO - POSTO JAZIDA/FORNECEDOR (RETIRADO NA JAZIDA, SEM TRANSPORTE)</v>
          </cell>
          <cell r="C218" t="str">
            <v xml:space="preserve">M3    </v>
          </cell>
          <cell r="D218" t="str">
            <v>56,62</v>
          </cell>
          <cell r="E218">
            <v>65.27</v>
          </cell>
        </row>
        <row r="219">
          <cell r="A219" t="str">
            <v>370i</v>
          </cell>
          <cell r="B219" t="str">
            <v>AREIA MEDIA - POSTO JAZIDA/FORNECEDOR (SEM FRETE)</v>
          </cell>
          <cell r="C219" t="str">
            <v>M3</v>
          </cell>
          <cell r="D219">
            <v>75.5</v>
          </cell>
          <cell r="E219">
            <v>87.04</v>
          </cell>
        </row>
        <row r="220">
          <cell r="A220" t="str">
            <v>37370i</v>
          </cell>
          <cell r="B220" t="str">
            <v>ALIMENTACAO - HORISTA (COLETADO CAIXA)</v>
          </cell>
          <cell r="C220" t="str">
            <v xml:space="preserve">H     </v>
          </cell>
          <cell r="D220" t="str">
            <v>3,67</v>
          </cell>
          <cell r="E220">
            <v>4.2300000000000004</v>
          </cell>
        </row>
        <row r="221">
          <cell r="A221" t="str">
            <v>37371i</v>
          </cell>
          <cell r="B221" t="str">
            <v>TRANSPORTE - HORISTA (COLETADO CAIXA)</v>
          </cell>
          <cell r="C221" t="str">
            <v xml:space="preserve">H     </v>
          </cell>
          <cell r="D221" t="str">
            <v>0,68</v>
          </cell>
          <cell r="E221">
            <v>0.78</v>
          </cell>
        </row>
        <row r="222">
          <cell r="A222" t="str">
            <v>37372i</v>
          </cell>
          <cell r="B222" t="str">
            <v>EXAMES - HORISTA (COLETADO CAIXA)</v>
          </cell>
          <cell r="C222" t="str">
            <v xml:space="preserve">H     </v>
          </cell>
          <cell r="D222" t="str">
            <v>0,35</v>
          </cell>
          <cell r="E222">
            <v>0.4</v>
          </cell>
        </row>
        <row r="223">
          <cell r="A223" t="str">
            <v>37373i</v>
          </cell>
          <cell r="B223" t="str">
            <v>SEGURO - HORISTA (COLETADO CAIXA)</v>
          </cell>
          <cell r="C223" t="str">
            <v xml:space="preserve">H     </v>
          </cell>
          <cell r="D223" t="str">
            <v>0,07</v>
          </cell>
          <cell r="E223">
            <v>0.08</v>
          </cell>
        </row>
        <row r="224">
          <cell r="A224" t="str">
            <v>3750i</v>
          </cell>
          <cell r="B224" t="str">
            <v>LAMPADA DE LUZ MISTA 250 W, BASE E27 (220 V)</v>
          </cell>
          <cell r="C224" t="str">
            <v xml:space="preserve">UN    </v>
          </cell>
          <cell r="D224" t="str">
            <v>25,97</v>
          </cell>
          <cell r="E224">
            <v>29.94</v>
          </cell>
        </row>
        <row r="225">
          <cell r="A225" t="str">
            <v>3753i</v>
          </cell>
          <cell r="B225" t="str">
            <v>LAMPADA FLUORESCENTE TUBULAR T10, DE 20 OU 40 W, BIVOLT</v>
          </cell>
          <cell r="C225" t="str">
            <v xml:space="preserve">UN    </v>
          </cell>
          <cell r="D225" t="str">
            <v>6,53</v>
          </cell>
          <cell r="E225">
            <v>7.53</v>
          </cell>
        </row>
        <row r="226">
          <cell r="A226" t="str">
            <v>37595i</v>
          </cell>
          <cell r="B226" t="str">
            <v>ARGAMASSA COLANTE TIPO ACIII</v>
          </cell>
          <cell r="C226" t="str">
            <v xml:space="preserve">KG    </v>
          </cell>
          <cell r="D226" t="str">
            <v>1,83</v>
          </cell>
          <cell r="E226">
            <v>2.11</v>
          </cell>
        </row>
        <row r="227">
          <cell r="A227" t="str">
            <v>3767i</v>
          </cell>
          <cell r="B227" t="str">
            <v>LIXA EM FOLHA PARA PAREDE OU MADEIRA, NUMERO 120 (COR VERMELHA)</v>
          </cell>
          <cell r="C227" t="str">
            <v xml:space="preserve">UN    </v>
          </cell>
          <cell r="D227" t="str">
            <v>0,48</v>
          </cell>
          <cell r="E227">
            <v>0.55000000000000004</v>
          </cell>
        </row>
        <row r="228">
          <cell r="A228" t="str">
            <v>3768i</v>
          </cell>
          <cell r="B228" t="str">
            <v>LIXA EM FOLHA PARA FERRO, NUMERO 150</v>
          </cell>
          <cell r="C228" t="str">
            <v xml:space="preserve">UN    </v>
          </cell>
          <cell r="D228" t="str">
            <v>2,01</v>
          </cell>
          <cell r="E228">
            <v>2.3199999999999998</v>
          </cell>
        </row>
        <row r="229">
          <cell r="A229" t="str">
            <v>3777i</v>
          </cell>
          <cell r="B229" t="str">
            <v>LONA PLASTICA PRETA, E= 150 MICRA</v>
          </cell>
          <cell r="C229" t="str">
            <v xml:space="preserve">M2    </v>
          </cell>
          <cell r="D229" t="str">
            <v>1,13</v>
          </cell>
          <cell r="E229">
            <v>1.3</v>
          </cell>
        </row>
        <row r="230">
          <cell r="A230" t="str">
            <v>3798i</v>
          </cell>
          <cell r="B230" t="str">
            <v>LUMINARIA ABERTA P/ ILUMINACAO PUBLICA, TIPO X-57 PETERCO OU EQUIV</v>
          </cell>
          <cell r="C230" t="str">
            <v xml:space="preserve">UN    </v>
          </cell>
          <cell r="D230" t="str">
            <v>40,47</v>
          </cell>
          <cell r="E230">
            <v>46.65</v>
          </cell>
        </row>
        <row r="231">
          <cell r="A231" t="str">
            <v>39022i</v>
          </cell>
          <cell r="B231" t="str">
            <v>PORTA DE ABRIR EM ACO TIPO VENEZIANA, COM FUNDO ANTICORROSIVO / PRIMER DE PROTECAO, SEM GUARNICAO/ALIZAR/VISTA, 87 X 210 CM</v>
          </cell>
          <cell r="C231" t="str">
            <v xml:space="preserve">UN    </v>
          </cell>
          <cell r="D231" t="str">
            <v>313,79</v>
          </cell>
          <cell r="E231">
            <v>361.74</v>
          </cell>
        </row>
        <row r="232">
          <cell r="A232" t="str">
            <v>39176i</v>
          </cell>
          <cell r="B232" t="str">
            <v>BUCHA EM ALUMINIO, COM ROSCA, DE 1", PARA ELETRODUTO</v>
          </cell>
          <cell r="C232" t="str">
            <v xml:space="preserve">UN    </v>
          </cell>
          <cell r="D232" t="str">
            <v>0,97</v>
          </cell>
          <cell r="E232">
            <v>1.1200000000000001</v>
          </cell>
        </row>
        <row r="233">
          <cell r="A233" t="str">
            <v>39210i</v>
          </cell>
          <cell r="B233" t="str">
            <v>ARRUELA EM ALUMINIO, COM ROSCA, DE 1", PARA ELETRODUTO</v>
          </cell>
          <cell r="C233" t="str">
            <v xml:space="preserve">UN    </v>
          </cell>
          <cell r="D233" t="str">
            <v>0,72</v>
          </cell>
          <cell r="E233">
            <v>0.83</v>
          </cell>
        </row>
        <row r="234">
          <cell r="A234" t="str">
            <v>392i</v>
          </cell>
          <cell r="B234" t="str">
            <v>ABRACADEIRA EM ACO PARA AMARRACAO DE ELETRODUTOS, TIPO D, COM 1/2" E PARAFUSO DE FIXACAO</v>
          </cell>
          <cell r="C234" t="str">
            <v xml:space="preserve">UN    </v>
          </cell>
          <cell r="D234" t="str">
            <v>1,13</v>
          </cell>
          <cell r="E234">
            <v>1.3</v>
          </cell>
        </row>
        <row r="235">
          <cell r="A235" t="str">
            <v>3i</v>
          </cell>
          <cell r="B235" t="str">
            <v>ACIDO MURIATICO, DILUICAO 10% A 12% PARA USO EM LIMPEZA</v>
          </cell>
          <cell r="C235" t="str">
            <v xml:space="preserve">L     </v>
          </cell>
          <cell r="D235" t="str">
            <v>4,88</v>
          </cell>
          <cell r="E235">
            <v>5.63</v>
          </cell>
        </row>
        <row r="236">
          <cell r="A236" t="str">
            <v>40271i</v>
          </cell>
          <cell r="B236" t="str">
            <v>LOCACAO DE APRUMADOR METALICO DE PILAR, COM ALTURA E ANGULO REGULAVEIS, EXTENSAO DE *1,50* A *2,80* M</v>
          </cell>
          <cell r="C236" t="str">
            <v xml:space="preserve">MES   </v>
          </cell>
          <cell r="D236" t="str">
            <v>7,80</v>
          </cell>
          <cell r="E236">
            <v>8.99</v>
          </cell>
        </row>
        <row r="237">
          <cell r="A237" t="str">
            <v>40287i</v>
          </cell>
          <cell r="B237" t="str">
            <v>LOCACAO DE BARRA DE ANCORAGEM DE 0,80 A 1,20 M DE EXTENSAO, COM ROSCA DE 5/8", INCLUINDO PORCA E FLANGE</v>
          </cell>
          <cell r="C237" t="str">
            <v xml:space="preserve">MES   </v>
          </cell>
          <cell r="D237" t="str">
            <v>3,00</v>
          </cell>
          <cell r="E237">
            <v>3.46</v>
          </cell>
        </row>
        <row r="238">
          <cell r="A238" t="str">
            <v>406i</v>
          </cell>
          <cell r="B238" t="str">
            <v>FITA ACO INOX PARA CINTAR POSTE, L = 19 MM, E = 0,5 MM (ROLO DE 30M)</v>
          </cell>
          <cell r="C238" t="str">
            <v xml:space="preserve">UN    </v>
          </cell>
          <cell r="D238" t="str">
            <v>53,98</v>
          </cell>
          <cell r="E238">
            <v>62.23</v>
          </cell>
        </row>
        <row r="239">
          <cell r="A239" t="str">
            <v>41096i</v>
          </cell>
          <cell r="B239" t="str">
            <v>VIGIA DIURNO (MENSALISTA)</v>
          </cell>
          <cell r="C239" t="str">
            <v xml:space="preserve">MES   </v>
          </cell>
          <cell r="D239" t="str">
            <v>1.897,64</v>
          </cell>
          <cell r="E239">
            <v>2187.6</v>
          </cell>
        </row>
        <row r="240">
          <cell r="A240" t="str">
            <v>4111i</v>
          </cell>
          <cell r="B240" t="str">
            <v>ESCORA PRE-MOLDADA EM CONCRETO, *10 X 10* CM, H = 2,30M</v>
          </cell>
          <cell r="C240" t="str">
            <v xml:space="preserve">UN    </v>
          </cell>
          <cell r="D240" t="str">
            <v>27,54</v>
          </cell>
          <cell r="E240">
            <v>31.75</v>
          </cell>
        </row>
        <row r="241">
          <cell r="A241" t="str">
            <v>546i</v>
          </cell>
          <cell r="B241" t="str">
            <v>BARRA DE FERRO RETANGULAR, BARRA CHATA (QUALQUER DIMENSAO)</v>
          </cell>
          <cell r="C241" t="str">
            <v xml:space="preserve">KG    </v>
          </cell>
          <cell r="D241">
            <v>5.09</v>
          </cell>
          <cell r="E241">
            <v>5.87</v>
          </cell>
        </row>
        <row r="242">
          <cell r="A242" t="str">
            <v>10997i</v>
          </cell>
          <cell r="B242" t="str">
            <v>ELETRODO REVESTIDO AWS - E7018, DIAMETRO IGUAL A 4,00 MM</v>
          </cell>
          <cell r="C242" t="str">
            <v>KG</v>
          </cell>
          <cell r="D242">
            <v>26.13</v>
          </cell>
          <cell r="E242">
            <v>30.12</v>
          </cell>
        </row>
        <row r="243">
          <cell r="A243">
            <v>21012</v>
          </cell>
          <cell r="B243" t="str">
            <v>TUBO ACO GALVANIZADO COM COSTURA, CLASSE LEVE, DN 40 MM ( 1 1/2"), E = 3,00 MM, *3,48* KG/M (NBR 5580)</v>
          </cell>
          <cell r="C243" t="str">
            <v>M</v>
          </cell>
          <cell r="D243">
            <v>34.25</v>
          </cell>
          <cell r="E243">
            <v>42.3</v>
          </cell>
        </row>
        <row r="244">
          <cell r="A244" t="str">
            <v>21016i</v>
          </cell>
          <cell r="B244" t="str">
            <v>TUBO ACO GALVANIZADO COM COSTURA, CLASSE LEVE, DN 100 MM ( 4"), E = 3,75 MM, *10,55* KG/M (NBR 5580)</v>
          </cell>
          <cell r="C244" t="str">
            <v>M</v>
          </cell>
          <cell r="D244">
            <v>104.15</v>
          </cell>
          <cell r="E244">
            <v>120.06</v>
          </cell>
        </row>
        <row r="245">
          <cell r="A245" t="str">
            <v>4114i</v>
          </cell>
          <cell r="B245" t="str">
            <v>MOURAO CONCRETO CURVO, SECAO "T", H = 2,80 M + CURVA COM 0,45 M, COM FUROS PARA FIOS</v>
          </cell>
          <cell r="C245" t="str">
            <v xml:space="preserve">UN    </v>
          </cell>
          <cell r="D245" t="str">
            <v>34,75</v>
          </cell>
          <cell r="E245">
            <v>40.06</v>
          </cell>
        </row>
        <row r="246">
          <cell r="A246" t="str">
            <v>41758i</v>
          </cell>
          <cell r="B246" t="str">
            <v>!EM PROCESSO DE DESATIVACAO! CADEADO EM ACO INOX, LARGURA DE *50* MM, COM HASTE EM ACO TEMPERADO, SEM MOLA - CHAVES INCLUIDAS</v>
          </cell>
          <cell r="C246" t="str">
            <v xml:space="preserve">UN    </v>
          </cell>
          <cell r="D246" t="str">
            <v>131,46</v>
          </cell>
          <cell r="E246">
            <v>151.55000000000001</v>
          </cell>
        </row>
        <row r="247">
          <cell r="A247" t="str">
            <v>420i</v>
          </cell>
          <cell r="B247" t="str">
            <v>CINTA CIRCULAR EM ACO GALVANIZADO DE 150 MM DE DIAMETRO PARA FIXACAO DE CAIXA MEDICAO, INCLUI PARAFUSOS E PORCAS</v>
          </cell>
          <cell r="C247" t="str">
            <v xml:space="preserve">UN    </v>
          </cell>
          <cell r="D247" t="str">
            <v>27,69</v>
          </cell>
          <cell r="E247">
            <v>31.92</v>
          </cell>
        </row>
        <row r="248">
          <cell r="A248" t="str">
            <v>4221i</v>
          </cell>
          <cell r="B248" t="str">
            <v>OLEO DIESEL COMBUSTIVEL COMUM</v>
          </cell>
          <cell r="C248" t="str">
            <v xml:space="preserve">L     </v>
          </cell>
          <cell r="D248" t="str">
            <v>2,99</v>
          </cell>
          <cell r="E248">
            <v>3.45</v>
          </cell>
        </row>
        <row r="249">
          <cell r="A249" t="str">
            <v>4222i</v>
          </cell>
          <cell r="B249" t="str">
            <v>GASOLINA COMUM</v>
          </cell>
          <cell r="C249" t="str">
            <v xml:space="preserve">L     </v>
          </cell>
          <cell r="D249" t="str">
            <v>3,87</v>
          </cell>
          <cell r="E249">
            <v>4.46</v>
          </cell>
        </row>
        <row r="250">
          <cell r="A250" t="str">
            <v>4227i</v>
          </cell>
          <cell r="B250" t="str">
            <v>OLEO LUBRIFICANTE PARA MOTORES DE EQUIPAMENTOS PESADOS (CAMINHOES, TRATORES, RETROS E ETC)</v>
          </cell>
          <cell r="C250" t="str">
            <v xml:space="preserve">L     </v>
          </cell>
          <cell r="D250" t="str">
            <v>14,60</v>
          </cell>
          <cell r="E250">
            <v>16.829999999999998</v>
          </cell>
        </row>
        <row r="251">
          <cell r="A251" t="str">
            <v>4229i</v>
          </cell>
          <cell r="B251" t="str">
            <v>GRAXA LUBRIFICANTE</v>
          </cell>
          <cell r="C251" t="str">
            <v xml:space="preserve">KG    </v>
          </cell>
          <cell r="D251" t="str">
            <v>21,43</v>
          </cell>
          <cell r="E251">
            <v>24.7</v>
          </cell>
        </row>
        <row r="252">
          <cell r="A252" t="str">
            <v>42407i</v>
          </cell>
          <cell r="B252" t="str">
            <v>TRELICA NERVURADA (ESPACADOR), ALTURA = 120,0 MM, DIAMETRO DOS BANZOS INFERIORES E SUPERIOR = 6,0 MM, DIAMETRO DA DIAGONAL = 4,2 MM</v>
          </cell>
          <cell r="C252" t="str">
            <v xml:space="preserve">M     </v>
          </cell>
          <cell r="D252" t="str">
            <v>3,95</v>
          </cell>
          <cell r="E252">
            <v>4.55</v>
          </cell>
        </row>
        <row r="253">
          <cell r="A253" t="str">
            <v>43054i</v>
          </cell>
          <cell r="B253" t="str">
            <v>ACO CA-25, 10,0 MM, OU 12,5 MM, OU 16,0 MM, OU 20,0 MM, OU 25,0 MM, VERGALHAO</v>
          </cell>
          <cell r="C253" t="str">
            <v xml:space="preserve">KG    </v>
          </cell>
          <cell r="D253" t="str">
            <v>4,97</v>
          </cell>
          <cell r="E253">
            <v>5.73</v>
          </cell>
        </row>
        <row r="254">
          <cell r="A254" t="str">
            <v>43056i</v>
          </cell>
          <cell r="B254" t="str">
            <v>ACO CA-50, 20,0 MM OU 25,0 MM, VERGALHAO</v>
          </cell>
          <cell r="C254" t="str">
            <v xml:space="preserve">KG    </v>
          </cell>
          <cell r="D254" t="str">
            <v>4,62</v>
          </cell>
          <cell r="E254">
            <v>5.33</v>
          </cell>
        </row>
        <row r="255">
          <cell r="A255" t="str">
            <v>43059i</v>
          </cell>
          <cell r="B255" t="str">
            <v>ACO CA-60, 4,2 MM, OU 5,0 MM, OU 6,0 MM, OU 7,0 MM, VERGALHAO</v>
          </cell>
          <cell r="C255" t="str">
            <v xml:space="preserve">KG    </v>
          </cell>
          <cell r="D255" t="str">
            <v>4,38</v>
          </cell>
          <cell r="E255">
            <v>5.05</v>
          </cell>
        </row>
        <row r="256">
          <cell r="A256" t="str">
            <v>43132i</v>
          </cell>
          <cell r="B256" t="str">
            <v>ARAME RECOZIDO 16 BWG, D = 1,60 MM (0,016 KG/M) OU 18 BWG, D = 1,25 MM (0,01 KG/M)</v>
          </cell>
          <cell r="C256" t="str">
            <v xml:space="preserve">KG    </v>
          </cell>
          <cell r="D256" t="str">
            <v>12,32</v>
          </cell>
          <cell r="E256">
            <v>14.2</v>
          </cell>
        </row>
        <row r="257">
          <cell r="A257" t="str">
            <v>4346i</v>
          </cell>
          <cell r="B257" t="str">
            <v>PARAFUSO DE FERRO POLIDO, SEXTAVADO, COM ROSCA PARCIAL, DIAMETRO 5/8", COMPRIMENTO 6", COM PORCA E ARRUELA DE PRESSAO MEDIA</v>
          </cell>
          <cell r="C257" t="str">
            <v xml:space="preserve">UN    </v>
          </cell>
          <cell r="D257" t="str">
            <v>5,24</v>
          </cell>
          <cell r="E257">
            <v>6.04</v>
          </cell>
        </row>
        <row r="258">
          <cell r="A258" t="str">
            <v>4417i</v>
          </cell>
          <cell r="B258" t="str">
            <v>SARRAFO DE MADEIRA NAO APARELHADA *2,5 X 7* CM, MACARANDUBA, ANGELIM OU EQUIVALENTE DA REGIAO</v>
          </cell>
          <cell r="C258" t="str">
            <v xml:space="preserve">M     </v>
          </cell>
          <cell r="D258">
            <v>3.92</v>
          </cell>
          <cell r="E258">
            <v>4.5199999999999996</v>
          </cell>
        </row>
        <row r="259">
          <cell r="A259" t="str">
            <v>4433i</v>
          </cell>
          <cell r="B259" t="str">
            <v>PECA DE MADEIRA NAO APARELHADA *7,5 X 7,5* CM (3 X 3 ") MACARANDUBA, ANGELIM OU EQUIVALENTE DA REGIAO</v>
          </cell>
          <cell r="C259" t="str">
            <v xml:space="preserve">M     </v>
          </cell>
          <cell r="D259" t="str">
            <v>9,03</v>
          </cell>
          <cell r="E259">
            <v>10.41</v>
          </cell>
        </row>
        <row r="260">
          <cell r="A260" t="str">
            <v>4481i</v>
          </cell>
          <cell r="B260" t="str">
            <v>VIGA DE MADEIRA NAO APARELHADA 8 X 16 CM, MACARANDUBA, ANGELIM OU EQUIVALENTE DA REGIAO</v>
          </cell>
          <cell r="C260" t="str">
            <v xml:space="preserve">M     </v>
          </cell>
          <cell r="D260" t="str">
            <v>26,62</v>
          </cell>
          <cell r="E260">
            <v>30.69</v>
          </cell>
        </row>
        <row r="261">
          <cell r="A261" t="str">
            <v>4491i</v>
          </cell>
          <cell r="B261" t="str">
            <v>PONTALETE DE MADEIRA NAO APARELHADA *7,5 X 7,5* CM (3 X 3 ") PINUS, MISTA OU EQUIVALENTE DA REGIAO</v>
          </cell>
          <cell r="C261" t="str">
            <v xml:space="preserve">M     </v>
          </cell>
          <cell r="D261" t="str">
            <v>4,62</v>
          </cell>
          <cell r="E261">
            <v>5.33</v>
          </cell>
        </row>
        <row r="262">
          <cell r="A262" t="str">
            <v>4509i</v>
          </cell>
          <cell r="B262" t="str">
            <v>TABUA DE MADEIRA NAO APARELHADA *2,5 X 10 CM (1 X 4 ") PINUS, MISTA OU EQUIVALENTE DA REGIAO</v>
          </cell>
          <cell r="C262" t="str">
            <v xml:space="preserve">M     </v>
          </cell>
          <cell r="D262" t="str">
            <v>2,53</v>
          </cell>
          <cell r="E262">
            <v>2.92</v>
          </cell>
        </row>
        <row r="263">
          <cell r="A263" t="str">
            <v>4512i</v>
          </cell>
          <cell r="B263" t="str">
            <v>SARRAFO DE MADEIRA NAO APARELHADA 2,5 X 5 CM (1 X 2 ") PINUS, MISTA OU EQUIVALENTE DA REGIAO</v>
          </cell>
          <cell r="C263" t="str">
            <v xml:space="preserve">M     </v>
          </cell>
          <cell r="D263" t="str">
            <v>1,20</v>
          </cell>
          <cell r="E263">
            <v>1.38</v>
          </cell>
        </row>
        <row r="264">
          <cell r="A264" t="str">
            <v>4718i</v>
          </cell>
          <cell r="B264" t="str">
            <v>PEDRA BRITADA N. 2 (19 A 38 MM) POSTO PEDREIRA/FORNECEDOR, SEM FRETE</v>
          </cell>
          <cell r="C264" t="str">
            <v xml:space="preserve">M3    </v>
          </cell>
          <cell r="D264" t="str">
            <v>59,13</v>
          </cell>
          <cell r="E264">
            <v>68.17</v>
          </cell>
        </row>
        <row r="265">
          <cell r="A265" t="str">
            <v>4720i</v>
          </cell>
          <cell r="B265" t="str">
            <v>PEDRA BRITADA N. 0, OU PEDRISCO (4,8 A 9,5 MM) POSTO PEDREIRA/FORNECEDOR, SEM FRETE</v>
          </cell>
          <cell r="C265" t="str">
            <v xml:space="preserve">M3    </v>
          </cell>
          <cell r="D265" t="str">
            <v>75,50</v>
          </cell>
          <cell r="E265">
            <v>87.04</v>
          </cell>
        </row>
        <row r="266">
          <cell r="A266" t="str">
            <v>4721i</v>
          </cell>
          <cell r="B266" t="str">
            <v xml:space="preserve">PEDRA BRITADA N. 1 (9,5 a 19 MM) POSTO PEDREIRA/FORNECEDOR, SEM FRETE. </v>
          </cell>
          <cell r="C266" t="str">
            <v>M3</v>
          </cell>
          <cell r="D266">
            <v>59.13</v>
          </cell>
          <cell r="E266">
            <v>68.17</v>
          </cell>
        </row>
        <row r="267">
          <cell r="A267" t="str">
            <v>4722i</v>
          </cell>
          <cell r="B267" t="str">
            <v>PEDRA BRITADA N. 3 (38 A 50 MM) POSTO PEDREIRA/FORNECEDOR, SEM FRETE</v>
          </cell>
          <cell r="C267" t="str">
            <v xml:space="preserve">M3    </v>
          </cell>
          <cell r="D267" t="str">
            <v>59,13</v>
          </cell>
          <cell r="E267">
            <v>68.17</v>
          </cell>
        </row>
        <row r="268">
          <cell r="A268" t="str">
            <v>4730i</v>
          </cell>
          <cell r="B268" t="str">
            <v>PEDRA DE MAO OU PEDRA RACHAO PARA ARRIMO/FUNDACAO (POSTO PEDREIRA/FORNECEDOR, SEM FRETE)</v>
          </cell>
          <cell r="C268" t="str">
            <v xml:space="preserve">M3    </v>
          </cell>
          <cell r="D268" t="str">
            <v>61,82</v>
          </cell>
          <cell r="E268">
            <v>71.27</v>
          </cell>
        </row>
        <row r="269">
          <cell r="A269" t="str">
            <v>4813i</v>
          </cell>
          <cell r="B269" t="str">
            <v>PLACA DE OBRA (PARA CONSTRUCAO CIVIL) EM CHAPA GALVANIZADA *N. 22*, ADESIVADA, DE *2,0 X 1,125* M</v>
          </cell>
          <cell r="C269" t="str">
            <v xml:space="preserve">M2    </v>
          </cell>
          <cell r="D269">
            <v>225</v>
          </cell>
          <cell r="E269">
            <v>259.38</v>
          </cell>
        </row>
        <row r="270">
          <cell r="A270" t="str">
            <v>4815i</v>
          </cell>
          <cell r="B270" t="str">
            <v>BALDE VERMELHO PARA SINALIZACAO DE VIAS</v>
          </cell>
          <cell r="C270" t="str">
            <v xml:space="preserve">UN    </v>
          </cell>
          <cell r="D270" t="str">
            <v>5,04</v>
          </cell>
          <cell r="E270">
            <v>5.81</v>
          </cell>
        </row>
        <row r="271">
          <cell r="A271" t="str">
            <v>5061i</v>
          </cell>
          <cell r="B271" t="str">
            <v>PREGO DE ACO POLIDO COM CABECA 18 X 27 (2 1/2 X 10)</v>
          </cell>
          <cell r="C271" t="str">
            <v xml:space="preserve">KG    </v>
          </cell>
          <cell r="D271" t="str">
            <v>10,32</v>
          </cell>
          <cell r="E271">
            <v>11.9</v>
          </cell>
        </row>
        <row r="272">
          <cell r="A272" t="str">
            <v>5065i</v>
          </cell>
          <cell r="B272" t="str">
            <v>PREGO DE ACO POLIDO COM CABECA 10 X 10 (7/8 X 17)</v>
          </cell>
          <cell r="C272" t="str">
            <v xml:space="preserve">KG    </v>
          </cell>
          <cell r="D272" t="str">
            <v>19,97</v>
          </cell>
          <cell r="E272">
            <v>23.02</v>
          </cell>
        </row>
        <row r="273">
          <cell r="A273" t="str">
            <v>5068i</v>
          </cell>
          <cell r="B273" t="str">
            <v>PREGO DE ACO POLIDO COM CABECA 17 X 21 (2 X 11)</v>
          </cell>
          <cell r="C273" t="str">
            <v xml:space="preserve">KG    </v>
          </cell>
          <cell r="D273" t="str">
            <v>10,50</v>
          </cell>
          <cell r="E273">
            <v>12.1</v>
          </cell>
        </row>
        <row r="274">
          <cell r="A274" t="str">
            <v>5074i</v>
          </cell>
          <cell r="B274" t="str">
            <v>PREGO DE ACO POLIDO COM CABECA 15 X 18 (1 1/2 X 13)</v>
          </cell>
          <cell r="C274" t="str">
            <v xml:space="preserve">KG    </v>
          </cell>
          <cell r="D274" t="str">
            <v>11,76</v>
          </cell>
          <cell r="E274">
            <v>13.56</v>
          </cell>
        </row>
        <row r="275">
          <cell r="A275" t="str">
            <v>5075i</v>
          </cell>
          <cell r="B275" t="str">
            <v>PREGO DE ACO POLIDO COM CABECA 18 X 30 (2 3/4 X 10)</v>
          </cell>
          <cell r="C275" t="str">
            <v xml:space="preserve">KG    </v>
          </cell>
          <cell r="D275" t="str">
            <v>10,50</v>
          </cell>
          <cell r="E275">
            <v>12.1</v>
          </cell>
        </row>
        <row r="276">
          <cell r="A276" t="str">
            <v>5318i</v>
          </cell>
          <cell r="B276" t="str">
            <v>SOLVENTE DILUENTE A BASE DE AGUARRAS</v>
          </cell>
          <cell r="C276" t="str">
            <v xml:space="preserve">L     </v>
          </cell>
          <cell r="D276" t="str">
            <v>12,12</v>
          </cell>
          <cell r="E276">
            <v>13.97</v>
          </cell>
        </row>
        <row r="277">
          <cell r="A277" t="str">
            <v>5327i</v>
          </cell>
          <cell r="B277" t="str">
            <v>PIGMENTO EM PO PARA ARGAMASSAS, CIMENTOS E OUTROS</v>
          </cell>
          <cell r="C277" t="str">
            <v xml:space="preserve">KG    </v>
          </cell>
          <cell r="D277" t="str">
            <v>29,21</v>
          </cell>
          <cell r="E277">
            <v>33.67</v>
          </cell>
        </row>
        <row r="278">
          <cell r="A278" t="str">
            <v>555i</v>
          </cell>
          <cell r="B278" t="str">
            <v>BARRA DE FERRO RETANGULAR, BARRA CHATA, 1" X 1/4" (L X E), 1,2265 KG/M</v>
          </cell>
          <cell r="C278" t="str">
            <v xml:space="preserve">M     </v>
          </cell>
          <cell r="D278" t="str">
            <v>5,89</v>
          </cell>
          <cell r="E278">
            <v>6.79</v>
          </cell>
        </row>
        <row r="279">
          <cell r="A279" t="str">
            <v>567i</v>
          </cell>
          <cell r="B279" t="str">
            <v>CANTONEIRA FERRO GALVANIZADO DE ABAS IGUAIS, 1" X 1/8" (L X E) , 1,20KG/M</v>
          </cell>
          <cell r="C279" t="str">
            <v xml:space="preserve">M     </v>
          </cell>
          <cell r="D279" t="str">
            <v>6,71</v>
          </cell>
          <cell r="E279">
            <v>7.74</v>
          </cell>
        </row>
        <row r="280">
          <cell r="A280" t="str">
            <v>6189i</v>
          </cell>
          <cell r="B280" t="str">
            <v>TABUA DE MADEIRA NAO APARELHADA *2,5 X 30* CM, CEDRINHO OU EQUIVALENTE DA REGIAO</v>
          </cell>
          <cell r="C280" t="str">
            <v xml:space="preserve">M     </v>
          </cell>
          <cell r="D280" t="str">
            <v>11,36</v>
          </cell>
          <cell r="E280">
            <v>13.1</v>
          </cell>
        </row>
        <row r="281">
          <cell r="A281" t="str">
            <v>626i</v>
          </cell>
          <cell r="B281" t="str">
            <v>MANTA LIQUIDA DE BASE ASFALTICA MODIFICADA COM A ADICAO DE ELASTOMEROS DILUIDOS EM SOLVENTE ORGANICO, APLICACAO A FRIO (MEMBRANA IMPERMEABILIZANTE ASFASTICA)</v>
          </cell>
          <cell r="C281" t="str">
            <v xml:space="preserve">KG    </v>
          </cell>
          <cell r="D281" t="str">
            <v>12,61</v>
          </cell>
          <cell r="E281">
            <v>14.54</v>
          </cell>
        </row>
        <row r="282">
          <cell r="A282" t="str">
            <v>659i</v>
          </cell>
          <cell r="B282" t="str">
            <v>CANALETA CONCRETO 14 X 19 X 19 CM (CLASSE C - NBR 6136)</v>
          </cell>
          <cell r="C282" t="str">
            <v xml:space="preserve">UN    </v>
          </cell>
          <cell r="D282" t="str">
            <v>0,92</v>
          </cell>
          <cell r="E282">
            <v>1.06</v>
          </cell>
        </row>
        <row r="283">
          <cell r="A283" t="str">
            <v>7155i</v>
          </cell>
          <cell r="B283" t="str">
            <v>TELA DE ACO SOLDADA NERVURADA, CA-60, Q-138, (2,20 KG/M2), DIAMETRO DO FIO = 4,2 MM, LARGURA = 2,45 M, ESPACAMENTO DA MALHA = 10  X 10 CM</v>
          </cell>
          <cell r="C283" t="str">
            <v xml:space="preserve">M2    </v>
          </cell>
          <cell r="D283">
            <v>12.08</v>
          </cell>
          <cell r="E283">
            <v>13.93</v>
          </cell>
        </row>
        <row r="284">
          <cell r="A284">
            <v>93286</v>
          </cell>
          <cell r="B284" t="str">
            <v>GUINDASTE HIDRÁULICO AUTOPROPELIDO, COM LANÇA TELESCÓPICA 40 M, CAPACIDADE MÁXIMA 60 T, POTÊNCIA 260 KW - MATERIAIS NA OPERAÇÃO. AF_03/2016</v>
          </cell>
          <cell r="C284" t="str">
            <v xml:space="preserve">H     </v>
          </cell>
          <cell r="D284">
            <v>179.01</v>
          </cell>
          <cell r="E284">
            <v>221.08</v>
          </cell>
        </row>
        <row r="285">
          <cell r="A285">
            <v>10999</v>
          </cell>
          <cell r="B285" t="str">
            <v>ELETRODO REVESTIDO AWS - E6013, DIAMETRO IGUAL A 4,00 MM</v>
          </cell>
          <cell r="C285" t="str">
            <v xml:space="preserve">KG    </v>
          </cell>
          <cell r="D285">
            <v>24.11</v>
          </cell>
          <cell r="E285">
            <v>29.78</v>
          </cell>
        </row>
        <row r="286">
          <cell r="A286">
            <v>99063</v>
          </cell>
          <cell r="B286" t="str">
            <v>LOCAÇÃO DE REDE DE ÁGUA OU ESGOTO. AF_10/2018</v>
          </cell>
          <cell r="C286" t="str">
            <v>M</v>
          </cell>
          <cell r="D286">
            <v>3.68</v>
          </cell>
          <cell r="E286">
            <v>4.54</v>
          </cell>
        </row>
        <row r="287">
          <cell r="A287">
            <v>88266</v>
          </cell>
          <cell r="B287" t="str">
            <v>ELETROTÉCNICO COM ENCARGOS COMPLEMENTARES E ADICIONAL DE PERICULOSIDADE</v>
          </cell>
          <cell r="C287" t="str">
            <v xml:space="preserve">H     </v>
          </cell>
          <cell r="D287">
            <v>38.35</v>
          </cell>
          <cell r="E287">
            <v>47.36</v>
          </cell>
        </row>
        <row r="288">
          <cell r="A288">
            <v>88265</v>
          </cell>
          <cell r="B288" t="str">
            <v>ELETRICISTA INDUSTRIAL COM ENCARGOS COMPLEMENTARES E ADICIONAL DE PERICULOSIDADE</v>
          </cell>
          <cell r="C288" t="str">
            <v xml:space="preserve">H     </v>
          </cell>
          <cell r="D288">
            <v>32.968000000000004</v>
          </cell>
          <cell r="E288">
            <v>40.72</v>
          </cell>
        </row>
        <row r="289">
          <cell r="A289">
            <v>90779</v>
          </cell>
          <cell r="B289" t="str">
            <v>SUPERVISOR DE MONTAGEM ELÉTRICA COM ENCARGOS COMPLEMENTARES E ADICIONAL DE PERICULOSIDADE</v>
          </cell>
          <cell r="C289" t="str">
            <v xml:space="preserve">H     </v>
          </cell>
          <cell r="D289">
            <v>184.65199999999999</v>
          </cell>
          <cell r="E289">
            <v>228.05</v>
          </cell>
        </row>
        <row r="290">
          <cell r="A290">
            <v>5678</v>
          </cell>
          <cell r="B290" t="str">
            <v>RETROESCAVADEIRA SOBRE RODAS COM CARREGADEIRA, TRAÇÃO 4X4, POTÊNCIA LÍQ. 88 HP, CAÇAMBA CARREG. CAP. MÍN. 1 M3, CAÇAMBA RETRO CAP. 0,26 M3, PESO OPERACIONAL MÍN. 6.674 KG, PROFUNDIDADE ESCAVAÇÃO MÁX. 4,37 M - CHP DIURNO. AF_06/2014</v>
          </cell>
          <cell r="C290" t="str">
            <v>CHP</v>
          </cell>
          <cell r="D290">
            <v>91.08</v>
          </cell>
          <cell r="E290">
            <v>112.48</v>
          </cell>
        </row>
        <row r="291">
          <cell r="A291">
            <v>88251</v>
          </cell>
          <cell r="B291" t="str">
            <v xml:space="preserve">AUXILIAR DE SERRALHEIRO COM ENCARGOS </v>
          </cell>
          <cell r="C291" t="str">
            <v>H</v>
          </cell>
          <cell r="D291">
            <v>19.45</v>
          </cell>
          <cell r="E291">
            <v>24.02</v>
          </cell>
        </row>
        <row r="292">
          <cell r="A292" t="str">
            <v>1332i</v>
          </cell>
          <cell r="B292" t="str">
            <v>CHAPA DE ACO GROSSA, ASTM A36, E = 3/8 " (9,53 MM) 74,69 KG/M2</v>
          </cell>
          <cell r="C292" t="str">
            <v>KG</v>
          </cell>
          <cell r="D292">
            <v>5.37</v>
          </cell>
          <cell r="E292">
            <v>6.19</v>
          </cell>
        </row>
        <row r="293">
          <cell r="A293" t="str">
            <v>11002i</v>
          </cell>
          <cell r="B293" t="str">
            <v>ELETRODO REVESTIDO AWS - E6013, DIAMETRO IGUAL A 2,50 MM</v>
          </cell>
          <cell r="C293" t="str">
            <v>KG</v>
          </cell>
          <cell r="D293">
            <v>25.09</v>
          </cell>
          <cell r="E293">
            <v>28.92</v>
          </cell>
        </row>
        <row r="294">
          <cell r="A294" t="str">
            <v>11964i</v>
          </cell>
          <cell r="B294" t="str">
            <v>PARAFUSO DE ACO TIPO CHUMBADOR PARABOLT, DIAMETRO 3/8", COMPRIMENTO 75 MM</v>
          </cell>
          <cell r="C294" t="str">
            <v>UN</v>
          </cell>
          <cell r="D294">
            <v>1.23</v>
          </cell>
          <cell r="E294">
            <v>1.42</v>
          </cell>
        </row>
        <row r="295">
          <cell r="A295" t="str">
            <v>21009i</v>
          </cell>
          <cell r="B295" t="str">
            <v>TUBO ACO GALVANIZADO COM COSTURA, CLASSE LEVE, DN 20 MM ( 3/4"),  E = 2,25 MM,  *1,3* KG/M (NBR 5580)</v>
          </cell>
          <cell r="C295" t="str">
            <v>M</v>
          </cell>
          <cell r="D295">
            <v>15.84</v>
          </cell>
          <cell r="E295">
            <v>18.260000000000002</v>
          </cell>
        </row>
        <row r="296">
          <cell r="A296" t="str">
            <v>21010i</v>
          </cell>
          <cell r="B296" t="str">
            <v>TUBO ACO GALVANIZADO COM COSTURA, CLASSE LEVE, DN 25 MM ( 1"),  E = 2,65 MM,  *2,11* KG/M (NBR 5580)</v>
          </cell>
          <cell r="C296" t="str">
            <v>M</v>
          </cell>
          <cell r="D296">
            <v>21.27</v>
          </cell>
          <cell r="E296">
            <v>24.52</v>
          </cell>
        </row>
        <row r="297">
          <cell r="A297" t="str">
            <v>21011i</v>
          </cell>
          <cell r="B297" t="str">
            <v>TUBO ACO GALVANIZADO COM COSTURA, CLASSE LEVE, DN 32 MM ( 1 1/4"),  E = 2,65 MM,  *2,71* KG/M (NBR 5580)</v>
          </cell>
          <cell r="C297" t="str">
            <v>M</v>
          </cell>
          <cell r="D297">
            <v>31</v>
          </cell>
          <cell r="E297">
            <v>35.74</v>
          </cell>
        </row>
        <row r="298">
          <cell r="A298" t="str">
            <v>21012i</v>
          </cell>
          <cell r="B298" t="str">
            <v>TUBO ACO GALVANIZADO COM COSTURA, CLASSE LEVE, DN 40 MM ( 1 1/2"),  E = 3,00 MM,  *3,48* KG/M (NBR 5580)</v>
          </cell>
          <cell r="C298" t="str">
            <v>M</v>
          </cell>
          <cell r="D298">
            <v>34.25</v>
          </cell>
          <cell r="E298">
            <v>39.479999999999997</v>
          </cell>
        </row>
        <row r="299">
          <cell r="A299">
            <v>5679</v>
          </cell>
          <cell r="B299" t="str">
            <v>RETROESCAVADEIRA SOBRE RODAS COM CARREGADEIRA, TRAÇÃO 4X4, POTÊNCIA LÍQ. 88 HP, CAÇAMBA CARREG. CAP. MÍN. 1 M3, CAÇAMBA RETRO CAP. 0,26 M3, PESO OPERACIONAL MÍN. 6.674 KG, PROFUNDIDADE ESCAVAÇÃO MÁX. 4,37 M - CHP DIURNO. AF_06/2014</v>
          </cell>
          <cell r="C299" t="str">
            <v>CHI</v>
          </cell>
          <cell r="D299">
            <v>46.42</v>
          </cell>
          <cell r="E299">
            <v>57.33</v>
          </cell>
        </row>
        <row r="300">
          <cell r="A300" t="str">
            <v>20078i</v>
          </cell>
          <cell r="B300" t="str">
            <v>PASTA LUBRIFICANTE PARA TUBOS E CONEXOES COM JUNTA ELASTICA (USO EM PVC, ACO, POLIETILENO E OUTROS) ( DE *400* G)</v>
          </cell>
          <cell r="C300" t="str">
            <v xml:space="preserve">UN    </v>
          </cell>
          <cell r="D300">
            <v>19.48</v>
          </cell>
          <cell r="E300">
            <v>22.46</v>
          </cell>
        </row>
        <row r="301">
          <cell r="A301" t="str">
            <v>7170i</v>
          </cell>
          <cell r="B301" t="str">
            <v>TELA FACHADEIRA EM POLIETILENO, ROLO DE 3 X 100 M (L X C), COR BRANCA, SEM LOGOMARCA - PARA PROTECAO DE OBRAS</v>
          </cell>
          <cell r="C301" t="str">
            <v xml:space="preserve">M2    </v>
          </cell>
          <cell r="D301" t="str">
            <v>2,25</v>
          </cell>
          <cell r="E301">
            <v>2.59</v>
          </cell>
        </row>
        <row r="302">
          <cell r="A302" t="str">
            <v>7247i</v>
          </cell>
          <cell r="B302" t="str">
            <v>LOCACAO DE TEODOLITO ELETRONICO, PRECISAO ANGULAR DE 5 A 7 SEGUNDOS, INCLUINDO TRIPE</v>
          </cell>
          <cell r="C302" t="str">
            <v xml:space="preserve">H     </v>
          </cell>
          <cell r="D302" t="str">
            <v>2,27</v>
          </cell>
          <cell r="E302">
            <v>2.62</v>
          </cell>
        </row>
        <row r="303">
          <cell r="A303" t="str">
            <v>7252i</v>
          </cell>
          <cell r="B303" t="str">
            <v>LOCACAO DE NIVEL OPTICO, COM PRECISAO DE 0,7 MM, AUMENTO DE 32X</v>
          </cell>
          <cell r="C303" t="str">
            <v xml:space="preserve">H     </v>
          </cell>
          <cell r="D303" t="str">
            <v>2,27</v>
          </cell>
          <cell r="E303">
            <v>2.62</v>
          </cell>
        </row>
        <row r="304">
          <cell r="A304" t="str">
            <v>7258i</v>
          </cell>
          <cell r="B304" t="str">
            <v>TIJOLO CERAMICO MACICO *5 X 10 X 20* CM</v>
          </cell>
          <cell r="C304" t="str">
            <v xml:space="preserve">UN    </v>
          </cell>
          <cell r="D304" t="str">
            <v>0,30</v>
          </cell>
          <cell r="E304">
            <v>0.35</v>
          </cell>
        </row>
        <row r="305">
          <cell r="A305" t="str">
            <v>7271i</v>
          </cell>
          <cell r="B305" t="str">
            <v>BLOCO CERAMICO (ALVENARIA DE VEDACAO), 8 FUROS, DE 9 X 19 X 19 CM</v>
          </cell>
          <cell r="C305" t="str">
            <v xml:space="preserve">UN    </v>
          </cell>
          <cell r="D305" t="str">
            <v>0,47</v>
          </cell>
          <cell r="E305">
            <v>0.54</v>
          </cell>
        </row>
        <row r="306">
          <cell r="A306" t="str">
            <v>7288i</v>
          </cell>
          <cell r="B306" t="str">
            <v>TINTA ESMALTE SINTETICO PREMIUM FOSCO</v>
          </cell>
          <cell r="C306" t="str">
            <v xml:space="preserve">L     </v>
          </cell>
          <cell r="D306" t="str">
            <v>25,99</v>
          </cell>
          <cell r="E306">
            <v>29.96</v>
          </cell>
        </row>
        <row r="307">
          <cell r="A307" t="str">
            <v>7307i</v>
          </cell>
          <cell r="B307" t="str">
            <v>FUNDO ANTICORROSIVO PARA METAIS FERROSOS (ZARCAO)</v>
          </cell>
          <cell r="C307" t="str">
            <v xml:space="preserve">L     </v>
          </cell>
          <cell r="D307" t="str">
            <v>23,82</v>
          </cell>
          <cell r="E307">
            <v>27.46</v>
          </cell>
        </row>
        <row r="308">
          <cell r="A308" t="str">
            <v>7319i</v>
          </cell>
          <cell r="B308" t="str">
            <v>TINTA ASFALTICA IMPERMEABILIZANTE DISPERSA EM AGUA, PARA MATERIAIS CIMENTICIOS</v>
          </cell>
          <cell r="C308" t="str">
            <v xml:space="preserve">L     </v>
          </cell>
          <cell r="D308" t="str">
            <v>8,03</v>
          </cell>
          <cell r="E308">
            <v>9.26</v>
          </cell>
        </row>
        <row r="309">
          <cell r="A309" t="str">
            <v>7334i</v>
          </cell>
          <cell r="B309" t="str">
            <v>ADITIVO ADESIVO LIQUIDO PARA ARGAMASSAS DE REVESTIMENTOS CIMENTICIOS</v>
          </cell>
          <cell r="C309" t="str">
            <v xml:space="preserve">L     </v>
          </cell>
          <cell r="D309" t="str">
            <v>10,21</v>
          </cell>
          <cell r="E309">
            <v>11.77</v>
          </cell>
        </row>
        <row r="310">
          <cell r="A310" t="str">
            <v>7568i</v>
          </cell>
          <cell r="B310" t="str">
            <v>BUCHA DE NYLON SEM ABA S10, COM PARAFUSO DE 6,10 X 65 MM EM ACO ZINCADO COM ROSCA SOBERBA, CABECA CHATA E FENDA PHILLIPS</v>
          </cell>
          <cell r="C310" t="str">
            <v>UN</v>
          </cell>
          <cell r="D310">
            <v>0.49</v>
          </cell>
          <cell r="E310">
            <v>0.56000000000000005</v>
          </cell>
        </row>
        <row r="311">
          <cell r="A311" t="str">
            <v>11033i</v>
          </cell>
          <cell r="B311" t="str">
            <v xml:space="preserve">SUPORTE PARA CALHA DE 150 MM EM FERRO </v>
          </cell>
          <cell r="C311" t="str">
            <v>UN</v>
          </cell>
          <cell r="D311">
            <v>5.23</v>
          </cell>
          <cell r="E311">
            <v>6.03</v>
          </cell>
        </row>
        <row r="312">
          <cell r="A312" t="str">
            <v>73799/001</v>
          </cell>
          <cell r="B312" t="str">
            <v>GRELHA EM FERRO FUNDIDO SIMPLES COM REQUADRO, CARGA MÁXIMA 12,5 T,  300 X 1000 MM, E = 15 MM, FORNECIDA E ASSENTADA COM ARGAMASSA 1:4 CIMENTO:AREIA.</v>
          </cell>
          <cell r="C312" t="str">
            <v>UN</v>
          </cell>
          <cell r="D312" t="str">
            <v>358,41</v>
          </cell>
          <cell r="E312">
            <v>442.64</v>
          </cell>
        </row>
        <row r="313">
          <cell r="A313" t="str">
            <v>74154/001</v>
          </cell>
          <cell r="B313" t="str">
            <v>ESCAVACAO, CARGA E TRANSPORTE DE  MATERIAL DE 1A CATEGORIA COM TRATOR SOBRE ESTEIRAS 347 HP E CACAMBA 6M3,  DMT 50 A 200M</v>
          </cell>
          <cell r="C313" t="str">
            <v>M3</v>
          </cell>
          <cell r="D313" t="str">
            <v>3,84</v>
          </cell>
          <cell r="E313">
            <v>4.74</v>
          </cell>
        </row>
        <row r="314">
          <cell r="A314" t="str">
            <v>74224/001</v>
          </cell>
          <cell r="B314" t="str">
            <v>POCO DE VISITA PARA DRENAGEM PLUVIAL, EM CONCRETO ESTRUTURAL, DIMENSOES INTERNAS DE 90X150X80CM (LARGXCOMPXALT), PARA REDE DE 600 MM, EXCLUSOS TAMPAO E CHAMINE.</v>
          </cell>
          <cell r="C314" t="str">
            <v>UN</v>
          </cell>
          <cell r="D314" t="str">
            <v>1.491,68</v>
          </cell>
          <cell r="E314">
            <v>1842.22</v>
          </cell>
        </row>
        <row r="315">
          <cell r="A315" t="str">
            <v>74244/001</v>
          </cell>
          <cell r="B315" t="str">
            <v>ALAMBRADO PARA QUADRA POLIESPORTIVA, ESTRUTURADO POR TUBOS DE ACO GALVANIZADO, COM COSTURA, DIN 2440, DIAMETRO 2", COM TELA DE ARAME GALVANIZADO, FIO 14 BWG E MALHA QUADRADA 5X5CM</v>
          </cell>
          <cell r="C315" t="str">
            <v>M2</v>
          </cell>
          <cell r="D315" t="str">
            <v>131,11</v>
          </cell>
          <cell r="E315">
            <v>161.91999999999999</v>
          </cell>
        </row>
        <row r="316">
          <cell r="A316" t="str">
            <v>560i</v>
          </cell>
          <cell r="B316" t="str">
            <v>BARRA DE FERRO RETANGULAR, BARRA CHATA, 2" X 5/16" (L X E), 3,162 KG/M</v>
          </cell>
          <cell r="C316" t="str">
            <v xml:space="preserve">M     </v>
          </cell>
          <cell r="D316">
            <v>16.3</v>
          </cell>
          <cell r="E316">
            <v>18.79</v>
          </cell>
        </row>
        <row r="317">
          <cell r="A317" t="str">
            <v>7602i</v>
          </cell>
          <cell r="B317" t="str">
            <v>TORNEIRA METAL AMARELO COM BICO PARA JARDIM, PADRAO POPULAR, 1/2 " OU 3/4 " (REF 1128)</v>
          </cell>
          <cell r="C317" t="str">
            <v xml:space="preserve">UN    </v>
          </cell>
          <cell r="D317" t="str">
            <v>12,65</v>
          </cell>
          <cell r="E317">
            <v>14.58</v>
          </cell>
        </row>
        <row r="318">
          <cell r="A318" t="str">
            <v>7691i</v>
          </cell>
          <cell r="B318" t="str">
            <v>TUBO ACO GALVANIZADO COM COSTURA, CLASSE MEDIA, DN 1/2", E = *2,65* MM, PESO *1,22* KG/M (NBR 5580)</v>
          </cell>
          <cell r="C318" t="str">
            <v xml:space="preserve">M     </v>
          </cell>
          <cell r="D318" t="str">
            <v>12,47</v>
          </cell>
          <cell r="E318">
            <v>14.38</v>
          </cell>
        </row>
        <row r="319">
          <cell r="A319" t="str">
            <v>7701i</v>
          </cell>
          <cell r="B319" t="str">
            <v>TUBO ACO GALVANIZADO COM COSTURA, CLASSE MEDIA, DN 2.1/2", E = *3,65* MM, PESO *6,51* KG/M (NBR 5580)</v>
          </cell>
          <cell r="C319" t="str">
            <v xml:space="preserve">M     </v>
          </cell>
          <cell r="D319" t="str">
            <v>61,36</v>
          </cell>
          <cell r="E319">
            <v>70.739999999999995</v>
          </cell>
        </row>
        <row r="320">
          <cell r="A320" t="str">
            <v>857i</v>
          </cell>
          <cell r="B320" t="str">
            <v>CABO DE COBRE NU 16 MM2 MEIO-DURO</v>
          </cell>
          <cell r="C320" t="str">
            <v xml:space="preserve">M     </v>
          </cell>
          <cell r="D320" t="str">
            <v>7,05</v>
          </cell>
          <cell r="E320">
            <v>8.1300000000000008</v>
          </cell>
        </row>
        <row r="321">
          <cell r="A321" t="str">
            <v>937i</v>
          </cell>
          <cell r="B321" t="str">
            <v>FIO DE COBRE, SOLIDO, CLASSE 1, ISOLACAO EM PVC/A, ANTICHAMA BWF-B, 450/750V, SECAO NOMINAL 10 MM2</v>
          </cell>
          <cell r="C321" t="str">
            <v xml:space="preserve">M     </v>
          </cell>
          <cell r="D321" t="str">
            <v>4,94</v>
          </cell>
          <cell r="E321">
            <v>5.69</v>
          </cell>
        </row>
        <row r="322">
          <cell r="A322" t="str">
            <v>938i</v>
          </cell>
          <cell r="B322" t="str">
            <v>FIO DE COBRE, SOLIDO, CLASSE 1, ISOLACAO EM PVC/A, ANTICHAMA BWF-B, 450/750V, SECAO NOMINAL 1,5 MM2</v>
          </cell>
          <cell r="C322" t="str">
            <v xml:space="preserve">M     </v>
          </cell>
          <cell r="D322" t="str">
            <v>0,80</v>
          </cell>
          <cell r="E322">
            <v>0.92</v>
          </cell>
        </row>
        <row r="323">
          <cell r="A323" t="str">
            <v>939i</v>
          </cell>
          <cell r="B323" t="str">
            <v>FIO DE COBRE, SOLIDO, CLASSE 1, ISOLACAO EM PVC/A, ANTICHAMA BWF-B, 450/750V, SECAO NOMINAL 2,5 MM2</v>
          </cell>
          <cell r="C323" t="str">
            <v xml:space="preserve">M     </v>
          </cell>
          <cell r="D323" t="str">
            <v>1,28</v>
          </cell>
          <cell r="E323">
            <v>1.48</v>
          </cell>
        </row>
        <row r="324">
          <cell r="A324" t="str">
            <v>979i</v>
          </cell>
          <cell r="B324" t="str">
            <v>CABO DE COBRE, FLEXIVEL, CLASSE 4 OU 5, ISOLACAO EM PVC/A, ANTICHAMA BWF-B, 1 CONDUTOR, 450/750 V, SECAO NOMINAL 16 MM2</v>
          </cell>
          <cell r="C324" t="str">
            <v xml:space="preserve">M     </v>
          </cell>
          <cell r="D324" t="str">
            <v>8,20</v>
          </cell>
          <cell r="E324">
            <v>9.4499999999999993</v>
          </cell>
        </row>
        <row r="325">
          <cell r="A325" t="str">
            <v>9836i</v>
          </cell>
          <cell r="B325" t="str">
            <v>TUBO PVC  SERIE NORMAL, DN 100 MM, PARA ESGOTO  PREDIAL (NBR 5688)</v>
          </cell>
          <cell r="C325" t="str">
            <v xml:space="preserve">M     </v>
          </cell>
          <cell r="D325" t="str">
            <v>8,28</v>
          </cell>
          <cell r="E325">
            <v>9.5500000000000007</v>
          </cell>
        </row>
        <row r="326">
          <cell r="A326" t="str">
            <v>9868i</v>
          </cell>
          <cell r="B326" t="str">
            <v>TUBO PVC, SOLDAVEL, DN 25 MM, AGUA FRIA (NBR-5648)</v>
          </cell>
          <cell r="C326" t="str">
            <v xml:space="preserve">M     </v>
          </cell>
          <cell r="D326" t="str">
            <v>2,54</v>
          </cell>
          <cell r="E326">
            <v>2.93</v>
          </cell>
        </row>
        <row r="327">
          <cell r="A327" t="str">
            <v>07504/ORSEi</v>
          </cell>
          <cell r="B327" t="str">
            <v xml:space="preserve">Perfil Aço, Cantoneira abas iguais - 1" x 1/4" (2,22 kg/m) </v>
          </cell>
          <cell r="C327" t="str">
            <v>kg</v>
          </cell>
          <cell r="D327">
            <v>4.6900000000000004</v>
          </cell>
          <cell r="E327">
            <v>5.41</v>
          </cell>
        </row>
        <row r="328">
          <cell r="A328" t="str">
            <v>00582/ORSEi</v>
          </cell>
          <cell r="B328" t="str">
            <v>Chapa xadrez 3/16" - 4,75mm - (38,00kg/m2)</v>
          </cell>
          <cell r="C328" t="str">
            <v>m</v>
          </cell>
          <cell r="D328">
            <v>8.07</v>
          </cell>
          <cell r="E328">
            <v>9.3000000000000007</v>
          </cell>
        </row>
        <row r="329">
          <cell r="A329" t="str">
            <v>03226/ORSEi</v>
          </cell>
          <cell r="B329" t="str">
            <v>Chapa aço grossa preta 3/8"(9,53mm) 74,48 kg/m2</v>
          </cell>
          <cell r="C329" t="str">
            <v>m2</v>
          </cell>
          <cell r="D329">
            <v>396.27</v>
          </cell>
          <cell r="E329">
            <v>456.82</v>
          </cell>
        </row>
        <row r="330">
          <cell r="A330" t="str">
            <v>00582/ORSEi</v>
          </cell>
          <cell r="B330" t="str">
            <v>Chapa xadrez 3/16" - 4,75mm - (38,00kg/m2)</v>
          </cell>
          <cell r="C330" t="str">
            <v>kg</v>
          </cell>
          <cell r="D330">
            <v>8.07</v>
          </cell>
          <cell r="E330">
            <v>9.3000000000000007</v>
          </cell>
        </row>
        <row r="331">
          <cell r="A331" t="str">
            <v>02442/ORSEi</v>
          </cell>
          <cell r="B331" t="str">
            <v>Perfil Aço Laminado, U 152,4 x 48,80 mm (12,20 kg/m) ASTM A36</v>
          </cell>
          <cell r="C331" t="str">
            <v>kg</v>
          </cell>
          <cell r="D331">
            <v>5.34</v>
          </cell>
          <cell r="E331">
            <v>6.16</v>
          </cell>
        </row>
        <row r="332">
          <cell r="A332" t="str">
            <v>00262/ORSEi</v>
          </cell>
          <cell r="B332" t="str">
            <v xml:space="preserve"> Barra quadrada de ferro 3/4" (2,85 kg/m)</v>
          </cell>
          <cell r="C332" t="str">
            <v>m</v>
          </cell>
          <cell r="D332">
            <v>17.38</v>
          </cell>
          <cell r="E332">
            <v>20.04</v>
          </cell>
        </row>
        <row r="333">
          <cell r="A333" t="str">
            <v>02454/ORSE</v>
          </cell>
          <cell r="B333" t="str">
            <v>Andaime tubular metálico simples - peça x dia</v>
          </cell>
          <cell r="C333" t="str">
            <v>PxD</v>
          </cell>
          <cell r="D333">
            <v>0.44</v>
          </cell>
          <cell r="E333">
            <v>0.54</v>
          </cell>
        </row>
        <row r="334">
          <cell r="A334" t="str">
            <v>02491/ORSE</v>
          </cell>
          <cell r="B334" t="str">
            <v>Talha compacta nt cap. 500 kg c/ 5,00m de elevação</v>
          </cell>
          <cell r="C334" t="str">
            <v xml:space="preserve">H     </v>
          </cell>
          <cell r="D334">
            <v>7.26</v>
          </cell>
          <cell r="E334">
            <v>8.9700000000000006</v>
          </cell>
        </row>
        <row r="335">
          <cell r="A335" t="str">
            <v>02497/ORSE</v>
          </cell>
          <cell r="B335" t="str">
            <v>Tirfor 1,6 t - 20m de cabo</v>
          </cell>
          <cell r="C335" t="str">
            <v xml:space="preserve">H     </v>
          </cell>
          <cell r="D335">
            <v>1.31</v>
          </cell>
          <cell r="E335">
            <v>1.62</v>
          </cell>
        </row>
        <row r="336">
          <cell r="A336" t="str">
            <v>06098/ORSE</v>
          </cell>
          <cell r="B336" t="str">
            <v>CADASTRO DE ADUTORAS. COLETORES E INTERCEPTOR</v>
          </cell>
          <cell r="C336" t="str">
            <v>M</v>
          </cell>
          <cell r="D336">
            <v>1.42</v>
          </cell>
          <cell r="E336">
            <v>1.75</v>
          </cell>
        </row>
        <row r="337">
          <cell r="A337" t="str">
            <v>08904/ORSE</v>
          </cell>
          <cell r="B337" t="str">
            <v>MAQUINA SOLDA ARCO 375A DIESEL 33CV CHI NOTURNO</v>
          </cell>
          <cell r="C337" t="str">
            <v xml:space="preserve">H     </v>
          </cell>
          <cell r="D337">
            <v>3.85</v>
          </cell>
          <cell r="E337">
            <v>4.75</v>
          </cell>
        </row>
        <row r="338">
          <cell r="E338" t="str">
            <v/>
          </cell>
        </row>
        <row r="339">
          <cell r="B339" t="str">
            <v>MATERIAL INSTALAÇÕES ELÉTRICAS</v>
          </cell>
          <cell r="E339" t="str">
            <v/>
          </cell>
        </row>
        <row r="340">
          <cell r="A340" t="str">
            <v>2377i</v>
          </cell>
          <cell r="B340" t="str">
            <v>DISJUNTOR TRIPOLAR IN=  175 A, CURVA C, 10 KA</v>
          </cell>
          <cell r="C340" t="str">
            <v>unid</v>
          </cell>
          <cell r="D340">
            <v>437.94</v>
          </cell>
          <cell r="E340">
            <v>504.86</v>
          </cell>
        </row>
        <row r="341">
          <cell r="A341" t="str">
            <v>2373i</v>
          </cell>
          <cell r="B341" t="str">
            <v>DISJUNTOR TRIPOLAR IN=  100 A, CURVA C, 10 KA</v>
          </cell>
          <cell r="C341" t="str">
            <v>unid</v>
          </cell>
          <cell r="D341">
            <v>87.95</v>
          </cell>
          <cell r="E341">
            <v>101.39</v>
          </cell>
        </row>
        <row r="342">
          <cell r="A342" t="str">
            <v>34709i</v>
          </cell>
          <cell r="B342" t="str">
            <v>DISJUNTOR TRIPOLAR IN=  50 A, CURVA C, 10 KA</v>
          </cell>
          <cell r="C342" t="str">
            <v>unid</v>
          </cell>
          <cell r="D342">
            <v>50.43</v>
          </cell>
          <cell r="E342">
            <v>58.14</v>
          </cell>
        </row>
        <row r="343">
          <cell r="A343" t="str">
            <v>34709i</v>
          </cell>
          <cell r="B343" t="str">
            <v>DISJUNTOR TRIPOLAR IN=  30 A, CURVA C, 10 KA</v>
          </cell>
          <cell r="C343" t="str">
            <v>unid</v>
          </cell>
          <cell r="D343">
            <v>50.43</v>
          </cell>
          <cell r="E343">
            <v>58.14</v>
          </cell>
        </row>
        <row r="344">
          <cell r="A344" t="str">
            <v>34709i</v>
          </cell>
          <cell r="B344" t="str">
            <v>DISJUNTOR TRIPOLAR IN=  20 A, CURVA C, 10 KA</v>
          </cell>
          <cell r="C344" t="str">
            <v>unid</v>
          </cell>
          <cell r="D344">
            <v>50.43</v>
          </cell>
          <cell r="E344">
            <v>58.14</v>
          </cell>
        </row>
        <row r="345">
          <cell r="A345" t="str">
            <v>34653i</v>
          </cell>
          <cell r="B345" t="str">
            <v>DISJUNTOR MONOPOLAR IN=  15 A, CURVA C, 10 KA</v>
          </cell>
          <cell r="C345" t="str">
            <v>unid</v>
          </cell>
          <cell r="D345">
            <v>7.18</v>
          </cell>
          <cell r="E345">
            <v>8.2799999999999994</v>
          </cell>
        </row>
        <row r="346">
          <cell r="A346" t="str">
            <v>12329i</v>
          </cell>
          <cell r="B346" t="str">
            <v>BARRAMENTO DE COBRE TRIFÁSICO 200A</v>
          </cell>
          <cell r="C346" t="str">
            <v>m</v>
          </cell>
          <cell r="D346">
            <v>64.66</v>
          </cell>
          <cell r="E346">
            <v>74.540000000000006</v>
          </cell>
        </row>
        <row r="347">
          <cell r="A347" t="str">
            <v>20111i</v>
          </cell>
          <cell r="B347" t="str">
            <v>FITA ISOLANTE ROLO 20M</v>
          </cell>
          <cell r="C347" t="str">
            <v>unid</v>
          </cell>
          <cell r="D347">
            <v>6.95</v>
          </cell>
          <cell r="E347">
            <v>8.01</v>
          </cell>
        </row>
        <row r="348">
          <cell r="A348" t="str">
            <v>34714i</v>
          </cell>
          <cell r="B348" t="str">
            <v>DISJUNTOR TRIPOLAR IN=  60 A, CURVA C, 10 KA</v>
          </cell>
          <cell r="C348" t="str">
            <v>unid</v>
          </cell>
          <cell r="D348">
            <v>60.23</v>
          </cell>
          <cell r="E348">
            <v>69.430000000000007</v>
          </cell>
        </row>
        <row r="349">
          <cell r="A349" t="str">
            <v>34709i</v>
          </cell>
          <cell r="B349" t="str">
            <v>DISJUNTOR TRIPOLAR IN=  50 A, CURVA C, 10 KA</v>
          </cell>
          <cell r="C349" t="str">
            <v>unid</v>
          </cell>
          <cell r="D349">
            <v>50.43</v>
          </cell>
          <cell r="E349">
            <v>58.14</v>
          </cell>
        </row>
        <row r="350">
          <cell r="A350" t="str">
            <v>34709i</v>
          </cell>
          <cell r="B350" t="str">
            <v>DISJUNTOR TRIPOLAR IN=  20 A, CURVA C, 10 KA</v>
          </cell>
          <cell r="C350" t="str">
            <v>unid</v>
          </cell>
          <cell r="D350">
            <v>50.43</v>
          </cell>
          <cell r="E350">
            <v>58.14</v>
          </cell>
        </row>
        <row r="351">
          <cell r="A351" t="str">
            <v>12329i</v>
          </cell>
          <cell r="B351" t="str">
            <v>BARRAMENTO DE COBRE TRIFÁSICO 100A</v>
          </cell>
          <cell r="C351" t="str">
            <v>m</v>
          </cell>
          <cell r="D351">
            <v>64.66</v>
          </cell>
          <cell r="E351">
            <v>74.540000000000006</v>
          </cell>
        </row>
        <row r="352">
          <cell r="A352" t="str">
            <v>39760i</v>
          </cell>
          <cell r="B352" t="str">
            <v>QUADRO METÁLICO DE SOBREPOR COM TAMPA (500X400X200)MM</v>
          </cell>
          <cell r="C352" t="str">
            <v>unid</v>
          </cell>
          <cell r="D352">
            <v>582.04</v>
          </cell>
          <cell r="E352">
            <v>670.98</v>
          </cell>
        </row>
        <row r="353">
          <cell r="A353" t="str">
            <v>20111i</v>
          </cell>
          <cell r="B353" t="str">
            <v>FITA ISOLANTE ROLO 20M</v>
          </cell>
          <cell r="C353" t="str">
            <v>unid</v>
          </cell>
          <cell r="D353">
            <v>6.95</v>
          </cell>
          <cell r="E353">
            <v>8.01</v>
          </cell>
        </row>
        <row r="354">
          <cell r="A354" t="str">
            <v>34709i</v>
          </cell>
          <cell r="B354" t="str">
            <v>DISJUNTOR TRIPOLAR IN=  40 A, CURVA C, 10 KA</v>
          </cell>
          <cell r="C354" t="str">
            <v>unid</v>
          </cell>
          <cell r="D354">
            <v>50.43</v>
          </cell>
          <cell r="E354">
            <v>58.14</v>
          </cell>
        </row>
        <row r="355">
          <cell r="A355" t="str">
            <v>34709i</v>
          </cell>
          <cell r="B355" t="str">
            <v>DISJUNTOR TRIPOLAR IN=  20 A, CURVA C, 10 KA</v>
          </cell>
          <cell r="C355" t="str">
            <v>unid</v>
          </cell>
          <cell r="D355">
            <v>50.43</v>
          </cell>
          <cell r="E355">
            <v>58.14</v>
          </cell>
        </row>
        <row r="356">
          <cell r="A356" t="str">
            <v>34709i</v>
          </cell>
          <cell r="B356" t="str">
            <v>DISJUNTOR TRIPOLAR IN=  15 A, CURVA C, 10 KA</v>
          </cell>
          <cell r="C356" t="str">
            <v>unid</v>
          </cell>
          <cell r="D356">
            <v>50.43</v>
          </cell>
          <cell r="E356">
            <v>58.14</v>
          </cell>
        </row>
        <row r="357">
          <cell r="A357" t="str">
            <v>34653i</v>
          </cell>
          <cell r="B357" t="str">
            <v>DISJUNTOR MONOPOLAR IN=  15 A, CURVA C, 10 KA</v>
          </cell>
          <cell r="C357" t="str">
            <v>unid</v>
          </cell>
          <cell r="D357">
            <v>7.18</v>
          </cell>
          <cell r="E357">
            <v>8.2799999999999994</v>
          </cell>
        </row>
        <row r="358">
          <cell r="A358" t="str">
            <v>12329i</v>
          </cell>
          <cell r="B358" t="str">
            <v>BARRAMENTO DE COBRE TRIFÁSICO 50A</v>
          </cell>
          <cell r="C358" t="str">
            <v>m</v>
          </cell>
          <cell r="D358">
            <v>64.66</v>
          </cell>
          <cell r="E358">
            <v>74.540000000000006</v>
          </cell>
        </row>
        <row r="359">
          <cell r="A359" t="str">
            <v>39760i</v>
          </cell>
          <cell r="B359" t="str">
            <v>QUADRO METÁLICO DE SOBREPOR COM TAMPA (500X400X200)MM</v>
          </cell>
          <cell r="C359" t="str">
            <v>unid</v>
          </cell>
          <cell r="D359">
            <v>582.04</v>
          </cell>
          <cell r="E359">
            <v>670.98</v>
          </cell>
        </row>
        <row r="360">
          <cell r="A360" t="str">
            <v>20111i</v>
          </cell>
          <cell r="B360" t="str">
            <v>FITA ISOLANTE ROLO 20M</v>
          </cell>
          <cell r="C360" t="str">
            <v>unid</v>
          </cell>
          <cell r="D360">
            <v>6.95</v>
          </cell>
          <cell r="E360">
            <v>8.01</v>
          </cell>
        </row>
        <row r="361">
          <cell r="A361" t="str">
            <v>34709i</v>
          </cell>
          <cell r="B361" t="str">
            <v>DISJUNTOR TRIPOLAR IN=  30 A, CURVA C, 10 KA</v>
          </cell>
          <cell r="C361" t="str">
            <v>unid</v>
          </cell>
          <cell r="D361">
            <v>50.43</v>
          </cell>
          <cell r="E361">
            <v>58.14</v>
          </cell>
        </row>
        <row r="362">
          <cell r="A362" t="str">
            <v>34709i</v>
          </cell>
          <cell r="B362" t="str">
            <v>DISJUNTOR TRIPOLAR IN=  20 A, CURVA C, 10 KA</v>
          </cell>
          <cell r="C362" t="str">
            <v>unid</v>
          </cell>
          <cell r="D362">
            <v>50.43</v>
          </cell>
          <cell r="E362">
            <v>58.14</v>
          </cell>
        </row>
        <row r="363">
          <cell r="A363" t="str">
            <v>12329i</v>
          </cell>
          <cell r="B363" t="str">
            <v>BARRAMENTO DE COBRE TRIFÁSICO 50A</v>
          </cell>
          <cell r="C363" t="str">
            <v>m</v>
          </cell>
          <cell r="D363">
            <v>64.66</v>
          </cell>
          <cell r="E363">
            <v>74.540000000000006</v>
          </cell>
        </row>
        <row r="364">
          <cell r="A364" t="str">
            <v>39758i</v>
          </cell>
          <cell r="B364" t="str">
            <v>QUADRO METÁLICO DE SOBREPOR COM TAMPA (300X300X200)MM</v>
          </cell>
          <cell r="C364" t="str">
            <v>unid</v>
          </cell>
          <cell r="D364">
            <v>351.91</v>
          </cell>
          <cell r="E364">
            <v>405.68</v>
          </cell>
        </row>
        <row r="365">
          <cell r="A365" t="str">
            <v>20111i</v>
          </cell>
          <cell r="B365" t="str">
            <v>FITA ISOLANTE ROLO 20M</v>
          </cell>
          <cell r="C365" t="str">
            <v>unid</v>
          </cell>
          <cell r="D365">
            <v>6.95</v>
          </cell>
          <cell r="E365">
            <v>8.01</v>
          </cell>
        </row>
        <row r="366">
          <cell r="A366" t="str">
            <v>34709i</v>
          </cell>
          <cell r="B366" t="str">
            <v>DISJUNTOR TRIPOLAR IN=  30 A, CURVA C, 10 KA</v>
          </cell>
          <cell r="C366" t="str">
            <v>unid</v>
          </cell>
          <cell r="D366">
            <v>50.43</v>
          </cell>
          <cell r="E366">
            <v>58.14</v>
          </cell>
        </row>
        <row r="367">
          <cell r="A367" t="str">
            <v>34709i</v>
          </cell>
          <cell r="B367" t="str">
            <v>DISJUNTOR TRIPOLAR IN=  20 A, CURVA C, 10 KA</v>
          </cell>
          <cell r="C367" t="str">
            <v>unid</v>
          </cell>
          <cell r="D367">
            <v>50.43</v>
          </cell>
          <cell r="E367">
            <v>58.14</v>
          </cell>
        </row>
        <row r="368">
          <cell r="A368" t="str">
            <v>12329i</v>
          </cell>
          <cell r="B368" t="str">
            <v>BARRAMENTO DE COBRE TRIFÁSICO 50A</v>
          </cell>
          <cell r="C368" t="str">
            <v>m</v>
          </cell>
          <cell r="D368">
            <v>64.66</v>
          </cell>
          <cell r="E368">
            <v>74.540000000000006</v>
          </cell>
        </row>
        <row r="369">
          <cell r="A369" t="str">
            <v>39758i</v>
          </cell>
          <cell r="B369" t="str">
            <v>QUADRO METÁLICO DE SOBREPOR COM TAMPA (300X300X200)MM</v>
          </cell>
          <cell r="C369" t="str">
            <v>unid</v>
          </cell>
          <cell r="D369">
            <v>351.91</v>
          </cell>
          <cell r="E369">
            <v>405.68</v>
          </cell>
        </row>
        <row r="370">
          <cell r="A370" t="str">
            <v>20111i</v>
          </cell>
          <cell r="B370" t="str">
            <v>FITA ISOLANTE ROLO 20M</v>
          </cell>
          <cell r="C370" t="str">
            <v>unid</v>
          </cell>
          <cell r="D370">
            <v>6.95</v>
          </cell>
          <cell r="E370">
            <v>8.01</v>
          </cell>
        </row>
        <row r="371">
          <cell r="A371" t="str">
            <v>34709i</v>
          </cell>
          <cell r="B371" t="str">
            <v>DISJUNTOR TRIPOLAR IN=  30 A, CURVA C, 10 KA</v>
          </cell>
          <cell r="C371" t="str">
            <v>unid</v>
          </cell>
          <cell r="D371">
            <v>50.43</v>
          </cell>
          <cell r="E371">
            <v>58.14</v>
          </cell>
        </row>
        <row r="372">
          <cell r="A372" t="str">
            <v>34709i</v>
          </cell>
          <cell r="B372" t="str">
            <v>DISJUNTOR TRIPOLAR IN=  20 A, CURVA C, 10 KA</v>
          </cell>
          <cell r="C372" t="str">
            <v>unid</v>
          </cell>
          <cell r="D372">
            <v>50.43</v>
          </cell>
          <cell r="E372">
            <v>58.14</v>
          </cell>
        </row>
        <row r="373">
          <cell r="A373" t="str">
            <v>12329i</v>
          </cell>
          <cell r="B373" t="str">
            <v>BARRAMENTO DE COBRE TRIFÁSICO 50A</v>
          </cell>
          <cell r="C373" t="str">
            <v>m</v>
          </cell>
          <cell r="D373">
            <v>64.66</v>
          </cell>
          <cell r="E373">
            <v>74.540000000000006</v>
          </cell>
        </row>
        <row r="374">
          <cell r="A374" t="str">
            <v>39758i</v>
          </cell>
          <cell r="B374" t="str">
            <v>QUADRO METÁLICO DE SOBREPOR COM TAMPA (300X300X200)MM</v>
          </cell>
          <cell r="C374" t="str">
            <v>unid</v>
          </cell>
          <cell r="D374">
            <v>351.91</v>
          </cell>
          <cell r="E374">
            <v>405.68</v>
          </cell>
        </row>
        <row r="375">
          <cell r="A375" t="str">
            <v>20111i</v>
          </cell>
          <cell r="B375" t="str">
            <v>FITA ISOLANTE ROLO 20M</v>
          </cell>
          <cell r="C375" t="str">
            <v>unid</v>
          </cell>
          <cell r="D375">
            <v>6.95</v>
          </cell>
          <cell r="E375">
            <v>8.01</v>
          </cell>
        </row>
        <row r="376">
          <cell r="A376" t="str">
            <v>7571i</v>
          </cell>
          <cell r="B376" t="str">
            <v>TERMINAL AÉREO  3/8"X254MM</v>
          </cell>
          <cell r="C376" t="str">
            <v>unid</v>
          </cell>
          <cell r="D376">
            <v>8.32</v>
          </cell>
          <cell r="E376">
            <v>9.59</v>
          </cell>
        </row>
        <row r="377">
          <cell r="A377" t="str">
            <v>40335i</v>
          </cell>
          <cell r="B377" t="str">
            <v>TUBO DE CONCRETO OU MANILHA GRÊS Ø 300MMX600MM</v>
          </cell>
          <cell r="C377" t="str">
            <v>unid</v>
          </cell>
          <cell r="D377">
            <v>129.65</v>
          </cell>
          <cell r="E377">
            <v>149.46</v>
          </cell>
        </row>
        <row r="378">
          <cell r="A378" t="str">
            <v>865i</v>
          </cell>
          <cell r="B378" t="str">
            <v>CABO DE COBRE NÚ 95MM² (7 FIOS)</v>
          </cell>
          <cell r="C378" t="str">
            <v>m</v>
          </cell>
          <cell r="D378">
            <v>41.57</v>
          </cell>
          <cell r="E378">
            <v>47.92</v>
          </cell>
        </row>
        <row r="379">
          <cell r="A379" t="str">
            <v>867i</v>
          </cell>
          <cell r="B379" t="str">
            <v>CABO DE COBRE NÚ 50MM²</v>
          </cell>
          <cell r="C379" t="str">
            <v>m</v>
          </cell>
          <cell r="D379">
            <v>20.95</v>
          </cell>
          <cell r="E379">
            <v>24.15</v>
          </cell>
        </row>
        <row r="380">
          <cell r="A380" t="str">
            <v>3378i</v>
          </cell>
          <cell r="B380" t="str">
            <v>HASTE DE ATERRAMENTO DE AÇO COBREADO Ø 19X3000 MM</v>
          </cell>
          <cell r="C380" t="str">
            <v>unid</v>
          </cell>
          <cell r="D380">
            <v>66.72</v>
          </cell>
          <cell r="E380">
            <v>76.91</v>
          </cell>
        </row>
        <row r="381">
          <cell r="A381" t="str">
            <v>2685i</v>
          </cell>
          <cell r="B381" t="str">
            <v>ELETRODUTO DE PVC RÍGIDO ROSÁVEL Ø 1" - L=3M</v>
          </cell>
          <cell r="C381" t="str">
            <v>m</v>
          </cell>
          <cell r="D381">
            <v>3.81</v>
          </cell>
          <cell r="E381">
            <v>4.3899999999999997</v>
          </cell>
        </row>
        <row r="382">
          <cell r="A382" t="str">
            <v>39129i</v>
          </cell>
          <cell r="B382" t="str">
            <v>ABRAÇADEIRA GALVANIZADA TIPO "D" COM CUNHA PARA Ø 1"</v>
          </cell>
          <cell r="C382" t="str">
            <v>unid</v>
          </cell>
          <cell r="D382">
            <v>1.29</v>
          </cell>
          <cell r="E382">
            <v>1.49</v>
          </cell>
        </row>
        <row r="383">
          <cell r="A383" t="str">
            <v>7583i</v>
          </cell>
          <cell r="B383" t="str">
            <v>PARAFUSO C/BUCHA PLASTICA S-8 4,8 X 45MM</v>
          </cell>
          <cell r="C383" t="str">
            <v>unid</v>
          </cell>
          <cell r="D383">
            <v>0.33</v>
          </cell>
          <cell r="E383">
            <v>0.38</v>
          </cell>
        </row>
        <row r="384">
          <cell r="A384" t="str">
            <v>39863i</v>
          </cell>
          <cell r="B384" t="str">
            <v>CONECTOR DE BRONZE COM PARAFUSO DE APERTO</v>
          </cell>
          <cell r="C384" t="str">
            <v>unid</v>
          </cell>
          <cell r="D384">
            <v>9.0399999999999991</v>
          </cell>
          <cell r="E384">
            <v>10.42</v>
          </cell>
        </row>
        <row r="385">
          <cell r="A385" t="str">
            <v>11854i</v>
          </cell>
          <cell r="B385" t="str">
            <v>CONESTOR DE PRESSÃO BIMETÁLICO COM FURO 10MM</v>
          </cell>
          <cell r="C385" t="str">
            <v>unid</v>
          </cell>
          <cell r="D385">
            <v>4.8899999999999997</v>
          </cell>
          <cell r="E385">
            <v>5.64</v>
          </cell>
        </row>
        <row r="386">
          <cell r="A386" t="str">
            <v>4377i</v>
          </cell>
          <cell r="B386" t="str">
            <v>PARAFUSO INOX 4,2X32MM</v>
          </cell>
          <cell r="C386" t="str">
            <v>unid</v>
          </cell>
          <cell r="D386">
            <v>0.09</v>
          </cell>
          <cell r="E386">
            <v>0.1</v>
          </cell>
        </row>
        <row r="387">
          <cell r="A387" t="str">
            <v>13348i</v>
          </cell>
          <cell r="B387" t="str">
            <v>ARRUELA ABA LARGA INOX M-5</v>
          </cell>
          <cell r="C387" t="str">
            <v>unid</v>
          </cell>
          <cell r="D387">
            <v>0.85</v>
          </cell>
          <cell r="E387">
            <v>0.98</v>
          </cell>
        </row>
        <row r="388">
          <cell r="A388" t="str">
            <v>4375i</v>
          </cell>
          <cell r="B388" t="str">
            <v>BUCHA DE NYLON S-6</v>
          </cell>
          <cell r="C388" t="str">
            <v>unid</v>
          </cell>
          <cell r="D388">
            <v>0.08</v>
          </cell>
          <cell r="E388">
            <v>0.09</v>
          </cell>
        </row>
        <row r="389">
          <cell r="A389" t="str">
            <v>4356i</v>
          </cell>
          <cell r="B389" t="str">
            <v>PARAFUSO R. SOBERBA INOX - M6X50MM</v>
          </cell>
          <cell r="C389" t="str">
            <v>unid</v>
          </cell>
          <cell r="D389">
            <v>0.13</v>
          </cell>
          <cell r="E389">
            <v>0.15</v>
          </cell>
        </row>
        <row r="390">
          <cell r="A390" t="str">
            <v>4376i</v>
          </cell>
          <cell r="B390" t="str">
            <v>BUCHA DE NYLON S-8</v>
          </cell>
          <cell r="C390" t="str">
            <v>unid</v>
          </cell>
          <cell r="D390">
            <v>0.15</v>
          </cell>
          <cell r="E390">
            <v>0.17</v>
          </cell>
        </row>
        <row r="391">
          <cell r="A391" t="str">
            <v>39129i</v>
          </cell>
          <cell r="B391" t="str">
            <v>PRESILHA DE LATÃO</v>
          </cell>
          <cell r="C391" t="str">
            <v>unid</v>
          </cell>
          <cell r="D391">
            <v>1.29</v>
          </cell>
          <cell r="E391">
            <v>1.49</v>
          </cell>
        </row>
        <row r="392">
          <cell r="A392" t="str">
            <v>20111i</v>
          </cell>
          <cell r="B392" t="str">
            <v>FITA ISOLANTE PRETA - ROLO 20M</v>
          </cell>
          <cell r="C392" t="str">
            <v>unid</v>
          </cell>
          <cell r="D392">
            <v>6.95</v>
          </cell>
          <cell r="E392">
            <v>8.01</v>
          </cell>
        </row>
        <row r="393">
          <cell r="A393" t="str">
            <v>2580i</v>
          </cell>
          <cell r="B393" t="str">
            <v>CONDULETE DE ALUMÍNIO UNIVERSAL Ø 3/4”</v>
          </cell>
          <cell r="C393" t="str">
            <v>unid</v>
          </cell>
          <cell r="D393">
            <v>13.38</v>
          </cell>
          <cell r="E393">
            <v>15.42</v>
          </cell>
        </row>
        <row r="394">
          <cell r="A394" t="str">
            <v>12129i</v>
          </cell>
          <cell r="B394" t="str">
            <v>INTERRUPTOR TIPO DUPLO 2 SEÇÕES</v>
          </cell>
          <cell r="C394" t="str">
            <v>unid</v>
          </cell>
          <cell r="D394">
            <v>10.85</v>
          </cell>
          <cell r="E394">
            <v>12.51</v>
          </cell>
        </row>
        <row r="395">
          <cell r="A395" t="str">
            <v>43265i</v>
          </cell>
          <cell r="B395" t="str">
            <v>LUMINÁRIA BLINDADA ARANDELA 45º</v>
          </cell>
          <cell r="C395" t="str">
            <v>unid</v>
          </cell>
          <cell r="D395">
            <v>63.95</v>
          </cell>
          <cell r="E395">
            <v>73.72</v>
          </cell>
        </row>
        <row r="396">
          <cell r="A396" t="str">
            <v>38780i</v>
          </cell>
          <cell r="B396" t="str">
            <v>LÂMPADA FLUORESCENTE COMPACTA DE 25W</v>
          </cell>
          <cell r="C396" t="str">
            <v>unid</v>
          </cell>
          <cell r="D396">
            <v>12.21</v>
          </cell>
          <cell r="E396">
            <v>14.08</v>
          </cell>
        </row>
        <row r="397">
          <cell r="A397" t="str">
            <v>38091i</v>
          </cell>
          <cell r="B397" t="str">
            <v>ESPELHO PARA INTERRUPTOR DUPLO</v>
          </cell>
          <cell r="C397" t="str">
            <v>unid</v>
          </cell>
          <cell r="D397">
            <v>2.11</v>
          </cell>
          <cell r="E397">
            <v>2.4300000000000002</v>
          </cell>
        </row>
        <row r="398">
          <cell r="A398" t="str">
            <v>12147i</v>
          </cell>
          <cell r="B398" t="str">
            <v>TOMADA MONOFÁSICA 2P+T BLINDADA COM TAMPA MOLA EM CAIXA DE AL</v>
          </cell>
          <cell r="C398" t="str">
            <v>unid</v>
          </cell>
          <cell r="D398">
            <v>12.2</v>
          </cell>
          <cell r="E398">
            <v>14.06</v>
          </cell>
        </row>
        <row r="399">
          <cell r="A399" t="str">
            <v>12231i</v>
          </cell>
          <cell r="B399" t="str">
            <v>LUMINÁRIA ABERTA COMPLETA PARA LÂMPADA FLUORESCENTE 32W</v>
          </cell>
          <cell r="C399" t="str">
            <v>unid</v>
          </cell>
          <cell r="D399">
            <v>14.44</v>
          </cell>
          <cell r="E399">
            <v>16.649999999999999</v>
          </cell>
        </row>
        <row r="400">
          <cell r="A400" t="str">
            <v>38779i</v>
          </cell>
          <cell r="B400" t="str">
            <v>LÂMPADA FLUORESCENTE 32W</v>
          </cell>
          <cell r="C400" t="str">
            <v>unid</v>
          </cell>
          <cell r="D400">
            <v>6.76</v>
          </cell>
          <cell r="E400">
            <v>7.79</v>
          </cell>
        </row>
        <row r="401">
          <cell r="A401" t="str">
            <v>4346i</v>
          </cell>
          <cell r="B401" t="str">
            <v>PARAFUSO SEXTAVADO C/PORCA E ARRUELA DE PRESSÃO</v>
          </cell>
          <cell r="C401" t="str">
            <v>unid</v>
          </cell>
          <cell r="D401">
            <v>5.24</v>
          </cell>
          <cell r="E401">
            <v>6.04</v>
          </cell>
        </row>
        <row r="402">
          <cell r="A402" t="str">
            <v>565i</v>
          </cell>
          <cell r="B402" t="str">
            <v>BARRA CHATA DE AÇO COM REVESTIMENTO DE ZINCO (ESPESSURA 5MM)</v>
          </cell>
          <cell r="C402" t="str">
            <v>m</v>
          </cell>
          <cell r="D402">
            <v>9</v>
          </cell>
          <cell r="E402">
            <v>10.38</v>
          </cell>
        </row>
        <row r="403">
          <cell r="A403" t="str">
            <v>1580i</v>
          </cell>
          <cell r="B403" t="str">
            <v>TERMINAL DE COMPRESSÃO 95MM DIÂMETRO DO FURO 13,5MM</v>
          </cell>
          <cell r="C403" t="str">
            <v>unid</v>
          </cell>
          <cell r="D403">
            <v>3.98</v>
          </cell>
          <cell r="E403">
            <v>4.59</v>
          </cell>
        </row>
        <row r="404">
          <cell r="A404" t="str">
            <v>7543i</v>
          </cell>
          <cell r="B404" t="str">
            <v>TAMPA CEGA PARA CONDULETE Ø3/4</v>
          </cell>
          <cell r="C404" t="str">
            <v>unid</v>
          </cell>
          <cell r="D404">
            <v>2.95</v>
          </cell>
          <cell r="E404">
            <v>3.4</v>
          </cell>
        </row>
        <row r="405">
          <cell r="A405" t="str">
            <v>39272i</v>
          </cell>
          <cell r="B405" t="str">
            <v>CURVA PVC PARA ELETRODUTO ROSCÁVEL Ø3/4</v>
          </cell>
          <cell r="C405" t="str">
            <v>unid</v>
          </cell>
          <cell r="D405">
            <v>1.42</v>
          </cell>
          <cell r="E405">
            <v>1.64</v>
          </cell>
        </row>
        <row r="406">
          <cell r="A406" t="str">
            <v>2685i</v>
          </cell>
          <cell r="B406" t="str">
            <v>ELETRODUTO DE PVC RÍGIDO ROSÁVEL Ø 1" - L=3M</v>
          </cell>
          <cell r="C406" t="str">
            <v>m</v>
          </cell>
          <cell r="D406">
            <v>3.81</v>
          </cell>
          <cell r="E406">
            <v>4.3899999999999997</v>
          </cell>
        </row>
        <row r="407">
          <cell r="A407" t="str">
            <v>2680i</v>
          </cell>
          <cell r="B407" t="str">
            <v>ELETRODUTO DE PVC RÍGIDO ROSCÁVEL Ø1 1/2" L=3M</v>
          </cell>
          <cell r="C407" t="str">
            <v>m</v>
          </cell>
          <cell r="D407">
            <v>5.58</v>
          </cell>
          <cell r="E407">
            <v>6.43</v>
          </cell>
        </row>
        <row r="408">
          <cell r="A408" t="str">
            <v>2581i</v>
          </cell>
          <cell r="B408" t="str">
            <v>CONDULETE DE ALUMÍNIO UNIVERSAL Ø 1”</v>
          </cell>
          <cell r="C408" t="str">
            <v>unid</v>
          </cell>
          <cell r="D408">
            <v>15.62</v>
          </cell>
          <cell r="E408">
            <v>18.010000000000002</v>
          </cell>
        </row>
        <row r="409">
          <cell r="A409" t="str">
            <v>2582i</v>
          </cell>
          <cell r="B409" t="str">
            <v>CONDULETE DE ALUMÍNIO UNIVERSAL Ø 1 1/2”</v>
          </cell>
          <cell r="C409" t="str">
            <v>unid</v>
          </cell>
          <cell r="D409">
            <v>29.92</v>
          </cell>
          <cell r="E409">
            <v>34.49</v>
          </cell>
        </row>
        <row r="410">
          <cell r="A410" t="str">
            <v>7583i</v>
          </cell>
          <cell r="B410" t="str">
            <v>PARAFUSO C/BUCHA PLASTICA S-8 4,8 X 45MM</v>
          </cell>
          <cell r="C410" t="str">
            <v>unid</v>
          </cell>
          <cell r="D410">
            <v>0.33</v>
          </cell>
          <cell r="E410">
            <v>0.38</v>
          </cell>
        </row>
        <row r="411">
          <cell r="A411" t="str">
            <v>37591i</v>
          </cell>
          <cell r="B411" t="str">
            <v>MÃO FRANCESA SIMPLES 38 X 38</v>
          </cell>
          <cell r="C411" t="str">
            <v>unid</v>
          </cell>
          <cell r="D411">
            <v>11.33</v>
          </cell>
          <cell r="E411">
            <v>13.06</v>
          </cell>
        </row>
        <row r="412">
          <cell r="A412" t="str">
            <v>994i</v>
          </cell>
          <cell r="B412" t="str">
            <v>CABO DE COBRE MÚLTIPLO SEÇÃO 4X6MM² - AFUMEX 1 KV</v>
          </cell>
          <cell r="C412" t="str">
            <v>m</v>
          </cell>
          <cell r="D412">
            <v>3.62</v>
          </cell>
          <cell r="E412">
            <v>4.17</v>
          </cell>
        </row>
        <row r="413">
          <cell r="A413" t="str">
            <v>1020i</v>
          </cell>
          <cell r="B413" t="str">
            <v>CABO DE COBRE MÚLTIPLO SEÇÃO 4X10MM² - AFUMEX 1 KV</v>
          </cell>
          <cell r="C413" t="str">
            <v>m</v>
          </cell>
          <cell r="D413">
            <v>5.8</v>
          </cell>
          <cell r="E413">
            <v>6.69</v>
          </cell>
        </row>
        <row r="414">
          <cell r="A414" t="str">
            <v>995i</v>
          </cell>
          <cell r="B414" t="str">
            <v>CABO DE COBRE MÚLTIPLO SEÇÃO 4X16MM² - AFUMEX 1 KV</v>
          </cell>
          <cell r="C414" t="str">
            <v>m</v>
          </cell>
          <cell r="D414">
            <v>8.9</v>
          </cell>
          <cell r="E414">
            <v>10.26</v>
          </cell>
        </row>
        <row r="415">
          <cell r="A415" t="str">
            <v>977i</v>
          </cell>
          <cell r="B415" t="str">
            <v>CABO DE COBRE MÚLTIPLO SEÇÃO 4X70MM² - AFUMEX 1 KV</v>
          </cell>
          <cell r="C415" t="str">
            <v>m</v>
          </cell>
          <cell r="D415">
            <v>36.869999999999997</v>
          </cell>
          <cell r="E415">
            <v>42.5</v>
          </cell>
        </row>
        <row r="416">
          <cell r="A416" t="str">
            <v>3378i</v>
          </cell>
          <cell r="B416" t="str">
            <v>HASTE DE ATERRAMENTO DE AÇO COBREADO Ø 19X3000 MM</v>
          </cell>
          <cell r="C416" t="str">
            <v>unid</v>
          </cell>
          <cell r="D416">
            <v>66.72</v>
          </cell>
          <cell r="E416">
            <v>76.91</v>
          </cell>
        </row>
        <row r="417">
          <cell r="A417" t="str">
            <v>39863i</v>
          </cell>
          <cell r="B417" t="str">
            <v>CONECTOR DE BRONZE COM PARAFUSO DE APERTO</v>
          </cell>
          <cell r="C417" t="str">
            <v>unid</v>
          </cell>
          <cell r="D417">
            <v>9.0399999999999991</v>
          </cell>
          <cell r="E417">
            <v>10.42</v>
          </cell>
        </row>
        <row r="418">
          <cell r="A418" t="str">
            <v>39248i</v>
          </cell>
          <cell r="B418" t="str">
            <v>ELETRODUTO CORRUGADO TIPO KANALEX Ø 4"</v>
          </cell>
          <cell r="C418" t="str">
            <v>m</v>
          </cell>
          <cell r="D418">
            <v>10.74</v>
          </cell>
          <cell r="E418">
            <v>12.38</v>
          </cell>
        </row>
        <row r="419">
          <cell r="A419" t="str">
            <v>39129i</v>
          </cell>
          <cell r="B419" t="str">
            <v>ABRAÇADEIRA GALVANIZADA TIPO "D" COM CUNHA PARA Ø 1"</v>
          </cell>
          <cell r="C419" t="str">
            <v>unid</v>
          </cell>
          <cell r="D419">
            <v>1.29</v>
          </cell>
          <cell r="E419">
            <v>1.49</v>
          </cell>
        </row>
        <row r="420">
          <cell r="A420" t="str">
            <v>39131i</v>
          </cell>
          <cell r="B420" t="str">
            <v>ABRAÇADEIRA GALVANIZADA TIPO "D" COM CUNHA PARA Ø 1 1/2"</v>
          </cell>
          <cell r="C420" t="str">
            <v>unid</v>
          </cell>
          <cell r="D420">
            <v>2.29</v>
          </cell>
          <cell r="E420">
            <v>2.64</v>
          </cell>
        </row>
        <row r="421">
          <cell r="A421" t="str">
            <v>7583i</v>
          </cell>
          <cell r="B421" t="str">
            <v>PARAFUSO C/BUCHA PLASTICA S-8 4,8 X 45MM</v>
          </cell>
          <cell r="C421" t="str">
            <v>unid</v>
          </cell>
          <cell r="D421">
            <v>0.33</v>
          </cell>
          <cell r="E421">
            <v>0.38</v>
          </cell>
        </row>
        <row r="422">
          <cell r="A422" t="str">
            <v>20111i</v>
          </cell>
          <cell r="B422" t="str">
            <v>FITA ISOLANTE PRETA- ROLO 20M</v>
          </cell>
          <cell r="C422" t="str">
            <v>uind</v>
          </cell>
          <cell r="D422">
            <v>6.95</v>
          </cell>
          <cell r="E422">
            <v>8.01</v>
          </cell>
        </row>
        <row r="423">
          <cell r="A423" t="str">
            <v>2674i</v>
          </cell>
          <cell r="B423" t="str">
            <v>ELETRODUTO DE PVC RÍGIDO ROSCÁVEL Ø3/4" L=3,0M</v>
          </cell>
          <cell r="C423" t="str">
            <v>m</v>
          </cell>
          <cell r="D423">
            <v>2.44</v>
          </cell>
          <cell r="E423">
            <v>2.81</v>
          </cell>
        </row>
        <row r="424">
          <cell r="A424" t="str">
            <v>2685i</v>
          </cell>
          <cell r="B424" t="str">
            <v>ELETRODUTO DE PVC RÍGIDO ROSÁVEL Ø 1" - L=3M</v>
          </cell>
          <cell r="C424" t="str">
            <v>m</v>
          </cell>
          <cell r="D424">
            <v>3.81</v>
          </cell>
          <cell r="E424">
            <v>4.3899999999999997</v>
          </cell>
        </row>
        <row r="425">
          <cell r="A425" t="str">
            <v>1021i</v>
          </cell>
          <cell r="B425" t="str">
            <v>CABO DE COBRE MÚLTIPLO SEÇÃO 4X4MM² - AFUMEX 1 KV</v>
          </cell>
          <cell r="C425" t="str">
            <v>m</v>
          </cell>
          <cell r="D425">
            <v>2.65</v>
          </cell>
          <cell r="E425">
            <v>3.05</v>
          </cell>
        </row>
        <row r="426">
          <cell r="A426" t="str">
            <v>39128i</v>
          </cell>
          <cell r="B426" t="str">
            <v>ABRAÇADEIRA GALVANIZADA TIPO "D" COM CUNHA PARA Ø 3/4"</v>
          </cell>
          <cell r="C426" t="str">
            <v>unid</v>
          </cell>
          <cell r="D426">
            <v>1.2</v>
          </cell>
          <cell r="E426">
            <v>1.38</v>
          </cell>
        </row>
        <row r="427">
          <cell r="A427" t="str">
            <v>11964i</v>
          </cell>
          <cell r="B427" t="str">
            <v>CHUMBADOR TIPO PARABOLT ∅3/8"</v>
          </cell>
          <cell r="C427" t="str">
            <v>unid</v>
          </cell>
          <cell r="D427">
            <v>1.23</v>
          </cell>
          <cell r="E427">
            <v>1.42</v>
          </cell>
        </row>
        <row r="428">
          <cell r="A428" t="str">
            <v>38060i</v>
          </cell>
          <cell r="B428" t="str">
            <v>BASE PARA MASTRO Ø3/4" ALUMÍNIO FUNDIDO</v>
          </cell>
          <cell r="C428" t="str">
            <v>unid</v>
          </cell>
          <cell r="D428">
            <v>52.81</v>
          </cell>
          <cell r="E428">
            <v>60.88</v>
          </cell>
        </row>
        <row r="429">
          <cell r="A429" t="str">
            <v>20111i</v>
          </cell>
          <cell r="B429" t="str">
            <v>FITA ISOLANTE PRETA- ROLO 20M</v>
          </cell>
          <cell r="C429" t="str">
            <v>uind</v>
          </cell>
          <cell r="D429">
            <v>6.95</v>
          </cell>
          <cell r="E429">
            <v>8.01</v>
          </cell>
        </row>
        <row r="430">
          <cell r="A430" t="str">
            <v>2674i</v>
          </cell>
          <cell r="B430" t="str">
            <v>ELETRODUTO DE PVC RÍGIDO ROSCÁVEL Ø3/4" L=3,0M</v>
          </cell>
          <cell r="C430" t="str">
            <v>m</v>
          </cell>
          <cell r="D430">
            <v>2.44</v>
          </cell>
          <cell r="E430">
            <v>2.81</v>
          </cell>
        </row>
        <row r="431">
          <cell r="A431" t="str">
            <v>39128i</v>
          </cell>
          <cell r="B431" t="str">
            <v>ABRAÇADEIRA GALVANIZADA TIPO "D" COM CUNHA PARA Ø 3/4"</v>
          </cell>
          <cell r="C431" t="str">
            <v>unid</v>
          </cell>
          <cell r="D431">
            <v>1.2</v>
          </cell>
          <cell r="E431">
            <v>1.38</v>
          </cell>
        </row>
        <row r="432">
          <cell r="A432" t="str">
            <v>1021i</v>
          </cell>
          <cell r="B432" t="str">
            <v>CABO DE COBRE MÚLTIPLO SEÇÃO 4X4MM² - AFUMEX 1 KV</v>
          </cell>
          <cell r="C432" t="str">
            <v>m</v>
          </cell>
          <cell r="D432">
            <v>2.65</v>
          </cell>
          <cell r="E432">
            <v>3.05</v>
          </cell>
        </row>
        <row r="433">
          <cell r="A433" t="str">
            <v>2685i</v>
          </cell>
          <cell r="B433" t="str">
            <v>ELETRODUTO DE PVC RÍGIDO ROSÁVEL Ø 1" - L=3M</v>
          </cell>
          <cell r="C433" t="str">
            <v>m</v>
          </cell>
          <cell r="D433">
            <v>3.81</v>
          </cell>
          <cell r="E433">
            <v>4.3899999999999997</v>
          </cell>
        </row>
        <row r="434">
          <cell r="A434" t="str">
            <v>11964i</v>
          </cell>
          <cell r="B434" t="str">
            <v>CHUMBADOR TIPO PARABOLT ∅3/8"</v>
          </cell>
          <cell r="C434" t="str">
            <v>unid</v>
          </cell>
          <cell r="D434">
            <v>1.23</v>
          </cell>
          <cell r="E434">
            <v>1.42</v>
          </cell>
        </row>
        <row r="435">
          <cell r="A435" t="str">
            <v>38060i</v>
          </cell>
          <cell r="B435" t="str">
            <v>BASE PARA MASTRO Ø3/4" ALUMÍNIO FUNDIDO</v>
          </cell>
          <cell r="C435" t="str">
            <v>unid</v>
          </cell>
          <cell r="D435">
            <v>52.81</v>
          </cell>
          <cell r="E435">
            <v>60.88</v>
          </cell>
        </row>
        <row r="436">
          <cell r="A436" t="str">
            <v>20111i</v>
          </cell>
          <cell r="B436" t="str">
            <v>FITA ISOLANTE PRETA- ROLO 20M</v>
          </cell>
          <cell r="C436" t="str">
            <v>uind</v>
          </cell>
          <cell r="D436">
            <v>6.95</v>
          </cell>
          <cell r="E436">
            <v>8.01</v>
          </cell>
        </row>
        <row r="437">
          <cell r="A437" t="str">
            <v>903i</v>
          </cell>
          <cell r="B437" t="str">
            <v>CABO DE ALUMÍNIO COBERTO COM XLPE 95MM²- CLASSE 15KV</v>
          </cell>
          <cell r="C437" t="str">
            <v>m</v>
          </cell>
          <cell r="D437">
            <v>77.75</v>
          </cell>
          <cell r="E437">
            <v>89.63</v>
          </cell>
        </row>
        <row r="438">
          <cell r="A438" t="str">
            <v>11964i</v>
          </cell>
          <cell r="B438" t="str">
            <v>CHUMBADOR TIPO PARABOLT ∅3/8"</v>
          </cell>
          <cell r="C438" t="str">
            <v>unid</v>
          </cell>
          <cell r="D438">
            <v>1.23</v>
          </cell>
          <cell r="E438">
            <v>1.42</v>
          </cell>
        </row>
        <row r="439">
          <cell r="A439" t="str">
            <v>10956i</v>
          </cell>
          <cell r="B439" t="str">
            <v>BASE PARA MASTRO Ø4" ALUMÍNIO FUNDIDO</v>
          </cell>
          <cell r="C439" t="str">
            <v>unid</v>
          </cell>
          <cell r="D439">
            <v>54.86</v>
          </cell>
          <cell r="E439">
            <v>63.24</v>
          </cell>
        </row>
        <row r="440">
          <cell r="A440" t="str">
            <v>39028i</v>
          </cell>
          <cell r="B440" t="str">
            <v>PERFILADO EM AÇO ZINCADO DIM. 38X38MM -L=3,0M</v>
          </cell>
          <cell r="C440" t="str">
            <v>m</v>
          </cell>
          <cell r="D440">
            <v>7.46</v>
          </cell>
          <cell r="E440">
            <v>8.6</v>
          </cell>
        </row>
        <row r="441">
          <cell r="A441" t="str">
            <v>39129i</v>
          </cell>
          <cell r="B441" t="str">
            <v>PRESILHA PARA FIXAÇÃO</v>
          </cell>
          <cell r="C441" t="str">
            <v>unid</v>
          </cell>
          <cell r="D441">
            <v>1.29</v>
          </cell>
          <cell r="E441">
            <v>1.49</v>
          </cell>
        </row>
        <row r="442">
          <cell r="A442" t="str">
            <v>4342/39207i</v>
          </cell>
          <cell r="B442" t="str">
            <v>PORCA E ARRUELA ∅3/8"</v>
          </cell>
          <cell r="C442" t="str">
            <v>unid</v>
          </cell>
          <cell r="D442">
            <v>0.83</v>
          </cell>
          <cell r="E442">
            <v>0.96</v>
          </cell>
        </row>
        <row r="443">
          <cell r="A443" t="str">
            <v>7583i</v>
          </cell>
          <cell r="B443" t="str">
            <v>PARAFUSO C/BUCHA PLASTICA S-8 4,8 X 45MM</v>
          </cell>
          <cell r="C443" t="str">
            <v>unid</v>
          </cell>
          <cell r="D443">
            <v>0.33</v>
          </cell>
          <cell r="E443">
            <v>0.38</v>
          </cell>
        </row>
        <row r="444">
          <cell r="A444" t="str">
            <v>11976i</v>
          </cell>
          <cell r="B444" t="str">
            <v>CHUMBADOR DE EXPASÃO Ø 1/4"</v>
          </cell>
          <cell r="C444" t="str">
            <v>unid</v>
          </cell>
          <cell r="D444">
            <v>0.62</v>
          </cell>
          <cell r="E444">
            <v>0.71</v>
          </cell>
        </row>
        <row r="445">
          <cell r="A445" t="str">
            <v>1337i</v>
          </cell>
          <cell r="B445" t="str">
            <v>CHAPA XADREZ 6,35MM GALVANIZADA À FOGO (3000X500)MM -L=3,0M</v>
          </cell>
          <cell r="C445" t="str">
            <v>unid</v>
          </cell>
          <cell r="D445">
            <v>493.22385000000003</v>
          </cell>
          <cell r="E445">
            <v>568.59</v>
          </cell>
        </row>
        <row r="446">
          <cell r="A446" t="str">
            <v>1015i</v>
          </cell>
          <cell r="B446" t="str">
            <v>CABO DE COBRE SINGELO 240MM2-1KV EPROTENAX</v>
          </cell>
          <cell r="C446" t="str">
            <v>m</v>
          </cell>
          <cell r="D446">
            <v>127.51</v>
          </cell>
          <cell r="E446">
            <v>146.99</v>
          </cell>
        </row>
        <row r="447">
          <cell r="A447" t="str">
            <v>10956i</v>
          </cell>
          <cell r="B447" t="str">
            <v>BASE PARA MASTRO Ø4" ALUMÍNIO FUNDIDO</v>
          </cell>
          <cell r="C447" t="str">
            <v>unid</v>
          </cell>
          <cell r="D447">
            <v>54.86</v>
          </cell>
          <cell r="E447">
            <v>63.24</v>
          </cell>
        </row>
        <row r="448">
          <cell r="A448" t="str">
            <v>39129i</v>
          </cell>
          <cell r="B448" t="str">
            <v>PRESILHA PARA FIXAÇÃO</v>
          </cell>
          <cell r="C448" t="str">
            <v>unid</v>
          </cell>
          <cell r="D448">
            <v>1.29</v>
          </cell>
          <cell r="E448">
            <v>1.49</v>
          </cell>
        </row>
        <row r="449">
          <cell r="A449" t="str">
            <v>11976i</v>
          </cell>
          <cell r="B449" t="str">
            <v>CHUMBADOR DE EXPASÃO Ø 1/4"</v>
          </cell>
          <cell r="C449" t="str">
            <v>unid</v>
          </cell>
          <cell r="D449">
            <v>0.62</v>
          </cell>
          <cell r="E449">
            <v>0.71</v>
          </cell>
        </row>
        <row r="450">
          <cell r="A450" t="str">
            <v>1337i</v>
          </cell>
          <cell r="B450" t="str">
            <v>CHAPA XADREZ 6,35MM GALVANIZADA À FOGO (3000X500)MM -L=3,0M</v>
          </cell>
          <cell r="C450" t="str">
            <v>unid</v>
          </cell>
          <cell r="D450">
            <v>493.22385000000003</v>
          </cell>
          <cell r="E450">
            <v>568.59</v>
          </cell>
        </row>
        <row r="451">
          <cell r="A451" t="str">
            <v>4168i</v>
          </cell>
          <cell r="B451" t="str">
            <v>TERMINAL TERMOCONTRÁTIL PARA CABO 95MM² - CLASSE 15KV</v>
          </cell>
          <cell r="C451" t="str">
            <v>unid</v>
          </cell>
          <cell r="D451">
            <v>260.69</v>
          </cell>
          <cell r="E451">
            <v>300.52</v>
          </cell>
        </row>
        <row r="452">
          <cell r="A452" t="str">
            <v>903i</v>
          </cell>
          <cell r="B452" t="str">
            <v>CABO DE ALUMÍNIO COBERTO COM XLPE 95MM²- CLASSE 15KV</v>
          </cell>
          <cell r="C452" t="str">
            <v>m</v>
          </cell>
          <cell r="D452">
            <v>77.75</v>
          </cell>
          <cell r="E452">
            <v>89.63</v>
          </cell>
        </row>
        <row r="453">
          <cell r="A453" t="str">
            <v>39028i</v>
          </cell>
          <cell r="B453" t="str">
            <v>PERFILADO EM AÇO ZINCADO DIM. 38X38MM -L=3,0M</v>
          </cell>
          <cell r="C453" t="str">
            <v>m</v>
          </cell>
          <cell r="D453">
            <v>7.46</v>
          </cell>
          <cell r="E453">
            <v>8.6</v>
          </cell>
        </row>
        <row r="454">
          <cell r="A454" t="str">
            <v>39129i</v>
          </cell>
          <cell r="B454" t="str">
            <v>PRESILHA PARA FIXAÇÃO</v>
          </cell>
          <cell r="C454" t="str">
            <v>unid</v>
          </cell>
          <cell r="D454">
            <v>1.29</v>
          </cell>
          <cell r="E454">
            <v>1.49</v>
          </cell>
        </row>
        <row r="455">
          <cell r="A455" t="str">
            <v>11964i</v>
          </cell>
          <cell r="B455" t="str">
            <v>CHUMBADOR TIPO PARABOLT ∅3/8"</v>
          </cell>
          <cell r="C455" t="str">
            <v>unid</v>
          </cell>
          <cell r="D455">
            <v>1.23</v>
          </cell>
          <cell r="E455">
            <v>1.42</v>
          </cell>
        </row>
        <row r="456">
          <cell r="A456" t="str">
            <v>4342/39207i</v>
          </cell>
          <cell r="B456" t="str">
            <v>PORCA E ARRUELA ∅3/8"</v>
          </cell>
          <cell r="C456" t="str">
            <v>unid</v>
          </cell>
          <cell r="D456">
            <v>0.83</v>
          </cell>
          <cell r="E456">
            <v>0.96</v>
          </cell>
        </row>
        <row r="457">
          <cell r="A457" t="str">
            <v>7583i</v>
          </cell>
          <cell r="B457" t="str">
            <v>PARAFUSO C/BUCHA PLASTICA S-8 4,8 X 45MM</v>
          </cell>
          <cell r="C457" t="str">
            <v>unid</v>
          </cell>
          <cell r="D457">
            <v>0.33</v>
          </cell>
          <cell r="E457">
            <v>0.38</v>
          </cell>
        </row>
        <row r="458">
          <cell r="A458" t="str">
            <v>13339i</v>
          </cell>
          <cell r="B458" t="str">
            <v>POSTE DE CONCRETO DUPLO "T" 12-4KN</v>
          </cell>
          <cell r="C458" t="str">
            <v>unid</v>
          </cell>
          <cell r="D458">
            <v>938.81</v>
          </cell>
          <cell r="E458">
            <v>1082.26</v>
          </cell>
        </row>
        <row r="459">
          <cell r="A459" t="str">
            <v>13339i</v>
          </cell>
          <cell r="B459" t="str">
            <v>POSTE DE CONCRETO DUPLO "T"  12-10KN</v>
          </cell>
          <cell r="C459" t="str">
            <v>unid</v>
          </cell>
          <cell r="D459">
            <v>938.81</v>
          </cell>
          <cell r="E459">
            <v>1082.26</v>
          </cell>
        </row>
        <row r="460">
          <cell r="A460" t="str">
            <v>5055i</v>
          </cell>
          <cell r="B460" t="str">
            <v>POSTE DE CONCRETO CIRCULAR  12-6KN</v>
          </cell>
          <cell r="C460" t="str">
            <v>unid</v>
          </cell>
          <cell r="D460">
            <v>827.62</v>
          </cell>
          <cell r="E460">
            <v>954.08</v>
          </cell>
        </row>
        <row r="461">
          <cell r="A461" t="str">
            <v>5035i</v>
          </cell>
          <cell r="B461" t="str">
            <v>POSTE DE CONCRETO CIRCULAR  12-15KN</v>
          </cell>
          <cell r="C461" t="str">
            <v>unid</v>
          </cell>
          <cell r="D461">
            <v>1053.19</v>
          </cell>
          <cell r="E461">
            <v>1214.1199999999999</v>
          </cell>
        </row>
        <row r="462">
          <cell r="A462" t="str">
            <v>5035i</v>
          </cell>
          <cell r="B462" t="str">
            <v>POSTE DE CONCRETO CIRCULAR  13-20KN</v>
          </cell>
          <cell r="C462" t="str">
            <v>unid</v>
          </cell>
          <cell r="D462">
            <v>1053.19</v>
          </cell>
          <cell r="E462">
            <v>1214.1199999999999</v>
          </cell>
        </row>
        <row r="463">
          <cell r="A463" t="str">
            <v>7614i</v>
          </cell>
          <cell r="B463" t="str">
            <v>TRANSFORMADOR DE DISTRIBUIÇÃO 150KVA - 380/220V - CLASSE 15KV</v>
          </cell>
          <cell r="C463" t="str">
            <v>unid</v>
          </cell>
          <cell r="D463">
            <v>12934.89</v>
          </cell>
          <cell r="E463">
            <v>14911.34</v>
          </cell>
        </row>
        <row r="464">
          <cell r="A464" t="str">
            <v>841i</v>
          </cell>
          <cell r="B464" t="str">
            <v>CABO 4/0 AWG - CLASSE DE ISOLAÇÃO 15KV</v>
          </cell>
          <cell r="C464" t="str">
            <v>m</v>
          </cell>
          <cell r="D464">
            <v>5.66256</v>
          </cell>
          <cell r="E464">
            <v>6.53</v>
          </cell>
        </row>
        <row r="465">
          <cell r="A465" t="str">
            <v>25002i</v>
          </cell>
          <cell r="B465" t="str">
            <v>CABO 2 AWG - CLASSE DE ISOLAÇÃO 15KV</v>
          </cell>
          <cell r="C465" t="str">
            <v>m</v>
          </cell>
          <cell r="D465">
            <v>8.7467499999999987</v>
          </cell>
          <cell r="E465">
            <v>10.08</v>
          </cell>
        </row>
        <row r="466">
          <cell r="A466" t="str">
            <v>10510i</v>
          </cell>
          <cell r="B466" t="str">
            <v>CRUZETA DE MADEIRA TRATADA DIM. 115X90X2400MM</v>
          </cell>
          <cell r="C466" t="str">
            <v>unid</v>
          </cell>
          <cell r="D466">
            <v>73.569999999999993</v>
          </cell>
          <cell r="E466">
            <v>84.81</v>
          </cell>
        </row>
        <row r="467">
          <cell r="A467" t="str">
            <v>37591i</v>
          </cell>
          <cell r="B467" t="str">
            <v>MÃO FRANCESA ZINCADA PLANA 726MM</v>
          </cell>
          <cell r="C467" t="str">
            <v>unid</v>
          </cell>
          <cell r="D467">
            <v>11.33</v>
          </cell>
          <cell r="E467">
            <v>13.06</v>
          </cell>
        </row>
        <row r="468">
          <cell r="A468" t="str">
            <v>3405i</v>
          </cell>
          <cell r="B468" t="str">
            <v>ISOLAÇÃO POLIMÉRICO DE SUSPENSÃO - CLASSE 15KV</v>
          </cell>
          <cell r="C468" t="str">
            <v>unid</v>
          </cell>
          <cell r="D468">
            <v>64.09</v>
          </cell>
          <cell r="E468">
            <v>73.88</v>
          </cell>
        </row>
        <row r="469">
          <cell r="A469" t="str">
            <v>1597i</v>
          </cell>
          <cell r="B469" t="str">
            <v>CONECTOR PARALELO UNIVERSAL</v>
          </cell>
          <cell r="C469" t="str">
            <v>unid</v>
          </cell>
          <cell r="D469">
            <v>5.87</v>
          </cell>
          <cell r="E469">
            <v>6.77</v>
          </cell>
        </row>
        <row r="470">
          <cell r="A470" t="str">
            <v>868i</v>
          </cell>
          <cell r="B470" t="str">
            <v>CABO DE COBRE NÚ 25MM²</v>
          </cell>
          <cell r="C470" t="str">
            <v>m</v>
          </cell>
          <cell r="D470">
            <v>10.88</v>
          </cell>
          <cell r="E470">
            <v>12.54</v>
          </cell>
        </row>
        <row r="471">
          <cell r="A471" t="str">
            <v>4274i</v>
          </cell>
          <cell r="B471" t="str">
            <v>PARA RÁIO POLIMÉRICO COM DESLIGAMENTO AUTOMÁTICO - CLASSE 12KV</v>
          </cell>
          <cell r="C471" t="str">
            <v>unid</v>
          </cell>
          <cell r="D471">
            <v>79</v>
          </cell>
          <cell r="E471">
            <v>91.07</v>
          </cell>
        </row>
        <row r="472">
          <cell r="A472" t="str">
            <v>10956i</v>
          </cell>
          <cell r="B472" t="str">
            <v>SUPORTE "L" PARA CHAVE FUSÍVEL E PARA-RÁIO</v>
          </cell>
          <cell r="C472" t="str">
            <v>unid</v>
          </cell>
          <cell r="D472">
            <v>54.86</v>
          </cell>
          <cell r="E472">
            <v>63.24</v>
          </cell>
        </row>
        <row r="473">
          <cell r="A473" t="str">
            <v>11837i</v>
          </cell>
          <cell r="B473" t="str">
            <v>CONECTOR ESTRIBO COM GRAMPO DE LINHA VIVA</v>
          </cell>
          <cell r="C473" t="str">
            <v>unid</v>
          </cell>
          <cell r="D473">
            <v>45.97</v>
          </cell>
          <cell r="E473">
            <v>52.99</v>
          </cell>
        </row>
        <row r="474">
          <cell r="A474" t="str">
            <v>5047i</v>
          </cell>
          <cell r="B474" t="str">
            <v>CHAVE FUSÍVEL DE DISTRIBUIÇÃO - 300A - CLASSE 15KV</v>
          </cell>
          <cell r="C474" t="str">
            <v>unid</v>
          </cell>
          <cell r="D474">
            <v>302.85000000000002</v>
          </cell>
          <cell r="E474">
            <v>349.13</v>
          </cell>
        </row>
        <row r="475">
          <cell r="A475" t="str">
            <v>12327i</v>
          </cell>
          <cell r="B475" t="str">
            <v>CINTA PARA POSTE DE CONCRETO CIRCULAR</v>
          </cell>
          <cell r="C475" t="str">
            <v>unid</v>
          </cell>
          <cell r="D475">
            <v>32.99</v>
          </cell>
          <cell r="E475">
            <v>38.03</v>
          </cell>
        </row>
        <row r="476">
          <cell r="A476" t="str">
            <v>38132i</v>
          </cell>
          <cell r="B476" t="str">
            <v>FIO DE COBRE NU 6 AWG TEMPERA MEIA-DURA</v>
          </cell>
          <cell r="C476" t="str">
            <v>m</v>
          </cell>
          <cell r="D476">
            <v>5.5141399999999994</v>
          </cell>
          <cell r="E476">
            <v>6.36</v>
          </cell>
        </row>
        <row r="477">
          <cell r="A477" t="str">
            <v>11790i</v>
          </cell>
          <cell r="B477" t="str">
            <v>PARAFUSO DE MAQUINA M16X450MM ZINCADO</v>
          </cell>
          <cell r="C477" t="str">
            <v>unid</v>
          </cell>
          <cell r="D477">
            <v>16.73</v>
          </cell>
          <cell r="E477">
            <v>19.29</v>
          </cell>
        </row>
        <row r="478">
          <cell r="A478" t="str">
            <v>441i</v>
          </cell>
          <cell r="B478" t="str">
            <v>PARAFUSO DE MAQUINA M16X150MM ZINCADO</v>
          </cell>
          <cell r="C478" t="str">
            <v>unid</v>
          </cell>
          <cell r="D478">
            <v>6.21</v>
          </cell>
          <cell r="E478">
            <v>7.16</v>
          </cell>
        </row>
        <row r="479">
          <cell r="A479" t="str">
            <v>430i</v>
          </cell>
          <cell r="B479" t="str">
            <v>PARAFUSO DE MAQUINA M13X125MM ZINCADO</v>
          </cell>
          <cell r="C479" t="str">
            <v>unid</v>
          </cell>
          <cell r="D479">
            <v>5.64</v>
          </cell>
          <cell r="E479">
            <v>6.5</v>
          </cell>
        </row>
        <row r="480">
          <cell r="A480" t="str">
            <v>12362i</v>
          </cell>
          <cell r="B480" t="str">
            <v>PORCA QUADRADA M20X2,5MM ZINCADA</v>
          </cell>
          <cell r="C480" t="str">
            <v>unid</v>
          </cell>
          <cell r="D480">
            <v>13.27</v>
          </cell>
          <cell r="E480">
            <v>15.3</v>
          </cell>
        </row>
        <row r="481">
          <cell r="A481" t="str">
            <v>421i</v>
          </cell>
          <cell r="B481" t="str">
            <v>PORCA QUADRADA M16X2,0MM ZINCADA</v>
          </cell>
          <cell r="C481" t="str">
            <v>unid</v>
          </cell>
          <cell r="D481">
            <v>10.98</v>
          </cell>
          <cell r="E481">
            <v>12.66</v>
          </cell>
        </row>
        <row r="482">
          <cell r="A482" t="str">
            <v>421i</v>
          </cell>
          <cell r="B482" t="str">
            <v>PORCA QUADRADA M13X1,75MM ZINCADA</v>
          </cell>
          <cell r="C482" t="str">
            <v>unid</v>
          </cell>
          <cell r="D482">
            <v>10.98</v>
          </cell>
          <cell r="E482">
            <v>12.66</v>
          </cell>
        </row>
        <row r="483">
          <cell r="A483" t="str">
            <v>379i</v>
          </cell>
          <cell r="B483" t="str">
            <v>ARRUELA QUADRADA 58X5MM COM FURO Ø 21MM ZINCADA</v>
          </cell>
          <cell r="C483" t="str">
            <v>unid</v>
          </cell>
          <cell r="D483">
            <v>0.74</v>
          </cell>
          <cell r="E483">
            <v>0.85</v>
          </cell>
        </row>
        <row r="484">
          <cell r="A484" t="str">
            <v>379i</v>
          </cell>
          <cell r="B484" t="str">
            <v>ARRUELA QUADRADA 58X5MM COM FURO Ø 18MM ZINCADA</v>
          </cell>
          <cell r="C484" t="str">
            <v>unid</v>
          </cell>
          <cell r="D484">
            <v>0.74</v>
          </cell>
          <cell r="E484">
            <v>0.85</v>
          </cell>
        </row>
        <row r="485">
          <cell r="A485" t="str">
            <v>379i</v>
          </cell>
          <cell r="B485" t="str">
            <v>ARRUELA QUADRADA 45X4MM COM FURO Ø 14MM ZINCADA</v>
          </cell>
          <cell r="C485" t="str">
            <v>unid</v>
          </cell>
          <cell r="D485">
            <v>0.74</v>
          </cell>
          <cell r="E485">
            <v>0.85</v>
          </cell>
        </row>
        <row r="486">
          <cell r="A486" t="str">
            <v>7576i</v>
          </cell>
          <cell r="B486" t="str">
            <v>SUPORTE PARA TRANSFORMADOR EM POSTE DE CONCRETO CIRCULAR</v>
          </cell>
          <cell r="C486" t="str">
            <v>unid</v>
          </cell>
          <cell r="D486">
            <v>143.84</v>
          </cell>
          <cell r="E486">
            <v>165.82</v>
          </cell>
        </row>
        <row r="487">
          <cell r="A487" t="str">
            <v>39693i</v>
          </cell>
          <cell r="B487" t="str">
            <v>CAIXA DE MEDIÇÃO INDIRETA PADRÃO COELBA</v>
          </cell>
          <cell r="C487" t="str">
            <v>unid</v>
          </cell>
          <cell r="D487">
            <v>1485.67</v>
          </cell>
          <cell r="E487">
            <v>1712.68</v>
          </cell>
        </row>
        <row r="488">
          <cell r="A488" t="str">
            <v>3378i</v>
          </cell>
          <cell r="B488" t="str">
            <v>HASTE DE ATERRAMENTO DE AÇO COBREADO Ø 19X3000 MM</v>
          </cell>
          <cell r="C488" t="str">
            <v>unid</v>
          </cell>
          <cell r="D488">
            <v>66.72</v>
          </cell>
          <cell r="E488">
            <v>76.91</v>
          </cell>
        </row>
        <row r="489">
          <cell r="A489" t="str">
            <v>39863i</v>
          </cell>
          <cell r="B489" t="str">
            <v>CONECTOR DE BRONZE COM PARAFUSO DE APERTO</v>
          </cell>
          <cell r="C489" t="str">
            <v>unid</v>
          </cell>
          <cell r="D489">
            <v>9.0399999999999991</v>
          </cell>
          <cell r="E489">
            <v>10.42</v>
          </cell>
        </row>
        <row r="490">
          <cell r="A490" t="str">
            <v>2679i</v>
          </cell>
          <cell r="B490" t="str">
            <v>ELETRODUTO DE PVC RÍGIDO DN 100MM - L=3M</v>
          </cell>
          <cell r="C490" t="str">
            <v>m</v>
          </cell>
          <cell r="D490">
            <v>2.2000000000000002</v>
          </cell>
          <cell r="E490">
            <v>2.54</v>
          </cell>
        </row>
        <row r="491">
          <cell r="A491" t="str">
            <v>1878i</v>
          </cell>
          <cell r="B491" t="str">
            <v>CURVA DE PVC RÍGIDO DN 100MM</v>
          </cell>
          <cell r="C491" t="str">
            <v>unid</v>
          </cell>
          <cell r="D491">
            <v>26.23</v>
          </cell>
          <cell r="E491">
            <v>30.24</v>
          </cell>
        </row>
        <row r="492">
          <cell r="A492" t="str">
            <v>1007i</v>
          </cell>
          <cell r="B492" t="str">
            <v>CABO DE COBRE SINGELO 50MM - ISOLAÇÃO</v>
          </cell>
          <cell r="C492" t="str">
            <v>m</v>
          </cell>
          <cell r="D492">
            <v>26.01</v>
          </cell>
          <cell r="E492">
            <v>29.98</v>
          </cell>
        </row>
        <row r="493">
          <cell r="A493" t="str">
            <v>40335i</v>
          </cell>
          <cell r="B493" t="str">
            <v>TUBO DE CONCRETO OU MANILHA GRÊS Ø 300MMX600MM</v>
          </cell>
          <cell r="C493" t="str">
            <v>unid</v>
          </cell>
          <cell r="D493">
            <v>129.65</v>
          </cell>
          <cell r="E493">
            <v>149.46</v>
          </cell>
        </row>
        <row r="494">
          <cell r="A494" t="str">
            <v>5033i</v>
          </cell>
          <cell r="B494" t="str">
            <v>POSTE DE CONCRETO DUPO "T" - 9M</v>
          </cell>
          <cell r="C494" t="str">
            <v>unid</v>
          </cell>
          <cell r="D494">
            <v>588</v>
          </cell>
          <cell r="E494">
            <v>677.85</v>
          </cell>
        </row>
        <row r="495">
          <cell r="A495" t="str">
            <v>12216i</v>
          </cell>
          <cell r="B495" t="str">
            <v>LÂMPADA VAPOR DE SÓDIO DE ALTA PRESSÃO OVÓIDE DE 70W</v>
          </cell>
          <cell r="C495" t="str">
            <v>unid</v>
          </cell>
          <cell r="D495">
            <v>37.31</v>
          </cell>
          <cell r="E495">
            <v>43.01</v>
          </cell>
        </row>
        <row r="496">
          <cell r="A496" t="str">
            <v>3378i</v>
          </cell>
          <cell r="B496" t="str">
            <v>HASTE DE ATERRAMENTO DE AÇO COBREADO Ø 19X3000 MM</v>
          </cell>
          <cell r="C496" t="str">
            <v>unid</v>
          </cell>
          <cell r="D496">
            <v>66.72</v>
          </cell>
          <cell r="E496">
            <v>76.91</v>
          </cell>
        </row>
        <row r="497">
          <cell r="A497" t="str">
            <v>2684i</v>
          </cell>
          <cell r="B497" t="str">
            <v>ELETRODUTO DE PVC CORRUGADO - PEAD - DN 40MM</v>
          </cell>
          <cell r="C497" t="str">
            <v>m</v>
          </cell>
          <cell r="D497">
            <v>5.07</v>
          </cell>
          <cell r="E497">
            <v>5.84</v>
          </cell>
        </row>
        <row r="498">
          <cell r="A498" t="str">
            <v>40335i</v>
          </cell>
          <cell r="B498" t="str">
            <v>TUBO DE CONCRETO OU MANILHA GRÊS Ø 200MM</v>
          </cell>
          <cell r="C498" t="str">
            <v>unid</v>
          </cell>
          <cell r="D498">
            <v>129.65</v>
          </cell>
          <cell r="E498">
            <v>149.46</v>
          </cell>
        </row>
        <row r="499">
          <cell r="A499" t="str">
            <v>2685i</v>
          </cell>
          <cell r="B499" t="str">
            <v>ELETRODUTO DE PVC RÍGIDO ROSÁVEL Ø 1" - L=3M</v>
          </cell>
          <cell r="C499" t="str">
            <v>m</v>
          </cell>
          <cell r="D499">
            <v>3.81</v>
          </cell>
          <cell r="E499">
            <v>4.3899999999999997</v>
          </cell>
        </row>
        <row r="500">
          <cell r="A500" t="str">
            <v>1082i</v>
          </cell>
          <cell r="B500" t="str">
            <v>REATOR EXTERNO PARA LÂMPADA VAPOR DE SÓDIO 70W</v>
          </cell>
          <cell r="C500" t="str">
            <v>unid</v>
          </cell>
          <cell r="D500">
            <v>118.54</v>
          </cell>
          <cell r="E500">
            <v>136.65</v>
          </cell>
        </row>
        <row r="501">
          <cell r="A501" t="str">
            <v>2510i</v>
          </cell>
          <cell r="B501" t="str">
            <v>RELÉ FOTOELÉTRICO</v>
          </cell>
          <cell r="C501" t="str">
            <v>unid</v>
          </cell>
          <cell r="D501">
            <v>17.170000000000002</v>
          </cell>
          <cell r="E501">
            <v>19.79</v>
          </cell>
        </row>
        <row r="502">
          <cell r="A502" t="str">
            <v>1082i</v>
          </cell>
          <cell r="B502" t="str">
            <v>KIT REMOVÍVEL - REATOR IGNITOR - 220V - PARA LÂMPADA VAPOR SÓDIO</v>
          </cell>
          <cell r="C502" t="str">
            <v>unid</v>
          </cell>
          <cell r="D502">
            <v>118.54</v>
          </cell>
          <cell r="E502">
            <v>136.65</v>
          </cell>
        </row>
        <row r="503">
          <cell r="A503" t="str">
            <v>3798i</v>
          </cell>
          <cell r="B503" t="str">
            <v>LUMINÁRIA ABERTA COM SUPORTE PARA REATOR</v>
          </cell>
          <cell r="C503" t="str">
            <v>unid</v>
          </cell>
          <cell r="D503">
            <v>40.47</v>
          </cell>
          <cell r="E503">
            <v>46.65</v>
          </cell>
        </row>
        <row r="504">
          <cell r="A504" t="str">
            <v>2512i</v>
          </cell>
          <cell r="B504" t="str">
            <v>BRAÇO DE AÇO GALVANIZADO COM SAPATA DE FIXAÇÃO</v>
          </cell>
          <cell r="C504" t="str">
            <v>unid</v>
          </cell>
          <cell r="D504">
            <v>18.88</v>
          </cell>
          <cell r="E504">
            <v>21.76</v>
          </cell>
        </row>
        <row r="505">
          <cell r="A505" t="str">
            <v>379i</v>
          </cell>
          <cell r="B505" t="str">
            <v>ARRUELA QUADRADA 18X50X5MM</v>
          </cell>
          <cell r="C505" t="str">
            <v>unid</v>
          </cell>
          <cell r="D505">
            <v>0.74</v>
          </cell>
          <cell r="E505">
            <v>0.85</v>
          </cell>
        </row>
        <row r="506">
          <cell r="A506" t="str">
            <v>433i</v>
          </cell>
          <cell r="B506" t="str">
            <v>PARAFUSO CABEÇA QUADRADA 16X350MM</v>
          </cell>
          <cell r="C506" t="str">
            <v>unid</v>
          </cell>
          <cell r="D506">
            <v>11.1</v>
          </cell>
          <cell r="E506">
            <v>12.8</v>
          </cell>
        </row>
        <row r="507">
          <cell r="A507" t="str">
            <v>39863i</v>
          </cell>
          <cell r="B507" t="str">
            <v>CONECTOR DE BRONZE COM PARAFUSO DE APERTO</v>
          </cell>
          <cell r="C507" t="str">
            <v>unid</v>
          </cell>
          <cell r="D507">
            <v>9.0399999999999991</v>
          </cell>
          <cell r="E507">
            <v>10.42</v>
          </cell>
        </row>
        <row r="508">
          <cell r="A508" t="str">
            <v>34494i</v>
          </cell>
          <cell r="B508" t="str">
            <v>ENVELOPE DE CONCRETO</v>
          </cell>
          <cell r="C508" t="str">
            <v>m³</v>
          </cell>
          <cell r="D508">
            <v>279.77999999999997</v>
          </cell>
          <cell r="E508">
            <v>322.52999999999997</v>
          </cell>
        </row>
        <row r="509">
          <cell r="A509" t="str">
            <v>1003i</v>
          </cell>
          <cell r="B509" t="str">
            <v>CABO DE COBRE SINGELO SEÇÃO 4,0MM² - PVC - 750V</v>
          </cell>
          <cell r="C509" t="str">
            <v>m</v>
          </cell>
          <cell r="D509">
            <v>2.85</v>
          </cell>
          <cell r="E509">
            <v>3.29</v>
          </cell>
        </row>
        <row r="510">
          <cell r="A510" t="str">
            <v>3406i</v>
          </cell>
          <cell r="B510" t="str">
            <v>ISOLADOR DE PEDESTAL (USO INTERNO) - CLASSE 15KV</v>
          </cell>
          <cell r="C510" t="str">
            <v>unid</v>
          </cell>
          <cell r="D510">
            <v>19.62</v>
          </cell>
          <cell r="E510">
            <v>22.62</v>
          </cell>
        </row>
        <row r="511">
          <cell r="A511" t="str">
            <v>4274i</v>
          </cell>
          <cell r="B511" t="str">
            <v>PARA- RÁIO POLIMÉRICO,CLASSE 15KV, TENSÃO NOMINAL 12KV, 10KA</v>
          </cell>
          <cell r="C511" t="str">
            <v>unid</v>
          </cell>
          <cell r="D511">
            <v>79</v>
          </cell>
          <cell r="E511">
            <v>91.07</v>
          </cell>
        </row>
        <row r="512">
          <cell r="A512" t="str">
            <v>4168i</v>
          </cell>
          <cell r="B512" t="str">
            <v>BUCHAS DE PASSAGEM - ISOLAÇÃO 15KV</v>
          </cell>
          <cell r="C512" t="str">
            <v>unid</v>
          </cell>
          <cell r="D512">
            <v>260.69</v>
          </cell>
          <cell r="E512">
            <v>300.52</v>
          </cell>
        </row>
        <row r="513">
          <cell r="A513" t="str">
            <v>2685i</v>
          </cell>
          <cell r="B513" t="str">
            <v>ELETRODUTO DE PVC RÍGIDO ROSÁVEL Ø 1" - L=3M</v>
          </cell>
          <cell r="C513" t="str">
            <v>m</v>
          </cell>
          <cell r="D513">
            <v>3.81</v>
          </cell>
          <cell r="E513">
            <v>4.3899999999999997</v>
          </cell>
        </row>
        <row r="514">
          <cell r="A514" t="str">
            <v>3379i</v>
          </cell>
          <cell r="B514" t="str">
            <v>HASTE DE AÇO RECOBERTA COM COBRE- DIÂMETRO MÍN. 16  - COMP. 2400</v>
          </cell>
          <cell r="C514" t="str">
            <v>unid</v>
          </cell>
          <cell r="D514">
            <v>45.09</v>
          </cell>
          <cell r="E514">
            <v>51.98</v>
          </cell>
        </row>
        <row r="515">
          <cell r="A515" t="str">
            <v>2581i</v>
          </cell>
          <cell r="B515" t="str">
            <v>CONDULETE DE ALUMÍNIO  Ø1"</v>
          </cell>
          <cell r="C515" t="str">
            <v>unid</v>
          </cell>
          <cell r="D515">
            <v>15.62</v>
          </cell>
          <cell r="E515">
            <v>18.010000000000002</v>
          </cell>
        </row>
        <row r="516">
          <cell r="A516" t="str">
            <v>11247i</v>
          </cell>
          <cell r="B516" t="str">
            <v>CAIXA EM CHAPA GALVANZADA 10X10X5CM COM TAMPA DE FERRO Ø1.1/2"</v>
          </cell>
          <cell r="C516" t="str">
            <v>unid</v>
          </cell>
          <cell r="D516">
            <v>799.39</v>
          </cell>
          <cell r="E516">
            <v>921.54</v>
          </cell>
        </row>
        <row r="517">
          <cell r="A517" t="str">
            <v>12147i</v>
          </cell>
          <cell r="B517" t="str">
            <v>TOMADA 2P+T, 10A DE SOBREPOR</v>
          </cell>
          <cell r="C517" t="str">
            <v>unid</v>
          </cell>
          <cell r="D517">
            <v>12.2</v>
          </cell>
          <cell r="E517">
            <v>14.06</v>
          </cell>
        </row>
        <row r="518">
          <cell r="A518" t="str">
            <v>39129i</v>
          </cell>
          <cell r="B518" t="str">
            <v>ABRAÇADEIRA GALVANIZADA TIPO "D" COM CUNHA PARA Ø 1"</v>
          </cell>
          <cell r="C518" t="str">
            <v>unid</v>
          </cell>
          <cell r="D518">
            <v>1.29</v>
          </cell>
          <cell r="E518">
            <v>1.49</v>
          </cell>
        </row>
        <row r="519">
          <cell r="A519" t="str">
            <v>4377i</v>
          </cell>
          <cell r="B519" t="str">
            <v>PARAFUSO INOX 4,2X32MM</v>
          </cell>
          <cell r="C519" t="str">
            <v>unid</v>
          </cell>
          <cell r="D519">
            <v>0.09</v>
          </cell>
          <cell r="E519">
            <v>0.1</v>
          </cell>
        </row>
        <row r="520">
          <cell r="A520" t="str">
            <v>4375i</v>
          </cell>
          <cell r="B520" t="str">
            <v>BUCHA DE NYLON S-6</v>
          </cell>
          <cell r="C520" t="str">
            <v>unid</v>
          </cell>
          <cell r="D520">
            <v>0.08</v>
          </cell>
          <cell r="E520">
            <v>0.09</v>
          </cell>
        </row>
        <row r="521">
          <cell r="A521" t="str">
            <v>3405i</v>
          </cell>
          <cell r="B521" t="str">
            <v>ISOLADOR POLIMÉRICO DE ANCORAGEM - CLASSE 15KV</v>
          </cell>
          <cell r="C521" t="str">
            <v>unid</v>
          </cell>
          <cell r="D521">
            <v>64.09</v>
          </cell>
          <cell r="E521">
            <v>73.88</v>
          </cell>
        </row>
        <row r="522">
          <cell r="A522" t="str">
            <v>402i</v>
          </cell>
          <cell r="B522" t="str">
            <v>GANCHO OLHAL</v>
          </cell>
          <cell r="C522" t="str">
            <v>unid</v>
          </cell>
          <cell r="D522">
            <v>12.33</v>
          </cell>
          <cell r="E522">
            <v>14.21</v>
          </cell>
        </row>
        <row r="523">
          <cell r="A523" t="str">
            <v>421i</v>
          </cell>
          <cell r="B523" t="str">
            <v>OLHAL PARA PARAFUSO</v>
          </cell>
          <cell r="C523" t="str">
            <v>unid</v>
          </cell>
          <cell r="D523">
            <v>10.98</v>
          </cell>
          <cell r="E523">
            <v>12.66</v>
          </cell>
        </row>
        <row r="524">
          <cell r="A524" t="str">
            <v>21142i</v>
          </cell>
          <cell r="B524" t="str">
            <v>CONECTOR ESTRIBO</v>
          </cell>
          <cell r="C524" t="str">
            <v>unid</v>
          </cell>
          <cell r="D524">
            <v>23.57</v>
          </cell>
          <cell r="E524">
            <v>27.17</v>
          </cell>
        </row>
        <row r="525">
          <cell r="A525" t="str">
            <v>433i</v>
          </cell>
          <cell r="B525" t="str">
            <v>PARAFUSO CABEÇA QUADRADA 16X350MM</v>
          </cell>
          <cell r="C525" t="str">
            <v>unid</v>
          </cell>
          <cell r="D525">
            <v>11.1</v>
          </cell>
          <cell r="E525">
            <v>12.8</v>
          </cell>
        </row>
        <row r="526">
          <cell r="A526" t="str">
            <v>11837i</v>
          </cell>
          <cell r="B526" t="str">
            <v>CONECTOR GARRA DE LINHA VIVA</v>
          </cell>
          <cell r="C526" t="str">
            <v>unid</v>
          </cell>
          <cell r="D526">
            <v>45.97</v>
          </cell>
          <cell r="E526">
            <v>52.99</v>
          </cell>
        </row>
        <row r="527">
          <cell r="A527" t="str">
            <v>11273i</v>
          </cell>
          <cell r="B527" t="str">
            <v>ALÇA PRÉ-FORMADA DE DISTRIBUIÇÃO</v>
          </cell>
          <cell r="C527" t="str">
            <v>unid</v>
          </cell>
          <cell r="D527">
            <v>9.75</v>
          </cell>
          <cell r="E527">
            <v>11.24</v>
          </cell>
        </row>
        <row r="528">
          <cell r="A528" t="str">
            <v>841i</v>
          </cell>
          <cell r="B528" t="str">
            <v>CABO 4/0 AWG - CLASSE DE ISOLAÇÃO 15KV</v>
          </cell>
          <cell r="C528" t="str">
            <v>m</v>
          </cell>
          <cell r="D528">
            <v>5.66256</v>
          </cell>
          <cell r="E528">
            <v>6.53</v>
          </cell>
        </row>
        <row r="529">
          <cell r="A529" t="str">
            <v>13339i</v>
          </cell>
          <cell r="B529" t="str">
            <v>POSTE DE CONCRETO DUPLO "T"  12-10KN</v>
          </cell>
          <cell r="C529" t="str">
            <v>unid</v>
          </cell>
          <cell r="D529">
            <v>938.81</v>
          </cell>
          <cell r="E529">
            <v>1082.26</v>
          </cell>
        </row>
        <row r="530">
          <cell r="A530" t="str">
            <v>21142i</v>
          </cell>
          <cell r="B530" t="str">
            <v>CONECTOR ESTRIBO</v>
          </cell>
          <cell r="C530" t="str">
            <v>unid</v>
          </cell>
          <cell r="D530">
            <v>23.57</v>
          </cell>
          <cell r="E530">
            <v>27.17</v>
          </cell>
        </row>
        <row r="531">
          <cell r="A531" t="str">
            <v>11837i</v>
          </cell>
          <cell r="B531" t="str">
            <v>CONECTOR GARRA DE LINHA VIVA</v>
          </cell>
          <cell r="C531" t="str">
            <v>unid</v>
          </cell>
          <cell r="D531">
            <v>45.97</v>
          </cell>
          <cell r="E531">
            <v>52.99</v>
          </cell>
        </row>
        <row r="532">
          <cell r="A532" t="str">
            <v>3405i</v>
          </cell>
          <cell r="B532" t="str">
            <v>ISOLADOR POLIMÉRICO DE ANCORAGEM - CLASSE 15KV</v>
          </cell>
          <cell r="C532" t="str">
            <v>unid</v>
          </cell>
          <cell r="D532">
            <v>64.09</v>
          </cell>
          <cell r="E532">
            <v>73.88</v>
          </cell>
        </row>
        <row r="533">
          <cell r="A533" t="str">
            <v>3406i</v>
          </cell>
          <cell r="B533" t="str">
            <v>ISOLADOR DE PINO POLIMÉRICO</v>
          </cell>
          <cell r="C533" t="str">
            <v>unid</v>
          </cell>
          <cell r="D533">
            <v>19.62</v>
          </cell>
          <cell r="E533">
            <v>22.62</v>
          </cell>
        </row>
        <row r="534">
          <cell r="A534" t="str">
            <v>4274i</v>
          </cell>
          <cell r="B534" t="str">
            <v>PARA RÁIO POLIMÉRICO COM DESLIGAMENTO AUTOMÁTICO - CLASSE 12KV</v>
          </cell>
          <cell r="C534" t="str">
            <v>unid</v>
          </cell>
          <cell r="D534">
            <v>79</v>
          </cell>
          <cell r="E534">
            <v>91.07</v>
          </cell>
        </row>
        <row r="535">
          <cell r="A535" t="str">
            <v>5047i</v>
          </cell>
          <cell r="B535" t="str">
            <v>CHAVE FUSÍVEL BASE TIPO "C" - CLASSE 15KV</v>
          </cell>
          <cell r="C535" t="str">
            <v>unid</v>
          </cell>
          <cell r="D535">
            <v>302.85000000000002</v>
          </cell>
          <cell r="E535">
            <v>349.13</v>
          </cell>
        </row>
        <row r="536">
          <cell r="A536" t="str">
            <v>37591i</v>
          </cell>
          <cell r="B536" t="str">
            <v>MÃO FRANCESA PERFILADA DE 1534MM</v>
          </cell>
          <cell r="C536" t="str">
            <v>unid</v>
          </cell>
          <cell r="D536">
            <v>11.33</v>
          </cell>
          <cell r="E536">
            <v>13.06</v>
          </cell>
        </row>
        <row r="537">
          <cell r="A537" t="str">
            <v>10510i</v>
          </cell>
          <cell r="B537" t="str">
            <v>CRUZETA DE MADEIRA (90X90X2550)MM</v>
          </cell>
          <cell r="C537" t="str">
            <v>unid</v>
          </cell>
          <cell r="D537">
            <v>73.569999999999993</v>
          </cell>
          <cell r="E537">
            <v>84.81</v>
          </cell>
        </row>
        <row r="538">
          <cell r="A538" t="str">
            <v>911i</v>
          </cell>
          <cell r="B538" t="str">
            <v>CABO DE COBRE COBERTO 16MM²</v>
          </cell>
          <cell r="C538" t="str">
            <v>m</v>
          </cell>
          <cell r="D538">
            <v>36.81</v>
          </cell>
          <cell r="E538">
            <v>42.43</v>
          </cell>
        </row>
        <row r="539">
          <cell r="A539" t="str">
            <v>11273i</v>
          </cell>
          <cell r="B539" t="str">
            <v>ALÇA PRÉ-FORMADA DE DISTRIBUIÇÃO</v>
          </cell>
          <cell r="C539" t="str">
            <v>unid</v>
          </cell>
          <cell r="D539">
            <v>9.75</v>
          </cell>
          <cell r="E539">
            <v>11.24</v>
          </cell>
        </row>
        <row r="540">
          <cell r="A540" t="str">
            <v>421i</v>
          </cell>
          <cell r="B540" t="str">
            <v>OLHAL PARA PARAFUSO</v>
          </cell>
          <cell r="C540" t="str">
            <v>unid</v>
          </cell>
          <cell r="D540">
            <v>10.98</v>
          </cell>
          <cell r="E540">
            <v>12.66</v>
          </cell>
        </row>
        <row r="541">
          <cell r="A541" t="str">
            <v>430i</v>
          </cell>
          <cell r="B541" t="str">
            <v>PARAFUSO CABEÇA  QUADRADA</v>
          </cell>
          <cell r="C541" t="str">
            <v>unid</v>
          </cell>
          <cell r="D541">
            <v>5.64</v>
          </cell>
          <cell r="E541">
            <v>6.5</v>
          </cell>
        </row>
        <row r="542">
          <cell r="A542" t="str">
            <v>4356i</v>
          </cell>
          <cell r="B542" t="str">
            <v>PARAFUSO CABEÇA ABAULADA</v>
          </cell>
          <cell r="C542" t="str">
            <v>unid</v>
          </cell>
          <cell r="D542">
            <v>0.13</v>
          </cell>
          <cell r="E542">
            <v>0.15</v>
          </cell>
        </row>
        <row r="543">
          <cell r="A543" t="str">
            <v>11971i</v>
          </cell>
          <cell r="B543" t="str">
            <v>PORCA AUTOTRAVANTE</v>
          </cell>
          <cell r="C543" t="str">
            <v>unid</v>
          </cell>
          <cell r="D543">
            <v>2.19</v>
          </cell>
          <cell r="E543">
            <v>2.52</v>
          </cell>
        </row>
        <row r="544">
          <cell r="A544" t="str">
            <v>402i</v>
          </cell>
          <cell r="B544" t="str">
            <v>GANCHO OLHAL</v>
          </cell>
          <cell r="C544" t="str">
            <v>unid</v>
          </cell>
          <cell r="D544">
            <v>12.33</v>
          </cell>
          <cell r="E544">
            <v>14.21</v>
          </cell>
        </row>
        <row r="545">
          <cell r="A545" t="str">
            <v>38132i</v>
          </cell>
          <cell r="B545" t="str">
            <v>FIO DE COBRE NÚ 16MM²</v>
          </cell>
          <cell r="C545" t="str">
            <v>m</v>
          </cell>
          <cell r="D545">
            <v>5.5141399999999994</v>
          </cell>
          <cell r="E545">
            <v>6.36</v>
          </cell>
        </row>
        <row r="546">
          <cell r="A546" t="str">
            <v>2485i</v>
          </cell>
          <cell r="B546" t="str">
            <v>ELETRODUTO DE AÇO ZINCADO À FOGO Ø 4"</v>
          </cell>
          <cell r="C546" t="str">
            <v>m</v>
          </cell>
          <cell r="D546">
            <v>38.21</v>
          </cell>
          <cell r="E546">
            <v>44.05</v>
          </cell>
        </row>
        <row r="547">
          <cell r="A547" t="str">
            <v>3378i</v>
          </cell>
          <cell r="B547" t="str">
            <v>HASTE DE ATERRAMENTO DE AÇO COBREADO Ø 19X3000 MM</v>
          </cell>
          <cell r="C547" t="str">
            <v>unid</v>
          </cell>
          <cell r="D547">
            <v>66.72</v>
          </cell>
          <cell r="E547">
            <v>76.91</v>
          </cell>
        </row>
        <row r="548">
          <cell r="A548" t="str">
            <v>39864i</v>
          </cell>
          <cell r="B548" t="str">
            <v>CONECTOR DE BRONZE P/HASTE DE ATERRAMENTO Ø 19 MM</v>
          </cell>
          <cell r="C548" t="str">
            <v>unid</v>
          </cell>
          <cell r="D548">
            <v>11.22</v>
          </cell>
          <cell r="E548">
            <v>12.93</v>
          </cell>
        </row>
        <row r="549">
          <cell r="A549" t="str">
            <v>1895i</v>
          </cell>
          <cell r="B549" t="str">
            <v>LUVA DE PVC Ø 100MM</v>
          </cell>
          <cell r="C549" t="str">
            <v>unid</v>
          </cell>
          <cell r="D549">
            <v>14.91</v>
          </cell>
          <cell r="E549">
            <v>17.190000000000001</v>
          </cell>
        </row>
        <row r="550">
          <cell r="A550" t="str">
            <v>2683i</v>
          </cell>
          <cell r="B550" t="str">
            <v>ELETRODUTO DE PVC Ø 100MM -BARRA=3,0M</v>
          </cell>
          <cell r="C550" t="str">
            <v>m</v>
          </cell>
          <cell r="D550">
            <v>26.29</v>
          </cell>
          <cell r="E550">
            <v>30.31</v>
          </cell>
        </row>
        <row r="551">
          <cell r="A551" t="str">
            <v>1878i</v>
          </cell>
          <cell r="B551" t="str">
            <v>CURVA PARA ELETRODUTO RÍGIDO DE PVC RAIO LONGO Ø 100MM</v>
          </cell>
          <cell r="C551" t="str">
            <v>unid</v>
          </cell>
          <cell r="D551">
            <v>26.23</v>
          </cell>
          <cell r="E551">
            <v>30.24</v>
          </cell>
        </row>
        <row r="552">
          <cell r="A552" t="str">
            <v>43130i</v>
          </cell>
          <cell r="B552" t="str">
            <v>ARRAME DE AÇO GALVANIZADO N° 12 BWG</v>
          </cell>
          <cell r="C552" t="str">
            <v>kg</v>
          </cell>
          <cell r="D552">
            <v>12.32</v>
          </cell>
          <cell r="E552">
            <v>14.2</v>
          </cell>
        </row>
        <row r="553">
          <cell r="A553" t="str">
            <v>14041i</v>
          </cell>
          <cell r="B553" t="str">
            <v>CONCRETO SIMPLES</v>
          </cell>
          <cell r="C553" t="str">
            <v>m³</v>
          </cell>
          <cell r="D553">
            <v>257.32</v>
          </cell>
          <cell r="E553">
            <v>296.64</v>
          </cell>
        </row>
        <row r="554">
          <cell r="A554" t="str">
            <v>2662i</v>
          </cell>
          <cell r="B554" t="str">
            <v>TAMPÃO PARA ELETRODUTO DE PVC RÍGIDO  Ø 100MM</v>
          </cell>
          <cell r="C554" t="str">
            <v>unid</v>
          </cell>
          <cell r="D554">
            <v>11.47</v>
          </cell>
          <cell r="E554">
            <v>13.22</v>
          </cell>
        </row>
        <row r="555">
          <cell r="A555" t="str">
            <v>39761i</v>
          </cell>
          <cell r="B555" t="str">
            <v>QUADRO METÁLICO DE SOBREPOR COM TAMPA (600X400X200)MM</v>
          </cell>
          <cell r="C555" t="str">
            <v>unid</v>
          </cell>
          <cell r="D555">
            <v>522.41</v>
          </cell>
          <cell r="E555">
            <v>602.23</v>
          </cell>
        </row>
        <row r="556">
          <cell r="A556" t="str">
            <v>34709i</v>
          </cell>
          <cell r="B556" t="str">
            <v>DISJUNTOR TRIPOLAR IN=  40 A, CURVA C, 10 KA</v>
          </cell>
          <cell r="C556" t="str">
            <v>unid</v>
          </cell>
          <cell r="D556">
            <v>50.43</v>
          </cell>
          <cell r="E556">
            <v>58.14</v>
          </cell>
        </row>
        <row r="557">
          <cell r="A557" t="str">
            <v>34709i</v>
          </cell>
          <cell r="B557" t="str">
            <v>DISJUNTOR TRIPOLAR IN=  30 A, CURVA C, 10 KA</v>
          </cell>
          <cell r="C557" t="str">
            <v>unid</v>
          </cell>
          <cell r="D557">
            <v>50.43</v>
          </cell>
          <cell r="E557">
            <v>58.14</v>
          </cell>
        </row>
        <row r="558">
          <cell r="A558" t="str">
            <v>34653i</v>
          </cell>
          <cell r="B558" t="str">
            <v>DISJUNTOR MONOPOLAR IN= 15 A, CURVA C, 10 KA</v>
          </cell>
          <cell r="C558" t="str">
            <v>unid</v>
          </cell>
          <cell r="D558">
            <v>7.18</v>
          </cell>
          <cell r="E558">
            <v>8.2799999999999994</v>
          </cell>
        </row>
        <row r="559">
          <cell r="A559" t="str">
            <v>12329i</v>
          </cell>
          <cell r="B559" t="str">
            <v>BARRAMENTO DE COBRE TRIFÁSICO 50A</v>
          </cell>
          <cell r="C559" t="str">
            <v>m</v>
          </cell>
          <cell r="D559">
            <v>64.66</v>
          </cell>
          <cell r="E559">
            <v>74.540000000000006</v>
          </cell>
        </row>
        <row r="560">
          <cell r="A560" t="str">
            <v>3378i</v>
          </cell>
          <cell r="B560" t="str">
            <v>HASTE DE ATERRAMENTO DE AÇO COBREADO Ø 19X3000 MM</v>
          </cell>
          <cell r="C560" t="str">
            <v>unid</v>
          </cell>
          <cell r="D560">
            <v>66.72</v>
          </cell>
          <cell r="E560">
            <v>76.91</v>
          </cell>
        </row>
        <row r="561">
          <cell r="A561" t="str">
            <v>863i</v>
          </cell>
          <cell r="B561" t="str">
            <v>CABO DE COBRE NÚ 35MM</v>
          </cell>
          <cell r="C561" t="str">
            <v>m</v>
          </cell>
          <cell r="D561">
            <v>15.04</v>
          </cell>
          <cell r="E561">
            <v>17.34</v>
          </cell>
        </row>
        <row r="562">
          <cell r="A562" t="str">
            <v>867i</v>
          </cell>
          <cell r="B562" t="str">
            <v>CABO DE COBRE NÚ 50MM</v>
          </cell>
          <cell r="C562" t="str">
            <v>m</v>
          </cell>
          <cell r="D562">
            <v>20.95</v>
          </cell>
          <cell r="E562">
            <v>24.15</v>
          </cell>
        </row>
        <row r="563">
          <cell r="A563" t="str">
            <v>40335i</v>
          </cell>
          <cell r="B563" t="str">
            <v>TUBO DE CONCRETO OU MANILHA GRÊS</v>
          </cell>
          <cell r="C563" t="str">
            <v>unid</v>
          </cell>
          <cell r="D563">
            <v>129.65</v>
          </cell>
          <cell r="E563">
            <v>149.46</v>
          </cell>
        </row>
        <row r="564">
          <cell r="A564" t="str">
            <v>7524i</v>
          </cell>
          <cell r="B564" t="str">
            <v>TOMADA TRIFÁSICA 3P+T BLINDADA COM TAMPA MOLA EM CAIXA DE ALUMÍ</v>
          </cell>
          <cell r="C564" t="str">
            <v>unid</v>
          </cell>
          <cell r="D564">
            <v>37.119999999999997</v>
          </cell>
          <cell r="E564">
            <v>42.79</v>
          </cell>
        </row>
        <row r="565">
          <cell r="A565" t="str">
            <v>38780i</v>
          </cell>
          <cell r="B565" t="str">
            <v>LÂMPADA FLUORESCENTE 25W</v>
          </cell>
          <cell r="C565" t="str">
            <v>unid</v>
          </cell>
          <cell r="D565">
            <v>12.21</v>
          </cell>
          <cell r="E565">
            <v>14.08</v>
          </cell>
        </row>
        <row r="566">
          <cell r="A566" t="str">
            <v>38061i</v>
          </cell>
          <cell r="B566" t="str">
            <v>LÂMPADA COM 9 POWER LED'A DE 1,0W</v>
          </cell>
          <cell r="C566" t="str">
            <v>unid</v>
          </cell>
          <cell r="D566">
            <v>42.68</v>
          </cell>
          <cell r="E566">
            <v>49.2</v>
          </cell>
        </row>
        <row r="567">
          <cell r="A567" t="str">
            <v>12357i</v>
          </cell>
          <cell r="B567" t="str">
            <v>MASTRO DE AÇO ZINCADO Ø 1" COMPRIMENTO 1.0M</v>
          </cell>
          <cell r="C567" t="str">
            <v>unid</v>
          </cell>
          <cell r="D567">
            <v>121.02</v>
          </cell>
          <cell r="E567">
            <v>139.51</v>
          </cell>
        </row>
        <row r="568">
          <cell r="A568" t="str">
            <v>11963i</v>
          </cell>
          <cell r="B568" t="str">
            <v>CHUMBADOR DE AÇO TIPO PARABOLT</v>
          </cell>
          <cell r="C568" t="str">
            <v>unid</v>
          </cell>
          <cell r="D568">
            <v>4.8899999999999997</v>
          </cell>
          <cell r="E568">
            <v>5.64</v>
          </cell>
        </row>
        <row r="569">
          <cell r="A569" t="str">
            <v>3869i</v>
          </cell>
          <cell r="B569" t="str">
            <v>LUVA DE REDUÇÃO DN 32MM X DN 25MM</v>
          </cell>
          <cell r="C569" t="str">
            <v>unid</v>
          </cell>
          <cell r="D569">
            <v>2.5099999999999998</v>
          </cell>
          <cell r="E569">
            <v>2.89</v>
          </cell>
        </row>
        <row r="570">
          <cell r="A570" t="str">
            <v>2580i</v>
          </cell>
          <cell r="B570" t="str">
            <v>CONDULETE DE ALUMÍNIO UNIVERSAL ROSCA Ø 3/4"</v>
          </cell>
          <cell r="C570" t="str">
            <v>unid</v>
          </cell>
          <cell r="D570">
            <v>13.38</v>
          </cell>
          <cell r="E570">
            <v>15.42</v>
          </cell>
        </row>
        <row r="571">
          <cell r="A571" t="str">
            <v>4178i</v>
          </cell>
          <cell r="B571" t="str">
            <v>NIPLE DE AÇO ROSCA Ø 3/4"</v>
          </cell>
          <cell r="C571" t="str">
            <v>unid</v>
          </cell>
          <cell r="D571">
            <v>4.05</v>
          </cell>
          <cell r="E571">
            <v>4.67</v>
          </cell>
        </row>
        <row r="572">
          <cell r="A572" t="str">
            <v>38061i</v>
          </cell>
          <cell r="B572" t="str">
            <v>SINALIZADOR DUPLO COM FOTOCÉLULA ACOPLADA AO CORPO</v>
          </cell>
          <cell r="C572" t="str">
            <v>unid</v>
          </cell>
          <cell r="D572">
            <v>42.68</v>
          </cell>
          <cell r="E572">
            <v>49.2</v>
          </cell>
        </row>
        <row r="573">
          <cell r="A573" t="str">
            <v>1597i</v>
          </cell>
          <cell r="B573" t="str">
            <v>CONECTOR MACHO GIRATÓRIO</v>
          </cell>
          <cell r="C573" t="str">
            <v>unid</v>
          </cell>
          <cell r="D573">
            <v>5.87</v>
          </cell>
          <cell r="E573">
            <v>6.77</v>
          </cell>
        </row>
        <row r="574">
          <cell r="A574" t="str">
            <v>1597i</v>
          </cell>
          <cell r="B574" t="str">
            <v>CONECTOR MACHO FIXO</v>
          </cell>
          <cell r="C574" t="str">
            <v>unid</v>
          </cell>
          <cell r="D574">
            <v>5.87</v>
          </cell>
          <cell r="E574">
            <v>6.77</v>
          </cell>
        </row>
        <row r="575">
          <cell r="A575" t="str">
            <v>2637i</v>
          </cell>
          <cell r="B575" t="str">
            <v>LUVA DE AÇO GALVANIZADO Ø 3/4"</v>
          </cell>
          <cell r="C575" t="str">
            <v>unid</v>
          </cell>
          <cell r="D575">
            <v>0.85</v>
          </cell>
          <cell r="E575">
            <v>0.98</v>
          </cell>
        </row>
        <row r="576">
          <cell r="A576" t="str">
            <v>2504i</v>
          </cell>
          <cell r="B576" t="str">
            <v>ELETRODUTO FLEXÍVEL Ø 3/4" REVESTIDO COM AÇO GALVANIZADO</v>
          </cell>
          <cell r="C576" t="str">
            <v>m</v>
          </cell>
          <cell r="D576">
            <v>5.13</v>
          </cell>
          <cell r="E576">
            <v>5.91</v>
          </cell>
        </row>
        <row r="577">
          <cell r="A577" t="str">
            <v>11977i</v>
          </cell>
          <cell r="B577" t="str">
            <v>CHUMBADORES DE EXPASÃO 1/2"X4" TIPO UR</v>
          </cell>
          <cell r="C577" t="str">
            <v>unid</v>
          </cell>
          <cell r="D577">
            <v>5.55</v>
          </cell>
          <cell r="E577">
            <v>6.4</v>
          </cell>
        </row>
        <row r="578">
          <cell r="A578" t="str">
            <v>12388/12267i</v>
          </cell>
          <cell r="B578" t="str">
            <v>LUMINÁRIA BLINDADA PENDENTE COM REFLETOR - USO EXTERNO -</v>
          </cell>
          <cell r="C578" t="str">
            <v>unid</v>
          </cell>
          <cell r="D578">
            <v>242.72</v>
          </cell>
          <cell r="E578">
            <v>279.81</v>
          </cell>
        </row>
        <row r="579">
          <cell r="A579" t="str">
            <v>2510i</v>
          </cell>
          <cell r="B579" t="str">
            <v>RELÉ FOTOELÉTRICO</v>
          </cell>
          <cell r="C579" t="str">
            <v>unid</v>
          </cell>
          <cell r="D579">
            <v>17.170000000000002</v>
          </cell>
          <cell r="E579">
            <v>19.79</v>
          </cell>
        </row>
        <row r="580">
          <cell r="A580" t="str">
            <v>3925i</v>
          </cell>
          <cell r="B580" t="str">
            <v>LUVA DE REDUÇÃO DN 60MM X DN 25MM</v>
          </cell>
          <cell r="C580" t="str">
            <v>unid</v>
          </cell>
          <cell r="D580">
            <v>20.190000000000001</v>
          </cell>
          <cell r="E580">
            <v>23.28</v>
          </cell>
        </row>
        <row r="581">
          <cell r="A581" t="str">
            <v>39863i</v>
          </cell>
          <cell r="B581" t="str">
            <v>CONECTOR DE BRONZE COM PARAFUSO DE APERTO</v>
          </cell>
          <cell r="C581" t="str">
            <v>unid</v>
          </cell>
          <cell r="D581">
            <v>9.0399999999999991</v>
          </cell>
          <cell r="E581">
            <v>10.42</v>
          </cell>
        </row>
        <row r="582">
          <cell r="A582" t="str">
            <v>2678i</v>
          </cell>
          <cell r="B582" t="str">
            <v>ELETRODUTO DE PVC RÍGIDO Ø 3/4"  - BARRA 3,0M</v>
          </cell>
          <cell r="C582" t="str">
            <v>m</v>
          </cell>
          <cell r="D582">
            <v>1.42</v>
          </cell>
          <cell r="E582">
            <v>1.64</v>
          </cell>
        </row>
        <row r="583">
          <cell r="A583" t="str">
            <v>39126i</v>
          </cell>
          <cell r="B583" t="str">
            <v>ABRAÇADEIRA TIPO "D" DN 85MM</v>
          </cell>
          <cell r="C583" t="str">
            <v>unid</v>
          </cell>
          <cell r="D583">
            <v>5.42</v>
          </cell>
          <cell r="E583">
            <v>6.25</v>
          </cell>
        </row>
        <row r="584">
          <cell r="A584" t="str">
            <v>11963i</v>
          </cell>
          <cell r="B584" t="str">
            <v>CHUMBADOR PARABOLT Ø 1/2" X 100MM</v>
          </cell>
          <cell r="C584" t="str">
            <v>unid</v>
          </cell>
          <cell r="D584">
            <v>4.8899999999999997</v>
          </cell>
          <cell r="E584">
            <v>5.64</v>
          </cell>
        </row>
        <row r="585">
          <cell r="A585" t="str">
            <v>430i</v>
          </cell>
          <cell r="B585" t="str">
            <v>PARAFUSO CABEÇA BOLEADA Ø 3/8" X 11/2"</v>
          </cell>
          <cell r="C585" t="str">
            <v>unid</v>
          </cell>
          <cell r="D585">
            <v>5.64</v>
          </cell>
          <cell r="E585">
            <v>6.5</v>
          </cell>
        </row>
        <row r="586">
          <cell r="A586" t="str">
            <v>39207i</v>
          </cell>
          <cell r="B586" t="str">
            <v>ARRUELA LISA Ø 3/8"</v>
          </cell>
          <cell r="C586" t="str">
            <v>unid</v>
          </cell>
          <cell r="D586">
            <v>0.72</v>
          </cell>
          <cell r="E586">
            <v>0.83</v>
          </cell>
        </row>
        <row r="587">
          <cell r="A587" t="str">
            <v>38120i</v>
          </cell>
          <cell r="B587" t="str">
            <v>MASSA EPÓXI</v>
          </cell>
          <cell r="C587" t="str">
            <v>gramas</v>
          </cell>
          <cell r="D587">
            <v>8.974E-2</v>
          </cell>
          <cell r="E587">
            <v>0.1</v>
          </cell>
        </row>
        <row r="588">
          <cell r="A588" t="str">
            <v>3398i</v>
          </cell>
          <cell r="B588" t="str">
            <v>SUPORTE COM ISOLADOR DE PORCELANA</v>
          </cell>
          <cell r="C588" t="str">
            <v>unid</v>
          </cell>
          <cell r="D588">
            <v>3.93</v>
          </cell>
          <cell r="E588">
            <v>4.53</v>
          </cell>
        </row>
        <row r="589">
          <cell r="A589" t="str">
            <v>4274i</v>
          </cell>
          <cell r="B589" t="str">
            <v>PARA-RÁIO TIPO FRANKLIN 4 PONTAS</v>
          </cell>
          <cell r="C589" t="str">
            <v>unid</v>
          </cell>
          <cell r="D589">
            <v>79</v>
          </cell>
          <cell r="E589">
            <v>91.07</v>
          </cell>
        </row>
        <row r="590">
          <cell r="A590" t="str">
            <v>12362i</v>
          </cell>
          <cell r="B590" t="str">
            <v>OLHAL PARA FIXAÇÃO NA LAJE DE CONCRETO</v>
          </cell>
          <cell r="C590" t="str">
            <v>unid</v>
          </cell>
          <cell r="D590">
            <v>13.27</v>
          </cell>
          <cell r="E590">
            <v>15.3</v>
          </cell>
        </row>
        <row r="591">
          <cell r="A591" t="str">
            <v>12358i</v>
          </cell>
          <cell r="B591" t="str">
            <v>MASTRO DE AÇO GALVANIZADO DN 60MM COMPRIMENTO 4.0M</v>
          </cell>
          <cell r="C591" t="str">
            <v>unid</v>
          </cell>
          <cell r="D591">
            <v>136.13</v>
          </cell>
          <cell r="E591">
            <v>156.93</v>
          </cell>
        </row>
        <row r="592">
          <cell r="A592" t="str">
            <v>38060i</v>
          </cell>
          <cell r="B592" t="str">
            <v>BASE PARA MASTRO 1.1/2" ALUMÍNIO FUNDIDO</v>
          </cell>
          <cell r="C592" t="str">
            <v>unid</v>
          </cell>
          <cell r="D592">
            <v>52.81</v>
          </cell>
          <cell r="E592">
            <v>60.88</v>
          </cell>
        </row>
        <row r="593">
          <cell r="A593" t="str">
            <v>39248i</v>
          </cell>
          <cell r="B593" t="str">
            <v>ELETRODUTO DE PVC CORRUGADO Ø 4" - PEAD</v>
          </cell>
          <cell r="C593" t="str">
            <v>m</v>
          </cell>
          <cell r="D593">
            <v>10.74</v>
          </cell>
          <cell r="E593">
            <v>12.38</v>
          </cell>
        </row>
        <row r="594">
          <cell r="A594" t="str">
            <v>1020i</v>
          </cell>
          <cell r="B594" t="str">
            <v>CABO  SINTENAX MULTIPLO TETRAPOLAR 10MM ISOLAÇÃO 0,6/1KV</v>
          </cell>
          <cell r="C594" t="str">
            <v>m</v>
          </cell>
          <cell r="D594">
            <v>5.8</v>
          </cell>
          <cell r="E594">
            <v>6.69</v>
          </cell>
        </row>
        <row r="595">
          <cell r="A595" t="str">
            <v>39128i</v>
          </cell>
          <cell r="B595" t="str">
            <v>ABRAÇADEIRA SOBENIAL TIPO "D" COM CUNHA Ø 3/4"</v>
          </cell>
          <cell r="C595" t="str">
            <v>unid</v>
          </cell>
          <cell r="D595">
            <v>1.2</v>
          </cell>
          <cell r="E595">
            <v>1.38</v>
          </cell>
        </row>
        <row r="596">
          <cell r="A596" t="str">
            <v>39175i</v>
          </cell>
          <cell r="B596" t="str">
            <v>BUCHA E ARRUELA PARA ELETRODUTO Ø 3/4"</v>
          </cell>
          <cell r="C596" t="str">
            <v>unid</v>
          </cell>
          <cell r="D596">
            <v>0.91</v>
          </cell>
          <cell r="E596">
            <v>1.05</v>
          </cell>
        </row>
        <row r="597">
          <cell r="A597" t="str">
            <v>7583i</v>
          </cell>
          <cell r="B597" t="str">
            <v>PARAFUSO C/BUCHA PLASTICA S-8 4,8 X 45</v>
          </cell>
          <cell r="C597" t="str">
            <v>unid</v>
          </cell>
          <cell r="D597">
            <v>0.33</v>
          </cell>
          <cell r="E597">
            <v>0.38</v>
          </cell>
        </row>
        <row r="598">
          <cell r="A598" t="str">
            <v>2580i</v>
          </cell>
          <cell r="B598" t="str">
            <v>CONDULETE DE ALUMÍNIO TIPO "X" UNIVERSAL Ø 3/4”</v>
          </cell>
          <cell r="C598" t="str">
            <v>unid</v>
          </cell>
          <cell r="D598">
            <v>13.38</v>
          </cell>
          <cell r="E598">
            <v>15.42</v>
          </cell>
        </row>
        <row r="599">
          <cell r="A599" t="str">
            <v>2581i</v>
          </cell>
          <cell r="B599" t="str">
            <v>CONDULETE DE ALUMÍNIO TIPO "X" UNIVERSAL Ø 1”</v>
          </cell>
          <cell r="C599" t="str">
            <v>unid</v>
          </cell>
          <cell r="D599">
            <v>15.62</v>
          </cell>
          <cell r="E599">
            <v>18.010000000000002</v>
          </cell>
        </row>
        <row r="600">
          <cell r="A600" t="str">
            <v>984i</v>
          </cell>
          <cell r="B600" t="str">
            <v>CABO DE COBRE SINGELO SEÇÃO 2,5MM² - PVC - 750V</v>
          </cell>
          <cell r="C600" t="str">
            <v>m</v>
          </cell>
          <cell r="D600">
            <v>1.94</v>
          </cell>
          <cell r="E600">
            <v>2.2400000000000002</v>
          </cell>
        </row>
        <row r="601">
          <cell r="A601" t="str">
            <v>1008i</v>
          </cell>
          <cell r="B601" t="str">
            <v>CABO DE COBRE SINGELO SEÇÃO 6,0MM² - PVC - 750V</v>
          </cell>
          <cell r="C601" t="str">
            <v>m</v>
          </cell>
          <cell r="D601">
            <v>3.24</v>
          </cell>
          <cell r="E601">
            <v>3.74</v>
          </cell>
        </row>
        <row r="602">
          <cell r="A602" t="str">
            <v>2674i</v>
          </cell>
          <cell r="B602" t="str">
            <v>ELETRODUTO DE PVC RÍGIDO ROSÁVEL Ø 3/4" - L=3M</v>
          </cell>
          <cell r="C602" t="str">
            <v>m</v>
          </cell>
          <cell r="D602">
            <v>2.44</v>
          </cell>
          <cell r="E602">
            <v>2.81</v>
          </cell>
        </row>
        <row r="603">
          <cell r="A603" t="str">
            <v>2685i</v>
          </cell>
          <cell r="B603" t="str">
            <v>ELETRODUTO DE PVC RÍGIDO ROSÁVEL Ø 1" - L=3M</v>
          </cell>
          <cell r="C603" t="str">
            <v>m</v>
          </cell>
          <cell r="D603">
            <v>3.81</v>
          </cell>
          <cell r="E603">
            <v>4.3899999999999997</v>
          </cell>
        </row>
        <row r="604">
          <cell r="A604" t="str">
            <v>39176i</v>
          </cell>
          <cell r="B604" t="str">
            <v>BUCHA E ARRUELA PARA ELETRODUTO Ø 1"</v>
          </cell>
          <cell r="C604" t="str">
            <v>unid</v>
          </cell>
          <cell r="D604">
            <v>0.97</v>
          </cell>
          <cell r="E604">
            <v>1.1200000000000001</v>
          </cell>
        </row>
        <row r="605">
          <cell r="A605" t="str">
            <v>20111i</v>
          </cell>
          <cell r="B605" t="str">
            <v>FITA ISOLANTE PRETA- ROLO 20M</v>
          </cell>
          <cell r="C605" t="str">
            <v>uind</v>
          </cell>
          <cell r="D605">
            <v>6.95</v>
          </cell>
          <cell r="E605">
            <v>8.01</v>
          </cell>
        </row>
        <row r="606">
          <cell r="A606" t="str">
            <v>1879i</v>
          </cell>
          <cell r="B606" t="str">
            <v>CURVA 90° DE PVC RÍGIDO ROSÁVEL Ø 3/4"</v>
          </cell>
          <cell r="C606" t="str">
            <v>unid</v>
          </cell>
          <cell r="D606">
            <v>1.52</v>
          </cell>
          <cell r="E606">
            <v>1.75</v>
          </cell>
        </row>
        <row r="607">
          <cell r="A607" t="str">
            <v>12406/ORSEi</v>
          </cell>
          <cell r="B607" t="str">
            <v>QUADRO METÁLICO MODULAR COM TAMPA (1500X800X400)MM</v>
          </cell>
          <cell r="C607" t="str">
            <v>unid</v>
          </cell>
          <cell r="D607">
            <v>3298.1</v>
          </cell>
          <cell r="E607">
            <v>3802.05</v>
          </cell>
        </row>
        <row r="608">
          <cell r="A608" t="str">
            <v>9602/ORSEi</v>
          </cell>
          <cell r="B608" t="str">
            <v>TRILHO DIN (35X2000)MM</v>
          </cell>
          <cell r="C608" t="str">
            <v>unid</v>
          </cell>
          <cell r="D608">
            <v>16</v>
          </cell>
          <cell r="E608">
            <v>18.440000000000001</v>
          </cell>
        </row>
        <row r="609">
          <cell r="A609" t="str">
            <v>9602/ORSEi</v>
          </cell>
          <cell r="B609" t="str">
            <v>TRILHO DIN (35X2000)MM</v>
          </cell>
          <cell r="C609" t="str">
            <v>unid</v>
          </cell>
          <cell r="D609">
            <v>16</v>
          </cell>
          <cell r="E609">
            <v>18.440000000000001</v>
          </cell>
        </row>
        <row r="610">
          <cell r="A610" t="str">
            <v>9602/ORSEi</v>
          </cell>
          <cell r="B610" t="str">
            <v>TRILHO DIN (35X2000)MM</v>
          </cell>
          <cell r="C610" t="str">
            <v>unid</v>
          </cell>
          <cell r="D610">
            <v>16</v>
          </cell>
          <cell r="E610">
            <v>18.440000000000001</v>
          </cell>
        </row>
        <row r="611">
          <cell r="A611" t="str">
            <v>9602/ORSEi</v>
          </cell>
          <cell r="B611" t="str">
            <v>TRILHO DIN (35X2000)MM</v>
          </cell>
          <cell r="C611" t="str">
            <v>unid</v>
          </cell>
          <cell r="D611">
            <v>16</v>
          </cell>
          <cell r="E611">
            <v>18.440000000000001</v>
          </cell>
        </row>
        <row r="612">
          <cell r="A612" t="str">
            <v>9602/ORSEi</v>
          </cell>
          <cell r="B612" t="str">
            <v>TRILHO DIN (35X2000)MM</v>
          </cell>
          <cell r="C612" t="str">
            <v>unid</v>
          </cell>
          <cell r="D612">
            <v>16</v>
          </cell>
          <cell r="E612">
            <v>18.440000000000001</v>
          </cell>
        </row>
        <row r="613">
          <cell r="A613" t="str">
            <v>9602/ORSEi</v>
          </cell>
          <cell r="B613" t="str">
            <v>TRILHO DIN (35X2000)MM</v>
          </cell>
          <cell r="C613" t="str">
            <v>unid</v>
          </cell>
          <cell r="D613">
            <v>16</v>
          </cell>
          <cell r="E613">
            <v>18.440000000000001</v>
          </cell>
        </row>
        <row r="614">
          <cell r="A614" t="str">
            <v>08881/ORSEi</v>
          </cell>
          <cell r="B614" t="str">
            <v>CHAVE BÓIA SEM MERCÚRIO</v>
          </cell>
          <cell r="C614" t="str">
            <v>unid</v>
          </cell>
          <cell r="D614">
            <v>31.9</v>
          </cell>
          <cell r="E614">
            <v>36.770000000000003</v>
          </cell>
        </row>
        <row r="615">
          <cell r="A615" t="str">
            <v>09953/ORSEi</v>
          </cell>
          <cell r="B615" t="str">
            <v>SOLDA EXOTÉRMICA</v>
          </cell>
          <cell r="C615" t="str">
            <v>unid</v>
          </cell>
          <cell r="D615">
            <v>20</v>
          </cell>
          <cell r="E615">
            <v>23.06</v>
          </cell>
        </row>
        <row r="616">
          <cell r="A616" t="str">
            <v>I8370i</v>
          </cell>
          <cell r="B616" t="str">
            <v>ELETROCALHA METÁLICA LISA COM TAMPA DIM. 300X100MM -L=3,0M</v>
          </cell>
          <cell r="C616" t="str">
            <v>m</v>
          </cell>
          <cell r="D616">
            <v>173.5</v>
          </cell>
          <cell r="E616">
            <v>200.01</v>
          </cell>
        </row>
        <row r="617">
          <cell r="A617" t="str">
            <v>09870/ORSEi</v>
          </cell>
          <cell r="B617" t="str">
            <v>SUPORTE DE SUSPENSÃO ÔMEGA PARA ELETROCALHA</v>
          </cell>
          <cell r="C617" t="str">
            <v>unid</v>
          </cell>
          <cell r="D617">
            <v>4.16</v>
          </cell>
          <cell r="E617">
            <v>4.8</v>
          </cell>
        </row>
        <row r="618">
          <cell r="A618" t="str">
            <v>02001/ORSEi</v>
          </cell>
          <cell r="B618" t="str">
            <v>SAÍDA HORIZONTAL PARA ELETRODUTOS Ø 1”</v>
          </cell>
          <cell r="C618" t="str">
            <v>unid</v>
          </cell>
          <cell r="D618">
            <v>1.7</v>
          </cell>
          <cell r="E618">
            <v>1.96</v>
          </cell>
        </row>
        <row r="619">
          <cell r="A619" t="str">
            <v>02422/ORSEi</v>
          </cell>
          <cell r="B619" t="str">
            <v>TIRANTE ROSCÁVEL Ø5/16”</v>
          </cell>
          <cell r="C619" t="str">
            <v>m</v>
          </cell>
          <cell r="D619">
            <v>5.82</v>
          </cell>
          <cell r="E619">
            <v>6.71</v>
          </cell>
        </row>
        <row r="620">
          <cell r="A620" t="str">
            <v>03973/ORSEi</v>
          </cell>
          <cell r="B620" t="str">
            <v>ELETRODUTO DE AÇO GALVANIZADO ∅1" L=3,0M</v>
          </cell>
          <cell r="C620" t="str">
            <v>m</v>
          </cell>
          <cell r="D620">
            <v>22.400000000000002</v>
          </cell>
          <cell r="E620">
            <v>25.82</v>
          </cell>
        </row>
        <row r="621">
          <cell r="A621" t="str">
            <v>03973/ORSEi</v>
          </cell>
          <cell r="B621" t="str">
            <v>ELETRODUTO DE AÇO GALVANIZADO ∅1" L=3,0M</v>
          </cell>
          <cell r="C621" t="str">
            <v>m</v>
          </cell>
          <cell r="D621">
            <v>22.400000000000002</v>
          </cell>
          <cell r="E621">
            <v>25.82</v>
          </cell>
        </row>
        <row r="622">
          <cell r="A622" t="str">
            <v>08193/ORSEi</v>
          </cell>
          <cell r="B622" t="str">
            <v>ELETROCALHA METÁLICA LISA COM TAMPA DIM. 400X100MM -L=3,0M</v>
          </cell>
          <cell r="C622" t="str">
            <v>m</v>
          </cell>
          <cell r="D622">
            <v>55.15</v>
          </cell>
          <cell r="E622">
            <v>63.58</v>
          </cell>
        </row>
        <row r="623">
          <cell r="A623" t="str">
            <v>03977/ORSEi</v>
          </cell>
          <cell r="B623" t="str">
            <v>ELETRODUTO DE AÇO GALVANIZADO ∅4" L=5,0M</v>
          </cell>
          <cell r="C623" t="str">
            <v>m</v>
          </cell>
          <cell r="D623">
            <v>98.966666666666654</v>
          </cell>
          <cell r="E623">
            <v>114.09</v>
          </cell>
        </row>
        <row r="624">
          <cell r="A624" t="str">
            <v>09876/ORSEi</v>
          </cell>
          <cell r="B624" t="str">
            <v>LEITO P/ CABOS TIPO PESADO DIM. 300X100MM -L=3,0M</v>
          </cell>
          <cell r="C624" t="str">
            <v>unid</v>
          </cell>
          <cell r="D624">
            <v>196.53000000000003</v>
          </cell>
          <cell r="E624">
            <v>226.56</v>
          </cell>
        </row>
        <row r="625">
          <cell r="A625" t="str">
            <v>04353/ORSEi</v>
          </cell>
          <cell r="B625" t="str">
            <v>SUPORTE TIPO "L" EM AÇO ZINCADO</v>
          </cell>
          <cell r="C625" t="str">
            <v>unid</v>
          </cell>
          <cell r="D625">
            <v>56</v>
          </cell>
          <cell r="E625">
            <v>64.56</v>
          </cell>
        </row>
        <row r="626">
          <cell r="A626" t="str">
            <v>02422/ORSEi</v>
          </cell>
          <cell r="B626" t="str">
            <v>VERGALHÃO DE AÇO Ø 3/8" ROSCA TOTAL</v>
          </cell>
          <cell r="C626" t="str">
            <v>m</v>
          </cell>
          <cell r="D626">
            <v>5.82</v>
          </cell>
          <cell r="E626">
            <v>6.71</v>
          </cell>
        </row>
        <row r="627">
          <cell r="A627" t="str">
            <v>03977/ORSEi</v>
          </cell>
          <cell r="B627" t="str">
            <v>ELETRODUTO DE AÇO GALVANIZADO ∅4" L=5,0M</v>
          </cell>
          <cell r="C627" t="str">
            <v>m</v>
          </cell>
          <cell r="D627">
            <v>98.966666666666654</v>
          </cell>
          <cell r="E627">
            <v>114.09</v>
          </cell>
        </row>
        <row r="628">
          <cell r="A628" t="str">
            <v>09876/ORSEi</v>
          </cell>
          <cell r="B628" t="str">
            <v>LEITO P/ CABOS TIPO PESADO DIM. 300X100MM -L=3,0M</v>
          </cell>
          <cell r="C628" t="str">
            <v>unid</v>
          </cell>
          <cell r="D628">
            <v>196.53000000000003</v>
          </cell>
          <cell r="E628">
            <v>226.56</v>
          </cell>
        </row>
        <row r="629">
          <cell r="A629" t="str">
            <v>09876/ORSEi</v>
          </cell>
          <cell r="B629" t="str">
            <v>LEITO P/ CABOS TIPO PESADO DIM. 400X100MM -L=3,0M</v>
          </cell>
          <cell r="C629" t="str">
            <v>unid</v>
          </cell>
          <cell r="D629">
            <v>196.53000000000003</v>
          </cell>
          <cell r="E629">
            <v>226.56</v>
          </cell>
        </row>
        <row r="630">
          <cell r="A630" t="str">
            <v>04353/ORSEi</v>
          </cell>
          <cell r="B630" t="str">
            <v>SUPORTE TIPO "L" EM AÇO ZINCADO</v>
          </cell>
          <cell r="C630" t="str">
            <v>unid</v>
          </cell>
          <cell r="D630">
            <v>56</v>
          </cell>
          <cell r="E630">
            <v>64.56</v>
          </cell>
        </row>
        <row r="631">
          <cell r="A631" t="str">
            <v>02422/ORSEi</v>
          </cell>
          <cell r="B631" t="str">
            <v>VERGALHÃO DE AÇO Ø 3/8" ROSCA TOTAL</v>
          </cell>
          <cell r="C631" t="str">
            <v>m</v>
          </cell>
          <cell r="D631">
            <v>5.82</v>
          </cell>
          <cell r="E631">
            <v>6.71</v>
          </cell>
        </row>
        <row r="632">
          <cell r="A632" t="str">
            <v>03994/ORSEi</v>
          </cell>
          <cell r="B632" t="str">
            <v>TAMPA METÁLICA PARA LEITO DE CABOS 400MM -L=3,0M</v>
          </cell>
          <cell r="C632" t="str">
            <v>unid</v>
          </cell>
          <cell r="D632">
            <v>113</v>
          </cell>
          <cell r="E632">
            <v>130.27000000000001</v>
          </cell>
        </row>
        <row r="633">
          <cell r="A633" t="str">
            <v>10627/ORSEi</v>
          </cell>
          <cell r="B633" t="str">
            <v>ELO FUSÍVEL 8K</v>
          </cell>
          <cell r="C633" t="str">
            <v>unid</v>
          </cell>
          <cell r="D633">
            <v>2.72</v>
          </cell>
          <cell r="E633">
            <v>3.14</v>
          </cell>
        </row>
        <row r="634">
          <cell r="A634" t="str">
            <v>11068/ORSEi</v>
          </cell>
          <cell r="B634" t="str">
            <v>QUADRO DE MEDIÇÃO EM ALUMÍNIO PADRÃO COELBA (1000X1000X300)MM</v>
          </cell>
          <cell r="C634" t="str">
            <v>unid</v>
          </cell>
          <cell r="D634">
            <v>694</v>
          </cell>
          <cell r="E634">
            <v>800.04</v>
          </cell>
        </row>
        <row r="635">
          <cell r="A635" t="str">
            <v>10685/ORSEi</v>
          </cell>
          <cell r="B635" t="str">
            <v>DISJUNTOR TRIPOLAR EM SF6 15KV - 16KA - 630A</v>
          </cell>
          <cell r="C635" t="str">
            <v>unid</v>
          </cell>
          <cell r="D635">
            <v>38644.22</v>
          </cell>
          <cell r="E635">
            <v>44549.06</v>
          </cell>
        </row>
        <row r="636">
          <cell r="A636" t="str">
            <v>03836/ORSEi</v>
          </cell>
          <cell r="B636" t="str">
            <v>ELETRODUTO DE AÇO GALVANIZADO Ø1.1/2" - L=3M</v>
          </cell>
          <cell r="C636" t="str">
            <v>m</v>
          </cell>
          <cell r="D636">
            <v>36.300000000000004</v>
          </cell>
          <cell r="E636">
            <v>41.85</v>
          </cell>
        </row>
        <row r="637">
          <cell r="A637" t="str">
            <v>02054/ORSEi</v>
          </cell>
          <cell r="B637" t="str">
            <v>SUPORTE PARA PARA-RAIO POLIMÉRICO</v>
          </cell>
          <cell r="C637" t="str">
            <v>unid</v>
          </cell>
          <cell r="D637">
            <v>9.76</v>
          </cell>
          <cell r="E637">
            <v>11.25</v>
          </cell>
        </row>
        <row r="638">
          <cell r="A638" t="str">
            <v>01585/ORSEi</v>
          </cell>
          <cell r="B638" t="str">
            <v>MANILHA-SAPATILHA</v>
          </cell>
          <cell r="C638" t="str">
            <v>unid</v>
          </cell>
          <cell r="D638">
            <v>11.83</v>
          </cell>
          <cell r="E638">
            <v>13.64</v>
          </cell>
        </row>
        <row r="639">
          <cell r="A639" t="str">
            <v>03174/ORSEi</v>
          </cell>
          <cell r="B639" t="str">
            <v>SELA DE CRUZETA</v>
          </cell>
          <cell r="C639" t="str">
            <v>unid</v>
          </cell>
          <cell r="D639">
            <v>7.7</v>
          </cell>
          <cell r="E639">
            <v>8.8800000000000008</v>
          </cell>
        </row>
        <row r="640">
          <cell r="A640" t="str">
            <v>04353/ORSEi</v>
          </cell>
          <cell r="B640" t="str">
            <v>SUPORTE "L" PARA CHAVE FUSÍVEL</v>
          </cell>
          <cell r="C640" t="str">
            <v>unid</v>
          </cell>
          <cell r="D640">
            <v>56</v>
          </cell>
          <cell r="E640">
            <v>64.56</v>
          </cell>
        </row>
        <row r="641">
          <cell r="A641" t="str">
            <v>02054/ORSEi</v>
          </cell>
          <cell r="B641" t="str">
            <v>SUPORTE PARA PARA-RAIO POLIMÉRICO</v>
          </cell>
          <cell r="C641" t="str">
            <v>unid</v>
          </cell>
          <cell r="D641">
            <v>9.76</v>
          </cell>
          <cell r="E641">
            <v>11.25</v>
          </cell>
        </row>
        <row r="642">
          <cell r="A642" t="str">
            <v>9602/ORSEi</v>
          </cell>
          <cell r="B642" t="str">
            <v>TRILHO DIN (35X2000)MM</v>
          </cell>
          <cell r="C642" t="str">
            <v>unid</v>
          </cell>
          <cell r="D642">
            <v>16</v>
          </cell>
          <cell r="E642">
            <v>18.440000000000001</v>
          </cell>
        </row>
        <row r="643">
          <cell r="A643" t="str">
            <v>03973/ORSEi</v>
          </cell>
          <cell r="B643" t="str">
            <v>ELTRODUTO DE AÇO ZINCADO À FOGO - DN 25MM (Ø 3/4")</v>
          </cell>
          <cell r="C643" t="str">
            <v>m</v>
          </cell>
          <cell r="D643">
            <v>22.400000000000002</v>
          </cell>
          <cell r="E643">
            <v>25.82</v>
          </cell>
        </row>
        <row r="644">
          <cell r="A644" t="str">
            <v>03836/ORSEi</v>
          </cell>
          <cell r="B644" t="str">
            <v>ELETRODUTO DE AÇO GALVANIZADO Ø1.1/2" - L=3M</v>
          </cell>
          <cell r="C644" t="str">
            <v>m</v>
          </cell>
          <cell r="D644">
            <v>36.300000000000004</v>
          </cell>
          <cell r="E644">
            <v>41.85</v>
          </cell>
        </row>
        <row r="645">
          <cell r="A645" t="str">
            <v>I0850i</v>
          </cell>
          <cell r="B645" t="str">
            <v>ESTAI COMPLETO (CABO DE AÇO, SAPATILHAS, PRENSA CABOS, ÂNCORA D</v>
          </cell>
          <cell r="C645" t="str">
            <v>unid</v>
          </cell>
          <cell r="D645">
            <v>86.95</v>
          </cell>
          <cell r="E645">
            <v>100.24</v>
          </cell>
        </row>
        <row r="646">
          <cell r="B646" t="str">
            <v>COTAÇÕES DE MERCADO</v>
          </cell>
        </row>
        <row r="647">
          <cell r="A647" t="str">
            <v>Código</v>
          </cell>
          <cell r="B647" t="str">
            <v>Descrição</v>
          </cell>
          <cell r="C647" t="str">
            <v>Unidade</v>
          </cell>
          <cell r="D647" t="str">
            <v xml:space="preserve">Valor Unitário </v>
          </cell>
          <cell r="E647" t="str">
            <v>Valor Unitário  c/ BDI</v>
          </cell>
        </row>
        <row r="648">
          <cell r="A648" t="str">
            <v>COTAÇÃO-1</v>
          </cell>
          <cell r="B648" t="str">
            <v>PASSAGENS AEREAS (SÃO PAULO-SALVADOR) - Magna (Azul)</v>
          </cell>
          <cell r="C648" t="str">
            <v>un</v>
          </cell>
          <cell r="D648">
            <v>390.32</v>
          </cell>
          <cell r="E648">
            <v>482.05</v>
          </cell>
        </row>
        <row r="649">
          <cell r="A649" t="str">
            <v>COTAÇÃO-2</v>
          </cell>
          <cell r="B649" t="str">
            <v>PASSAGENS RODOVIÁRIAS ( SALVADOR-IRECÊ) - Magna (Goticket)</v>
          </cell>
          <cell r="C649" t="str">
            <v>un</v>
          </cell>
          <cell r="D649">
            <v>92.02</v>
          </cell>
          <cell r="E649">
            <v>113.64</v>
          </cell>
        </row>
        <row r="650">
          <cell r="A650" t="str">
            <v>COTAÇÃO-3</v>
          </cell>
          <cell r="B650" t="str">
            <v>ENDURECEDOR SUPERFÍCIES SIKAFLOOR CURE HARD 24</v>
          </cell>
          <cell r="C650" t="str">
            <v>kg</v>
          </cell>
          <cell r="D650">
            <v>11.154500000000001</v>
          </cell>
          <cell r="E650">
            <v>13.78</v>
          </cell>
        </row>
        <row r="651">
          <cell r="A651" t="str">
            <v>COTAÇÃO-18</v>
          </cell>
          <cell r="B651" t="str">
            <v>Passagens rodoviárias (Sede do município de Xique-Xique / Local da obra)</v>
          </cell>
          <cell r="C651" t="str">
            <v>un</v>
          </cell>
          <cell r="D651">
            <v>10</v>
          </cell>
          <cell r="E651">
            <v>12.35</v>
          </cell>
        </row>
        <row r="652">
          <cell r="B652" t="str">
            <v>DNIT - SICRO II</v>
          </cell>
        </row>
        <row r="653">
          <cell r="A653" t="str">
            <v>Código</v>
          </cell>
          <cell r="B653" t="str">
            <v>Descrição</v>
          </cell>
          <cell r="C653" t="str">
            <v>Unidade</v>
          </cell>
          <cell r="D653" t="str">
            <v xml:space="preserve">Valor Unitário </v>
          </cell>
          <cell r="E653" t="str">
            <v>Valor Unitário  c/ BDI</v>
          </cell>
        </row>
        <row r="654">
          <cell r="A654" t="str">
            <v>DN-5502979</v>
          </cell>
          <cell r="B654" t="str">
            <v>Construção de corpo de aterro com material de 3ª categoria oriundo de corte</v>
          </cell>
          <cell r="C654" t="str">
            <v>m³</v>
          </cell>
          <cell r="D654">
            <v>8.92</v>
          </cell>
          <cell r="E654">
            <v>11.02</v>
          </cell>
        </row>
        <row r="655">
          <cell r="A655" t="str">
            <v>DN-E9071</v>
          </cell>
          <cell r="B655" t="str">
            <v xml:space="preserve">Transportador manual carrinho de mão com capacidade de 80 l </v>
          </cell>
          <cell r="C655" t="str">
            <v>CHP</v>
          </cell>
          <cell r="D655">
            <v>0.3266</v>
          </cell>
          <cell r="E655">
            <v>0.4</v>
          </cell>
        </row>
        <row r="656">
          <cell r="A656" t="str">
            <v>DN-E9763</v>
          </cell>
          <cell r="B656" t="str">
            <v>Grupo gerador - 36/40 kVA</v>
          </cell>
          <cell r="C656" t="str">
            <v>CHP</v>
          </cell>
          <cell r="D656">
            <v>23.966999999999999</v>
          </cell>
          <cell r="E656">
            <v>29.6</v>
          </cell>
        </row>
        <row r="657">
          <cell r="A657" t="str">
            <v>DN-E9044</v>
          </cell>
          <cell r="B657" t="str">
            <v>Central de concreto com capacidade de 150 m³/h - dosadora e misturadora</v>
          </cell>
          <cell r="C657" t="str">
            <v>h</v>
          </cell>
          <cell r="D657">
            <v>307.77140000000003</v>
          </cell>
          <cell r="E657">
            <v>380.1</v>
          </cell>
        </row>
        <row r="658">
          <cell r="A658" t="str">
            <v>DN-E9778</v>
          </cell>
          <cell r="B658" t="str">
            <v xml:space="preserve">Grupo gerador - 310/340 kVA </v>
          </cell>
          <cell r="C658" t="str">
            <v>h</v>
          </cell>
          <cell r="D658">
            <v>181.17910000000001</v>
          </cell>
          <cell r="E658">
            <v>223.76</v>
          </cell>
        </row>
        <row r="659">
          <cell r="A659" t="str">
            <v>DN-E9600</v>
          </cell>
          <cell r="B659" t="str">
            <v xml:space="preserve">Caminhão betoneira com capacidade de 8 m³ - 188 kW </v>
          </cell>
          <cell r="C659" t="str">
            <v>h</v>
          </cell>
          <cell r="D659">
            <v>176.9879</v>
          </cell>
          <cell r="E659">
            <v>218.58</v>
          </cell>
        </row>
        <row r="660">
          <cell r="A660" t="str">
            <v>DN-M0030</v>
          </cell>
          <cell r="B660" t="str">
            <v>Aditivo plastificante e retardador tipo Plastiment ou similar</v>
          </cell>
          <cell r="C660" t="str">
            <v>kg</v>
          </cell>
          <cell r="D660">
            <v>4.6596000000000002</v>
          </cell>
          <cell r="E660">
            <v>5.37</v>
          </cell>
        </row>
        <row r="661">
          <cell r="A661" t="str">
            <v>DN-M1468</v>
          </cell>
          <cell r="B661" t="str">
            <v>Mastique para juntas à base de alcatrão e poliuretano</v>
          </cell>
          <cell r="C661" t="str">
            <v>kg</v>
          </cell>
          <cell r="D661">
            <v>38.8187</v>
          </cell>
          <cell r="E661">
            <v>44.75</v>
          </cell>
        </row>
        <row r="662">
          <cell r="A662" t="str">
            <v>DN-E9666</v>
          </cell>
          <cell r="B662" t="str">
            <v>Cavalo mecânico com semirreboque com capacidade de 30 t - 265 kW</v>
          </cell>
          <cell r="C662" t="str">
            <v>h</v>
          </cell>
          <cell r="D662">
            <v>236.96080000000001</v>
          </cell>
          <cell r="E662">
            <v>292.64999999999998</v>
          </cell>
        </row>
        <row r="663">
          <cell r="A663" t="str">
            <v>DN-4915611</v>
          </cell>
          <cell r="B663" t="str">
            <v>Recomposição de revestimento primário com material de jazida</v>
          </cell>
          <cell r="C663" t="str">
            <v>m³</v>
          </cell>
          <cell r="D663">
            <v>4.49</v>
          </cell>
          <cell r="E663">
            <v>5.55</v>
          </cell>
        </row>
        <row r="664">
          <cell r="A664" t="str">
            <v>E9592</v>
          </cell>
          <cell r="B664" t="str">
            <v>Caminhão carroceria com capacidade de 15 t - 188 Kw</v>
          </cell>
          <cell r="C664" t="str">
            <v>CHP</v>
          </cell>
          <cell r="D664">
            <v>158.2996</v>
          </cell>
          <cell r="E664">
            <v>195.5</v>
          </cell>
        </row>
        <row r="665">
          <cell r="A665" t="str">
            <v>E9666</v>
          </cell>
          <cell r="B665" t="str">
            <v>Cavalo mecânico com semirreboque com capacidade de 30 t - 265 Kw</v>
          </cell>
          <cell r="C665" t="str">
            <v>CHP</v>
          </cell>
          <cell r="D665">
            <v>236.96080000000001</v>
          </cell>
          <cell r="E665">
            <v>292.64999999999998</v>
          </cell>
        </row>
        <row r="666">
          <cell r="A666" t="str">
            <v>DN-E9200 P</v>
          </cell>
          <cell r="B666" t="str">
            <v>Carregadeira de pneus com capacidade de 3,3 m³ - 213 kW com periculosidade</v>
          </cell>
          <cell r="C666" t="str">
            <v>CHP</v>
          </cell>
          <cell r="D666">
            <v>245.67400000000001</v>
          </cell>
          <cell r="E666">
            <v>303.41000000000003</v>
          </cell>
        </row>
        <row r="667">
          <cell r="A667" t="str">
            <v>DN-E9200 I</v>
          </cell>
          <cell r="B667" t="str">
            <v>Carregadeira de pneus com capacidade de 3,3 m³ - 213 kW com periculosidade</v>
          </cell>
          <cell r="C667" t="str">
            <v>CHI</v>
          </cell>
          <cell r="D667">
            <v>116.661</v>
          </cell>
          <cell r="E667">
            <v>144.08000000000001</v>
          </cell>
        </row>
        <row r="668">
          <cell r="A668" t="str">
            <v>DN-E9527</v>
          </cell>
          <cell r="B668" t="str">
            <v>Martelete perfurador/rompedor a ar comprimido de 25 kg para rocha</v>
          </cell>
          <cell r="C668" t="str">
            <v>CHP</v>
          </cell>
          <cell r="D668">
            <v>25.338699999999999</v>
          </cell>
          <cell r="E668">
            <v>31.29</v>
          </cell>
        </row>
        <row r="669">
          <cell r="A669" t="str">
            <v>DN-E9671</v>
          </cell>
          <cell r="B669" t="str">
            <v>Compressor de ar portátil de 748 PCM - 154 kW</v>
          </cell>
          <cell r="C669" t="str">
            <v>CHP</v>
          </cell>
          <cell r="D669">
            <v>137.7448</v>
          </cell>
          <cell r="E669">
            <v>170.11</v>
          </cell>
        </row>
        <row r="670">
          <cell r="A670" t="str">
            <v>DN_E9574</v>
          </cell>
          <cell r="B670" t="str">
            <v>Perfuratriz sobre esteiras - 145 kW</v>
          </cell>
          <cell r="C670" t="str">
            <v>CHP</v>
          </cell>
          <cell r="D670">
            <v>366.90390000000002</v>
          </cell>
          <cell r="E670">
            <v>453.13</v>
          </cell>
        </row>
        <row r="671">
          <cell r="A671" t="str">
            <v>DN-M2145</v>
          </cell>
          <cell r="B671" t="str">
            <v>Série de brocas S-12 - D = 22 mm</v>
          </cell>
          <cell r="C671" t="str">
            <v>un</v>
          </cell>
          <cell r="D671">
            <v>546.63499999999999</v>
          </cell>
          <cell r="E671">
            <v>630.16</v>
          </cell>
        </row>
        <row r="672">
          <cell r="A672" t="str">
            <v>DN-M0200</v>
          </cell>
          <cell r="B672" t="str">
            <v>Explosivo tipo emulsão bombeada</v>
          </cell>
          <cell r="C672" t="str">
            <v>kg</v>
          </cell>
          <cell r="D672">
            <v>6.2232000000000003</v>
          </cell>
          <cell r="E672">
            <v>7.17</v>
          </cell>
        </row>
        <row r="673">
          <cell r="A673" t="str">
            <v>DN-M2023</v>
          </cell>
          <cell r="B673" t="str">
            <v>Espoleta comum NR 8</v>
          </cell>
          <cell r="C673" t="str">
            <v>un</v>
          </cell>
          <cell r="D673">
            <v>3.0230999999999999</v>
          </cell>
          <cell r="E673">
            <v>3.49</v>
          </cell>
        </row>
        <row r="674">
          <cell r="A674" t="str">
            <v>DN-M2024</v>
          </cell>
          <cell r="B674" t="str">
            <v>Cordel detonante NP10</v>
          </cell>
          <cell r="C674" t="str">
            <v>m</v>
          </cell>
          <cell r="D674">
            <v>1.5118</v>
          </cell>
          <cell r="E674">
            <v>1.74</v>
          </cell>
        </row>
        <row r="675">
          <cell r="A675" t="str">
            <v>DN-M2025</v>
          </cell>
          <cell r="B675" t="str">
            <v>Retardador de cordel</v>
          </cell>
          <cell r="C675" t="str">
            <v>un</v>
          </cell>
          <cell r="D675">
            <v>26.6858</v>
          </cell>
          <cell r="E675">
            <v>30.76</v>
          </cell>
        </row>
        <row r="676">
          <cell r="A676" t="str">
            <v>DN-M2026</v>
          </cell>
          <cell r="B676" t="str">
            <v>Estopim</v>
          </cell>
          <cell r="C676" t="str">
            <v>m</v>
          </cell>
          <cell r="D676">
            <v>2.3161999999999998</v>
          </cell>
          <cell r="E676">
            <v>2.67</v>
          </cell>
        </row>
        <row r="677">
          <cell r="A677" t="str">
            <v>DN-M1739</v>
          </cell>
          <cell r="B677" t="str">
            <v>Haste para perfuratriz de esteira T45 de 3,6 m</v>
          </cell>
          <cell r="C677" t="str">
            <v>un</v>
          </cell>
          <cell r="D677">
            <v>3095.1073000000001</v>
          </cell>
          <cell r="E677">
            <v>3568.04</v>
          </cell>
        </row>
        <row r="678">
          <cell r="A678" t="str">
            <v>DN-M1741</v>
          </cell>
          <cell r="B678" t="str">
            <v>Luva para perfuratriz de esteira T45</v>
          </cell>
          <cell r="C678" t="str">
            <v>un</v>
          </cell>
          <cell r="D678">
            <v>492.25529999999998</v>
          </cell>
          <cell r="E678">
            <v>567.47</v>
          </cell>
        </row>
        <row r="679">
          <cell r="A679" t="str">
            <v>DN-M1740</v>
          </cell>
          <cell r="B679" t="str">
            <v>Punho para perfuratriz de esteira T45</v>
          </cell>
          <cell r="C679" t="str">
            <v>un</v>
          </cell>
          <cell r="D679">
            <v>1662.8634999999999</v>
          </cell>
          <cell r="E679">
            <v>1916.95</v>
          </cell>
        </row>
        <row r="680">
          <cell r="A680" t="str">
            <v>DN-M2062</v>
          </cell>
          <cell r="B680" t="str">
            <v>Coroa para perfuratriz T38 - D = 2 1/2"</v>
          </cell>
          <cell r="C680" t="str">
            <v>un</v>
          </cell>
          <cell r="D680">
            <v>529.9271</v>
          </cell>
          <cell r="E680">
            <v>610.9</v>
          </cell>
        </row>
        <row r="681">
          <cell r="A681" t="str">
            <v>DN-5502993</v>
          </cell>
          <cell r="B681" t="str">
            <v>Escavação em material de 3ª categoria</v>
          </cell>
          <cell r="C681" t="str">
            <v>m³</v>
          </cell>
          <cell r="D681">
            <v>20.190000000000001</v>
          </cell>
          <cell r="E681">
            <v>24.93</v>
          </cell>
        </row>
        <row r="682">
          <cell r="A682" t="str">
            <v>DN-E9684</v>
          </cell>
          <cell r="B682" t="str">
            <v>Veículo leve Pick Up 4 x 4 - 147 kW</v>
          </cell>
          <cell r="C682" t="str">
            <v>un</v>
          </cell>
          <cell r="D682">
            <v>169576.48569999999</v>
          </cell>
          <cell r="E682">
            <v>209426.96</v>
          </cell>
        </row>
        <row r="683">
          <cell r="A683" t="str">
            <v>DN-E9512</v>
          </cell>
          <cell r="B683" t="str">
            <v>Veículo leve - 53 kW</v>
          </cell>
          <cell r="C683" t="str">
            <v>un</v>
          </cell>
          <cell r="D683">
            <v>45941.948600000003</v>
          </cell>
          <cell r="E683">
            <v>56738.31</v>
          </cell>
        </row>
        <row r="684">
          <cell r="A684" t="str">
            <v>DN-P9891</v>
          </cell>
          <cell r="B684" t="str">
            <v>Engenheiro mecânico</v>
          </cell>
          <cell r="C684" t="str">
            <v>mês</v>
          </cell>
          <cell r="D684">
            <v>13367.9912</v>
          </cell>
          <cell r="E684">
            <v>16509.47</v>
          </cell>
        </row>
        <row r="685">
          <cell r="B685" t="str">
            <v>SEINFRA  https://sites.seinfra.ce.gov.br/siproce/desonerada/tabela-custo-download.html?a=1545420245130</v>
          </cell>
        </row>
        <row r="686">
          <cell r="A686" t="str">
            <v>Código</v>
          </cell>
          <cell r="B686" t="str">
            <v>Descrição</v>
          </cell>
          <cell r="C686" t="str">
            <v>Unidade</v>
          </cell>
          <cell r="D686" t="str">
            <v xml:space="preserve">Valor Unitário </v>
          </cell>
          <cell r="E686" t="str">
            <v>Valor Unitário  c/ BDI</v>
          </cell>
        </row>
        <row r="687">
          <cell r="A687" t="str">
            <v>SE-I2432</v>
          </cell>
          <cell r="B687" t="str">
            <v>TAMPÃO FoFo/CONCRETO PARA LIGAÇÃO ESGOTO</v>
          </cell>
          <cell r="C687" t="str">
            <v>UN</v>
          </cell>
          <cell r="D687">
            <v>313.2</v>
          </cell>
          <cell r="E687">
            <v>361.06</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showGridLines="0" tabSelected="1" view="pageBreakPreview" topLeftCell="A7" zoomScaleNormal="100" zoomScaleSheetLayoutView="100" workbookViewId="0">
      <selection activeCell="S23" sqref="S23"/>
    </sheetView>
  </sheetViews>
  <sheetFormatPr defaultColWidth="11.42578125" defaultRowHeight="11.25" x14ac:dyDescent="0.2"/>
  <cols>
    <col min="1" max="1" width="2.28515625" style="1" customWidth="1"/>
    <col min="2" max="2" width="5" style="1" customWidth="1"/>
    <col min="3" max="3" width="8.7109375" style="1" customWidth="1"/>
    <col min="4" max="4" width="3.42578125" style="1" customWidth="1"/>
    <col min="5" max="5" width="3.5703125" style="1" customWidth="1"/>
    <col min="6" max="7" width="5" style="1" customWidth="1"/>
    <col min="8" max="8" width="1.7109375" style="1" customWidth="1"/>
    <col min="9" max="9" width="8.5703125" style="1" customWidth="1"/>
    <col min="10" max="10" width="8.28515625" style="1" customWidth="1"/>
    <col min="11" max="11" width="4.5703125" style="1" customWidth="1"/>
    <col min="12" max="12" width="5.85546875" style="1" customWidth="1"/>
    <col min="13" max="13" width="11.85546875" style="1" customWidth="1"/>
    <col min="14" max="14" width="3" style="1" customWidth="1"/>
    <col min="15" max="15" width="10.5703125" style="1" customWidth="1"/>
    <col min="16" max="19" width="11.42578125" style="1"/>
    <col min="20" max="20" width="14.7109375" style="1" bestFit="1" customWidth="1"/>
    <col min="21" max="16384" width="11.42578125" style="1"/>
  </cols>
  <sheetData>
    <row r="1" spans="1:19" x14ac:dyDescent="0.2">
      <c r="H1" s="1" t="s">
        <v>234</v>
      </c>
    </row>
    <row r="2" spans="1:19" x14ac:dyDescent="0.2">
      <c r="H2" s="1" t="s">
        <v>0</v>
      </c>
    </row>
    <row r="3" spans="1:19" ht="12" thickBot="1" x14ac:dyDescent="0.25"/>
    <row r="4" spans="1:19" ht="9.9499999999999993" customHeight="1" thickBot="1" x14ac:dyDescent="0.25">
      <c r="A4" s="390" t="s">
        <v>1</v>
      </c>
      <c r="B4" s="390"/>
      <c r="C4" s="390"/>
      <c r="D4" s="390"/>
      <c r="E4" s="390"/>
      <c r="F4" s="390"/>
      <c r="G4" s="390"/>
      <c r="H4" s="390"/>
      <c r="I4" s="390"/>
      <c r="J4" s="390"/>
      <c r="K4" s="390"/>
      <c r="L4" s="390"/>
      <c r="M4" s="390"/>
      <c r="N4" s="391" t="s">
        <v>2</v>
      </c>
      <c r="O4" s="391"/>
    </row>
    <row r="5" spans="1:19" ht="20.100000000000001" customHeight="1" thickTop="1" thickBot="1" x14ac:dyDescent="0.3">
      <c r="A5" s="390"/>
      <c r="B5" s="390"/>
      <c r="C5" s="390"/>
      <c r="D5" s="390"/>
      <c r="E5" s="390"/>
      <c r="F5" s="390"/>
      <c r="G5" s="390"/>
      <c r="H5" s="390"/>
      <c r="I5" s="390"/>
      <c r="J5" s="390"/>
      <c r="K5" s="390"/>
      <c r="L5" s="390"/>
      <c r="M5" s="390"/>
      <c r="N5" s="392" t="s">
        <v>3</v>
      </c>
      <c r="O5" s="392"/>
    </row>
    <row r="6" spans="1:19" ht="12.6" customHeight="1" thickTop="1" x14ac:dyDescent="0.2">
      <c r="A6" s="393" t="s">
        <v>4</v>
      </c>
      <c r="B6" s="393"/>
      <c r="C6" s="393"/>
      <c r="D6" s="393"/>
      <c r="E6" s="393"/>
      <c r="F6" s="393"/>
      <c r="G6" s="393"/>
      <c r="H6" s="393"/>
      <c r="I6" s="393"/>
      <c r="J6" s="393"/>
      <c r="K6" s="393"/>
      <c r="L6" s="393"/>
      <c r="M6" s="393"/>
      <c r="N6" s="393"/>
      <c r="O6" s="393"/>
    </row>
    <row r="7" spans="1:19" ht="12.6" customHeight="1" x14ac:dyDescent="0.2">
      <c r="A7" s="3"/>
      <c r="B7" s="4"/>
      <c r="C7" s="4"/>
      <c r="D7" s="4"/>
      <c r="E7" s="4"/>
      <c r="F7" s="4"/>
      <c r="G7" s="4"/>
      <c r="H7" s="4"/>
      <c r="I7" s="4"/>
      <c r="J7" s="4"/>
      <c r="K7" s="4"/>
      <c r="L7" s="4"/>
      <c r="M7" s="4"/>
      <c r="N7" s="4"/>
      <c r="O7" s="5"/>
    </row>
    <row r="8" spans="1:19" ht="19.5" customHeight="1" x14ac:dyDescent="0.2">
      <c r="A8" s="394" t="s">
        <v>127</v>
      </c>
      <c r="B8" s="394"/>
      <c r="C8" s="394"/>
      <c r="D8" s="394"/>
      <c r="E8" s="394"/>
      <c r="F8" s="394"/>
      <c r="G8" s="395" t="s">
        <v>5</v>
      </c>
      <c r="H8" s="395"/>
      <c r="I8" s="395"/>
      <c r="J8" s="395"/>
      <c r="K8" s="395"/>
      <c r="L8" s="395"/>
      <c r="M8" s="395"/>
      <c r="N8" s="395"/>
      <c r="O8" s="6" t="s">
        <v>6</v>
      </c>
    </row>
    <row r="9" spans="1:19" x14ac:dyDescent="0.2">
      <c r="A9" s="396"/>
      <c r="B9" s="396"/>
      <c r="C9" s="396"/>
      <c r="D9" s="396"/>
      <c r="E9" s="396"/>
      <c r="F9" s="396"/>
      <c r="G9" s="397"/>
      <c r="H9" s="398"/>
      <c r="I9" s="398"/>
      <c r="J9" s="398"/>
      <c r="K9" s="398"/>
      <c r="L9" s="398"/>
      <c r="M9" s="398"/>
      <c r="N9" s="399"/>
      <c r="O9" s="7"/>
    </row>
    <row r="10" spans="1:19" ht="15" customHeight="1" thickBot="1" x14ac:dyDescent="0.25">
      <c r="A10" s="400" t="s">
        <v>233</v>
      </c>
      <c r="B10" s="401"/>
      <c r="C10" s="401"/>
      <c r="D10" s="401"/>
      <c r="E10" s="401"/>
      <c r="F10" s="401"/>
      <c r="G10" s="401"/>
      <c r="H10" s="401"/>
      <c r="I10" s="401"/>
      <c r="J10" s="401"/>
      <c r="K10" s="401"/>
      <c r="L10" s="401"/>
      <c r="M10" s="401"/>
      <c r="N10" s="401"/>
      <c r="O10" s="402"/>
    </row>
    <row r="11" spans="1:19" ht="20.100000000000001" customHeight="1" thickTop="1" x14ac:dyDescent="0.2">
      <c r="A11" s="388" t="s">
        <v>7</v>
      </c>
      <c r="B11" s="388"/>
      <c r="C11" s="388"/>
      <c r="D11" s="388"/>
      <c r="E11" s="388"/>
      <c r="F11" s="388"/>
      <c r="G11" s="388"/>
      <c r="H11" s="388"/>
      <c r="I11" s="388"/>
      <c r="J11" s="388"/>
      <c r="K11" s="388"/>
      <c r="L11" s="388"/>
      <c r="M11" s="388"/>
      <c r="N11" s="389">
        <f>N13+N15+N18</f>
        <v>262796.61</v>
      </c>
      <c r="O11" s="389"/>
    </row>
    <row r="12" spans="1:19" ht="14.1" customHeight="1" x14ac:dyDescent="0.2">
      <c r="A12" s="387" t="s">
        <v>8</v>
      </c>
      <c r="B12" s="387"/>
      <c r="C12" s="387"/>
      <c r="D12" s="387"/>
      <c r="E12" s="387"/>
      <c r="F12" s="387"/>
      <c r="G12" s="387"/>
      <c r="H12" s="387"/>
      <c r="I12" s="387"/>
      <c r="J12" s="387"/>
      <c r="K12" s="387"/>
      <c r="L12" s="387"/>
      <c r="M12" s="387"/>
      <c r="N12" s="387"/>
      <c r="O12" s="387"/>
    </row>
    <row r="13" spans="1:19" ht="14.1" customHeight="1" x14ac:dyDescent="0.2">
      <c r="A13" s="383" t="s">
        <v>9</v>
      </c>
      <c r="B13" s="383"/>
      <c r="C13" s="383"/>
      <c r="D13" s="383"/>
      <c r="E13" s="383"/>
      <c r="F13" s="383"/>
      <c r="G13" s="383"/>
      <c r="H13" s="383"/>
      <c r="I13" s="383"/>
      <c r="J13" s="383"/>
      <c r="K13" s="383"/>
      <c r="L13" s="383"/>
      <c r="M13" s="383"/>
      <c r="N13" s="403">
        <f>N14</f>
        <v>63246</v>
      </c>
      <c r="O13" s="403"/>
      <c r="R13" s="252"/>
    </row>
    <row r="14" spans="1:19" ht="14.1" customHeight="1" x14ac:dyDescent="0.2">
      <c r="A14" s="385" t="s">
        <v>10</v>
      </c>
      <c r="B14" s="385"/>
      <c r="C14" s="385"/>
      <c r="D14" s="385"/>
      <c r="E14" s="385"/>
      <c r="F14" s="385"/>
      <c r="G14" s="385"/>
      <c r="H14" s="385"/>
      <c r="I14" s="385"/>
      <c r="J14" s="385"/>
      <c r="K14" s="385"/>
      <c r="L14" s="385"/>
      <c r="M14" s="385"/>
      <c r="N14" s="386">
        <f>'PFS_I Equipe'!G20</f>
        <v>63246</v>
      </c>
      <c r="O14" s="386"/>
      <c r="Q14" s="244"/>
      <c r="S14" s="8"/>
    </row>
    <row r="15" spans="1:19" s="9" customFormat="1" ht="14.1" customHeight="1" x14ac:dyDescent="0.2">
      <c r="A15" s="383" t="s">
        <v>11</v>
      </c>
      <c r="B15" s="383"/>
      <c r="C15" s="383"/>
      <c r="D15" s="383"/>
      <c r="E15" s="383"/>
      <c r="F15" s="383"/>
      <c r="G15" s="383"/>
      <c r="H15" s="383"/>
      <c r="I15" s="383"/>
      <c r="J15" s="383"/>
      <c r="K15" s="383"/>
      <c r="L15" s="383"/>
      <c r="M15" s="383"/>
      <c r="N15" s="403">
        <f>N16</f>
        <v>71493.279999999999</v>
      </c>
      <c r="O15" s="403"/>
      <c r="Q15" s="244"/>
      <c r="R15" s="252"/>
    </row>
    <row r="16" spans="1:19" ht="14.1" customHeight="1" x14ac:dyDescent="0.2">
      <c r="A16" s="385" t="s">
        <v>196</v>
      </c>
      <c r="B16" s="385"/>
      <c r="C16" s="385"/>
      <c r="D16" s="385"/>
      <c r="E16" s="385"/>
      <c r="F16" s="385"/>
      <c r="G16" s="385"/>
      <c r="H16" s="385"/>
      <c r="I16" s="385"/>
      <c r="J16" s="385"/>
      <c r="K16" s="385"/>
      <c r="L16" s="385"/>
      <c r="M16" s="385"/>
      <c r="N16" s="386">
        <f>'PFS_I Equipe'!I20</f>
        <v>71493.279999999999</v>
      </c>
      <c r="O16" s="386"/>
      <c r="Q16" s="244"/>
    </row>
    <row r="17" spans="1:22" ht="14.1" customHeight="1" x14ac:dyDescent="0.2">
      <c r="A17" s="387" t="s">
        <v>12</v>
      </c>
      <c r="B17" s="387"/>
      <c r="C17" s="387"/>
      <c r="D17" s="387"/>
      <c r="E17" s="387"/>
      <c r="F17" s="387"/>
      <c r="G17" s="387"/>
      <c r="H17" s="387"/>
      <c r="I17" s="387"/>
      <c r="J17" s="387"/>
      <c r="K17" s="387"/>
      <c r="L17" s="387"/>
      <c r="M17" s="387"/>
      <c r="N17" s="387"/>
      <c r="O17" s="387"/>
    </row>
    <row r="18" spans="1:22" ht="14.1" customHeight="1" x14ac:dyDescent="0.2">
      <c r="A18" s="383" t="s">
        <v>13</v>
      </c>
      <c r="B18" s="383"/>
      <c r="C18" s="383"/>
      <c r="D18" s="383"/>
      <c r="E18" s="383"/>
      <c r="F18" s="383"/>
      <c r="G18" s="383"/>
      <c r="H18" s="383"/>
      <c r="I18" s="383"/>
      <c r="J18" s="383"/>
      <c r="K18" s="383"/>
      <c r="L18" s="383"/>
      <c r="M18" s="383"/>
      <c r="N18" s="384">
        <f>SUM(N19:O20)</f>
        <v>128057.33</v>
      </c>
      <c r="O18" s="384"/>
    </row>
    <row r="19" spans="1:22" ht="14.1" customHeight="1" x14ac:dyDescent="0.2">
      <c r="A19" s="381" t="s">
        <v>143</v>
      </c>
      <c r="B19" s="381"/>
      <c r="C19" s="381"/>
      <c r="D19" s="381"/>
      <c r="E19" s="381"/>
      <c r="F19" s="381"/>
      <c r="G19" s="381"/>
      <c r="H19" s="381"/>
      <c r="I19" s="381"/>
      <c r="J19" s="381"/>
      <c r="K19" s="381"/>
      <c r="L19" s="381"/>
      <c r="M19" s="381"/>
      <c r="N19" s="386">
        <f>'PFS_II Desp Alimentacao'!H22</f>
        <v>28182</v>
      </c>
      <c r="O19" s="386"/>
      <c r="Q19" s="244"/>
      <c r="R19" s="252"/>
    </row>
    <row r="20" spans="1:22" ht="14.1" customHeight="1" x14ac:dyDescent="0.2">
      <c r="A20" s="381" t="s">
        <v>236</v>
      </c>
      <c r="B20" s="381"/>
      <c r="C20" s="381"/>
      <c r="D20" s="381"/>
      <c r="E20" s="381"/>
      <c r="F20" s="381"/>
      <c r="G20" s="381"/>
      <c r="H20" s="381"/>
      <c r="I20" s="381"/>
      <c r="J20" s="381"/>
      <c r="K20" s="381"/>
      <c r="L20" s="381"/>
      <c r="M20" s="381"/>
      <c r="N20" s="382">
        <f>'PFS_III Desp Gerais'!J23</f>
        <v>99875.33</v>
      </c>
      <c r="O20" s="382"/>
      <c r="Q20" s="244"/>
      <c r="R20" s="252"/>
    </row>
    <row r="21" spans="1:22" ht="14.1" customHeight="1" x14ac:dyDescent="0.2">
      <c r="A21" s="388" t="s">
        <v>14</v>
      </c>
      <c r="B21" s="388"/>
      <c r="C21" s="388"/>
      <c r="D21" s="388"/>
      <c r="E21" s="388"/>
      <c r="F21" s="388"/>
      <c r="G21" s="388"/>
      <c r="H21" s="388"/>
      <c r="I21" s="388"/>
      <c r="J21" s="388"/>
      <c r="K21" s="388"/>
      <c r="L21" s="388"/>
      <c r="M21" s="388"/>
      <c r="N21" s="389">
        <f>SUM(N22:O24)</f>
        <v>83752.28</v>
      </c>
      <c r="O21" s="389"/>
      <c r="R21" s="252"/>
      <c r="U21" s="8"/>
      <c r="V21" s="258"/>
    </row>
    <row r="22" spans="1:22" ht="14.1" customHeight="1" x14ac:dyDescent="0.2">
      <c r="A22" s="381" t="s">
        <v>237</v>
      </c>
      <c r="B22" s="381"/>
      <c r="C22" s="381"/>
      <c r="D22" s="381"/>
      <c r="E22" s="381"/>
      <c r="F22" s="381"/>
      <c r="G22" s="381"/>
      <c r="H22" s="381"/>
      <c r="I22" s="381"/>
      <c r="J22" s="381"/>
      <c r="K22" s="381"/>
      <c r="L22" s="381"/>
      <c r="M22" s="381"/>
      <c r="N22" s="386">
        <f>'PFS_IV_ Det_ Custos Adm'!G38</f>
        <v>8854.44</v>
      </c>
      <c r="O22" s="386"/>
      <c r="Q22" s="244"/>
      <c r="R22" s="252"/>
      <c r="U22" s="8"/>
      <c r="V22" s="258"/>
    </row>
    <row r="23" spans="1:22" ht="14.1" customHeight="1" x14ac:dyDescent="0.2">
      <c r="A23" s="381" t="s">
        <v>228</v>
      </c>
      <c r="B23" s="381"/>
      <c r="C23" s="381"/>
      <c r="D23" s="381"/>
      <c r="E23" s="381"/>
      <c r="F23" s="381"/>
      <c r="G23" s="381"/>
      <c r="H23" s="381"/>
      <c r="I23" s="381"/>
      <c r="J23" s="381"/>
      <c r="K23" s="381"/>
      <c r="L23" s="381"/>
      <c r="M23" s="381"/>
      <c r="N23" s="382">
        <f>9.4%*(N13+N15+N18+N22)</f>
        <v>25535.200000000001</v>
      </c>
      <c r="O23" s="382"/>
      <c r="Q23" s="244"/>
      <c r="R23" s="252"/>
      <c r="U23" s="8"/>
      <c r="V23" s="258"/>
    </row>
    <row r="24" spans="1:22" ht="14.1" customHeight="1" thickBot="1" x14ac:dyDescent="0.25">
      <c r="A24" s="365" t="s">
        <v>229</v>
      </c>
      <c r="B24" s="365"/>
      <c r="C24" s="365"/>
      <c r="D24" s="365"/>
      <c r="E24" s="365"/>
      <c r="F24" s="365"/>
      <c r="G24" s="365"/>
      <c r="H24" s="365"/>
      <c r="I24" s="365"/>
      <c r="J24" s="365"/>
      <c r="K24" s="365"/>
      <c r="L24" s="365"/>
      <c r="M24" s="365"/>
      <c r="N24" s="366">
        <f>'PFS_V Det_ Desp Fiscais'!H39</f>
        <v>49362.64</v>
      </c>
      <c r="O24" s="366"/>
      <c r="Q24" s="244"/>
      <c r="R24" s="252"/>
      <c r="U24" s="8"/>
      <c r="V24" s="258"/>
    </row>
    <row r="25" spans="1:22" ht="20.100000000000001" customHeight="1" thickTop="1" thickBot="1" x14ac:dyDescent="0.25">
      <c r="A25" s="363" t="s">
        <v>256</v>
      </c>
      <c r="B25" s="363"/>
      <c r="C25" s="363"/>
      <c r="D25" s="363"/>
      <c r="E25" s="363"/>
      <c r="F25" s="363"/>
      <c r="G25" s="363"/>
      <c r="H25" s="363"/>
      <c r="I25" s="363"/>
      <c r="J25" s="363"/>
      <c r="K25" s="363"/>
      <c r="L25" s="363"/>
      <c r="M25" s="363"/>
      <c r="N25" s="364">
        <f>N26</f>
        <v>25</v>
      </c>
      <c r="O25" s="364"/>
      <c r="Q25" s="257"/>
      <c r="R25" s="257"/>
      <c r="S25" s="244"/>
      <c r="U25" s="8"/>
      <c r="V25" s="258"/>
    </row>
    <row r="26" spans="1:22" ht="20.100000000000001" customHeight="1" thickTop="1" thickBot="1" x14ac:dyDescent="0.25">
      <c r="A26" s="369" t="s">
        <v>298</v>
      </c>
      <c r="B26" s="370"/>
      <c r="C26" s="370"/>
      <c r="D26" s="370"/>
      <c r="E26" s="370"/>
      <c r="F26" s="370"/>
      <c r="G26" s="370"/>
      <c r="H26" s="370"/>
      <c r="I26" s="370"/>
      <c r="J26" s="370"/>
      <c r="K26" s="370"/>
      <c r="L26" s="370"/>
      <c r="M26" s="371"/>
      <c r="N26" s="367">
        <v>25</v>
      </c>
      <c r="O26" s="368"/>
      <c r="P26" s="359">
        <f>N26*$N$28</f>
        <v>346549</v>
      </c>
      <c r="Q26" s="257">
        <v>368382.75</v>
      </c>
      <c r="R26" s="257"/>
      <c r="S26" s="244"/>
      <c r="U26" s="8"/>
      <c r="V26" s="258"/>
    </row>
    <row r="27" spans="1:22" ht="20.100000000000001" customHeight="1" thickTop="1" thickBot="1" x14ac:dyDescent="0.25">
      <c r="A27" s="363" t="s">
        <v>257</v>
      </c>
      <c r="B27" s="363"/>
      <c r="C27" s="363"/>
      <c r="D27" s="363"/>
      <c r="E27" s="363"/>
      <c r="F27" s="363"/>
      <c r="G27" s="363"/>
      <c r="H27" s="363"/>
      <c r="I27" s="363"/>
      <c r="J27" s="363"/>
      <c r="K27" s="363"/>
      <c r="L27" s="363"/>
      <c r="M27" s="363"/>
      <c r="N27" s="364">
        <f>N21+N11</f>
        <v>346548.89</v>
      </c>
      <c r="O27" s="364"/>
      <c r="P27" s="244">
        <f>SUM(P26:P26)</f>
        <v>346549</v>
      </c>
      <c r="Q27" s="244"/>
      <c r="R27" s="257"/>
      <c r="S27" s="244"/>
      <c r="U27" s="8"/>
      <c r="V27" s="258"/>
    </row>
    <row r="28" spans="1:22" ht="20.100000000000001" customHeight="1" thickTop="1" thickBot="1" x14ac:dyDescent="0.25">
      <c r="A28" s="363" t="s">
        <v>258</v>
      </c>
      <c r="B28" s="363"/>
      <c r="C28" s="363"/>
      <c r="D28" s="363"/>
      <c r="E28" s="363"/>
      <c r="F28" s="363"/>
      <c r="G28" s="363"/>
      <c r="H28" s="363"/>
      <c r="I28" s="363"/>
      <c r="J28" s="363"/>
      <c r="K28" s="363"/>
      <c r="L28" s="363"/>
      <c r="M28" s="363"/>
      <c r="N28" s="364">
        <f>N27/N25</f>
        <v>13861.96</v>
      </c>
      <c r="O28" s="364"/>
      <c r="P28" s="257"/>
      <c r="Q28" s="257"/>
      <c r="R28" s="257"/>
      <c r="S28" s="244"/>
      <c r="U28" s="8"/>
      <c r="V28" s="258"/>
    </row>
    <row r="29" spans="1:22" ht="12.6" customHeight="1" thickTop="1" x14ac:dyDescent="0.2">
      <c r="A29" s="373" t="s">
        <v>15</v>
      </c>
      <c r="B29" s="373"/>
      <c r="C29" s="373"/>
      <c r="D29" s="373"/>
      <c r="E29" s="373"/>
      <c r="F29" s="373"/>
      <c r="G29" s="373"/>
      <c r="H29" s="373"/>
      <c r="I29" s="373"/>
      <c r="J29" s="374" t="s">
        <v>16</v>
      </c>
      <c r="K29" s="374"/>
      <c r="L29" s="374"/>
      <c r="M29" s="374"/>
      <c r="N29" s="374"/>
      <c r="O29" s="374"/>
      <c r="P29" s="8"/>
      <c r="Q29" s="8"/>
      <c r="R29" s="244"/>
      <c r="U29" s="8"/>
      <c r="V29" s="258"/>
    </row>
    <row r="30" spans="1:22" ht="12.6" customHeight="1" x14ac:dyDescent="0.2">
      <c r="A30" s="375"/>
      <c r="B30" s="375"/>
      <c r="C30" s="375"/>
      <c r="D30" s="375"/>
      <c r="E30" s="375"/>
      <c r="F30" s="375"/>
      <c r="G30" s="375"/>
      <c r="H30" s="375"/>
      <c r="I30" s="375"/>
      <c r="J30" s="10"/>
      <c r="K30" s="11"/>
      <c r="L30" s="11"/>
      <c r="M30" s="11"/>
      <c r="N30" s="11"/>
      <c r="O30" s="12"/>
      <c r="U30" s="8"/>
      <c r="V30" s="258"/>
    </row>
    <row r="31" spans="1:22" ht="12.6" customHeight="1" x14ac:dyDescent="0.2">
      <c r="A31" s="376" t="s">
        <v>17</v>
      </c>
      <c r="B31" s="376"/>
      <c r="C31" s="376"/>
      <c r="D31" s="376"/>
      <c r="E31" s="376"/>
      <c r="F31" s="376"/>
      <c r="G31" s="376"/>
      <c r="H31" s="376"/>
      <c r="I31" s="376"/>
      <c r="J31" s="376"/>
      <c r="K31" s="376"/>
      <c r="L31" s="376"/>
      <c r="M31" s="376"/>
      <c r="N31" s="377" t="s">
        <v>18</v>
      </c>
      <c r="O31" s="377"/>
      <c r="U31" s="8"/>
      <c r="V31" s="258"/>
    </row>
    <row r="32" spans="1:22" ht="12.6" customHeight="1" x14ac:dyDescent="0.2">
      <c r="A32" s="379"/>
      <c r="B32" s="379"/>
      <c r="C32" s="379"/>
      <c r="D32" s="379"/>
      <c r="E32" s="379"/>
      <c r="F32" s="379"/>
      <c r="G32" s="379"/>
      <c r="H32" s="379"/>
      <c r="I32" s="379"/>
      <c r="J32" s="379"/>
      <c r="K32" s="379"/>
      <c r="L32" s="379"/>
      <c r="M32" s="379"/>
      <c r="N32" s="380"/>
      <c r="O32" s="380"/>
    </row>
    <row r="33" spans="1:18" s="2" customFormat="1" ht="9.75" customHeight="1" x14ac:dyDescent="0.2">
      <c r="A33" s="13" t="s">
        <v>19</v>
      </c>
      <c r="B33" s="14"/>
      <c r="C33" s="15"/>
      <c r="D33" s="15"/>
      <c r="E33" s="15"/>
      <c r="F33" s="15"/>
      <c r="G33" s="15"/>
      <c r="H33" s="15"/>
      <c r="I33" s="15"/>
      <c r="J33" s="15"/>
      <c r="K33" s="15"/>
      <c r="L33" s="15"/>
      <c r="M33" s="15"/>
      <c r="N33" s="16"/>
      <c r="O33" s="17"/>
      <c r="R33" s="253"/>
    </row>
    <row r="34" spans="1:18" s="2" customFormat="1" ht="12" customHeight="1" x14ac:dyDescent="0.2">
      <c r="A34" s="18" t="s">
        <v>20</v>
      </c>
      <c r="B34" s="19"/>
      <c r="C34" s="19"/>
      <c r="D34" s="19"/>
      <c r="E34" s="19"/>
      <c r="F34" s="19"/>
      <c r="G34" s="19"/>
      <c r="H34" s="19"/>
      <c r="I34" s="19"/>
      <c r="J34" s="19"/>
      <c r="K34" s="19"/>
      <c r="L34" s="19"/>
      <c r="M34" s="19"/>
      <c r="N34" s="19"/>
      <c r="O34" s="20"/>
      <c r="Q34" s="256"/>
    </row>
    <row r="35" spans="1:18" s="2" customFormat="1" ht="12" customHeight="1" x14ac:dyDescent="0.2">
      <c r="A35" s="378" t="s">
        <v>21</v>
      </c>
      <c r="B35" s="378"/>
      <c r="C35" s="378"/>
      <c r="D35" s="378"/>
      <c r="E35" s="378"/>
      <c r="F35" s="378"/>
      <c r="G35" s="378"/>
      <c r="H35" s="378"/>
      <c r="I35" s="378"/>
      <c r="J35" s="378"/>
      <c r="K35" s="378"/>
      <c r="L35" s="378"/>
      <c r="M35" s="378"/>
      <c r="N35" s="378"/>
      <c r="O35" s="378"/>
    </row>
    <row r="36" spans="1:18" s="2" customFormat="1" ht="12" customHeight="1" x14ac:dyDescent="0.2">
      <c r="A36" s="21" t="s">
        <v>144</v>
      </c>
      <c r="O36" s="22"/>
    </row>
    <row r="37" spans="1:18" s="2" customFormat="1" ht="12" customHeight="1" x14ac:dyDescent="0.2">
      <c r="A37" s="378" t="s">
        <v>197</v>
      </c>
      <c r="B37" s="378"/>
      <c r="C37" s="378"/>
      <c r="D37" s="378"/>
      <c r="E37" s="378"/>
      <c r="F37" s="378"/>
      <c r="G37" s="378"/>
      <c r="H37" s="378"/>
      <c r="I37" s="378"/>
      <c r="J37" s="378"/>
      <c r="K37" s="378"/>
      <c r="L37" s="378"/>
      <c r="M37" s="378"/>
      <c r="N37" s="378"/>
      <c r="O37" s="378"/>
    </row>
    <row r="38" spans="1:18" s="2" customFormat="1" ht="12" customHeight="1" x14ac:dyDescent="0.2">
      <c r="A38" s="21" t="s">
        <v>195</v>
      </c>
      <c r="O38" s="22"/>
    </row>
    <row r="39" spans="1:18" s="2" customFormat="1" ht="12" customHeight="1" x14ac:dyDescent="0.2">
      <c r="A39" s="21" t="s">
        <v>106</v>
      </c>
      <c r="O39" s="22"/>
    </row>
    <row r="40" spans="1:18" s="2" customFormat="1" ht="12" customHeight="1" x14ac:dyDescent="0.2">
      <c r="A40" s="21" t="s">
        <v>22</v>
      </c>
      <c r="O40" s="22"/>
    </row>
    <row r="41" spans="1:18" ht="16.5" customHeight="1" x14ac:dyDescent="0.2">
      <c r="A41" s="372" t="s">
        <v>23</v>
      </c>
      <c r="B41" s="372"/>
      <c r="C41" s="372"/>
      <c r="D41" s="372"/>
      <c r="E41" s="372"/>
      <c r="F41" s="372"/>
      <c r="G41" s="372"/>
      <c r="H41" s="372"/>
      <c r="I41" s="372"/>
      <c r="J41" s="372"/>
      <c r="K41" s="372"/>
      <c r="L41" s="372"/>
      <c r="M41" s="372"/>
      <c r="N41" s="372"/>
      <c r="O41" s="372"/>
    </row>
    <row r="42" spans="1:18" x14ac:dyDescent="0.2">
      <c r="A42" s="372" t="s">
        <v>105</v>
      </c>
      <c r="B42" s="372"/>
      <c r="C42" s="372"/>
      <c r="D42" s="372"/>
      <c r="E42" s="372"/>
      <c r="F42" s="372"/>
      <c r="G42" s="372"/>
      <c r="H42" s="372"/>
      <c r="I42" s="372"/>
      <c r="J42" s="372"/>
      <c r="K42" s="372"/>
      <c r="L42" s="372"/>
      <c r="M42" s="372"/>
      <c r="N42" s="372"/>
      <c r="O42" s="372"/>
    </row>
    <row r="43" spans="1:18" x14ac:dyDescent="0.2">
      <c r="A43" s="372" t="s">
        <v>150</v>
      </c>
      <c r="B43" s="372"/>
      <c r="C43" s="372"/>
      <c r="D43" s="372"/>
      <c r="E43" s="372"/>
      <c r="F43" s="372"/>
      <c r="G43" s="372"/>
      <c r="H43" s="372"/>
      <c r="I43" s="372"/>
      <c r="J43" s="372"/>
      <c r="K43" s="372"/>
      <c r="L43" s="372"/>
      <c r="M43" s="372"/>
      <c r="N43" s="372"/>
      <c r="O43" s="372"/>
    </row>
    <row r="44" spans="1:18" x14ac:dyDescent="0.2">
      <c r="A44" s="21" t="s">
        <v>24</v>
      </c>
      <c r="B44" s="2"/>
      <c r="C44" s="2"/>
      <c r="D44" s="2"/>
      <c r="E44" s="2"/>
      <c r="F44" s="2"/>
      <c r="G44" s="2"/>
      <c r="H44" s="2"/>
      <c r="I44" s="2"/>
      <c r="J44" s="2"/>
      <c r="K44" s="2"/>
      <c r="L44" s="2"/>
      <c r="M44" s="2"/>
      <c r="N44" s="2"/>
      <c r="O44" s="22"/>
    </row>
    <row r="45" spans="1:18" ht="12" thickBot="1" x14ac:dyDescent="0.25">
      <c r="A45" s="23"/>
      <c r="B45" s="24"/>
      <c r="C45" s="24"/>
      <c r="D45" s="24"/>
      <c r="E45" s="24"/>
      <c r="F45" s="24"/>
      <c r="G45" s="24"/>
      <c r="H45" s="24"/>
      <c r="I45" s="24"/>
      <c r="J45" s="24"/>
      <c r="K45" s="24"/>
      <c r="L45" s="24"/>
      <c r="M45" s="24"/>
      <c r="N45" s="24"/>
      <c r="O45" s="25"/>
    </row>
    <row r="48" spans="1:18" x14ac:dyDescent="0.2">
      <c r="O48" s="8"/>
    </row>
  </sheetData>
  <mergeCells count="55">
    <mergeCell ref="A15:M15"/>
    <mergeCell ref="N15:O15"/>
    <mergeCell ref="A13:M13"/>
    <mergeCell ref="N13:O13"/>
    <mergeCell ref="A14:M14"/>
    <mergeCell ref="N14:O14"/>
    <mergeCell ref="A4:M5"/>
    <mergeCell ref="N4:O4"/>
    <mergeCell ref="N5:O5"/>
    <mergeCell ref="A6:O6"/>
    <mergeCell ref="A12:O12"/>
    <mergeCell ref="A8:F8"/>
    <mergeCell ref="G8:N8"/>
    <mergeCell ref="A9:F9"/>
    <mergeCell ref="G9:N9"/>
    <mergeCell ref="A10:O10"/>
    <mergeCell ref="A11:M11"/>
    <mergeCell ref="N11:O11"/>
    <mergeCell ref="A23:M23"/>
    <mergeCell ref="N23:O23"/>
    <mergeCell ref="A18:M18"/>
    <mergeCell ref="N18:O18"/>
    <mergeCell ref="A16:M16"/>
    <mergeCell ref="N16:O16"/>
    <mergeCell ref="A17:O17"/>
    <mergeCell ref="A19:M19"/>
    <mergeCell ref="A22:M22"/>
    <mergeCell ref="N22:O22"/>
    <mergeCell ref="A20:M20"/>
    <mergeCell ref="N20:O20"/>
    <mergeCell ref="A21:M21"/>
    <mergeCell ref="N21:O21"/>
    <mergeCell ref="N19:O19"/>
    <mergeCell ref="A43:O43"/>
    <mergeCell ref="A29:I29"/>
    <mergeCell ref="J29:O29"/>
    <mergeCell ref="A30:I30"/>
    <mergeCell ref="A31:M31"/>
    <mergeCell ref="N31:O31"/>
    <mergeCell ref="A35:O35"/>
    <mergeCell ref="A37:O37"/>
    <mergeCell ref="A32:M32"/>
    <mergeCell ref="N32:O32"/>
    <mergeCell ref="A41:O41"/>
    <mergeCell ref="A42:O42"/>
    <mergeCell ref="A27:M27"/>
    <mergeCell ref="N27:O27"/>
    <mergeCell ref="A24:M24"/>
    <mergeCell ref="N24:O24"/>
    <mergeCell ref="A28:M28"/>
    <mergeCell ref="N28:O28"/>
    <mergeCell ref="A25:M25"/>
    <mergeCell ref="N25:O25"/>
    <mergeCell ref="N26:O26"/>
    <mergeCell ref="A26:M26"/>
  </mergeCells>
  <phoneticPr fontId="31" type="noConversion"/>
  <printOptions horizontalCentered="1"/>
  <pageMargins left="0.59055118110236227" right="0.59055118110236227" top="0.78740157480314965" bottom="0.39370078740157483" header="0.19685039370078741" footer="0.31496062992125984"/>
  <pageSetup paperSize="9" firstPageNumber="0" orientation="portrait" r:id="rId1"/>
  <headerFooter alignWithMargins="0"/>
  <ignoredErrors>
    <ignoredError sqref="N14"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Q30"/>
  <sheetViews>
    <sheetView showGridLines="0" zoomScaleNormal="100" zoomScaleSheetLayoutView="110" workbookViewId="0">
      <selection activeCell="C12" sqref="C12:C19"/>
    </sheetView>
  </sheetViews>
  <sheetFormatPr defaultColWidth="11.42578125" defaultRowHeight="11.25" x14ac:dyDescent="0.2"/>
  <cols>
    <col min="1" max="1" width="25.7109375" style="26" customWidth="1"/>
    <col min="2" max="2" width="13" style="27" hidden="1" customWidth="1"/>
    <col min="3" max="4" width="13" style="27" customWidth="1"/>
    <col min="5" max="5" width="10.42578125" style="160" bestFit="1" customWidth="1"/>
    <col min="6" max="6" width="10.28515625" style="28" customWidth="1"/>
    <col min="7" max="7" width="12.140625" style="28" customWidth="1"/>
    <col min="8" max="8" width="10.5703125" style="28" customWidth="1"/>
    <col min="9" max="9" width="11.7109375" style="28" bestFit="1" customWidth="1"/>
    <col min="10" max="10" width="10.28515625" style="28" customWidth="1"/>
    <col min="11" max="11" width="9.140625" style="28" customWidth="1"/>
    <col min="12" max="12" width="8.5703125" style="28" customWidth="1"/>
    <col min="13" max="13" width="6" style="28" customWidth="1"/>
    <col min="14" max="16384" width="11.42578125" style="28"/>
  </cols>
  <sheetData>
    <row r="1" spans="1:17" x14ac:dyDescent="0.2">
      <c r="F1" s="1" t="s">
        <v>234</v>
      </c>
    </row>
    <row r="2" spans="1:17" x14ac:dyDescent="0.2">
      <c r="F2" s="1" t="s">
        <v>0</v>
      </c>
    </row>
    <row r="4" spans="1:17" ht="12" thickBot="1" x14ac:dyDescent="0.25"/>
    <row r="5" spans="1:17" ht="12" thickBot="1" x14ac:dyDescent="0.25">
      <c r="A5" s="406" t="s">
        <v>25</v>
      </c>
      <c r="B5" s="406"/>
      <c r="C5" s="406"/>
      <c r="D5" s="406"/>
      <c r="E5" s="406"/>
      <c r="F5" s="406"/>
      <c r="G5" s="406"/>
      <c r="H5" s="406"/>
      <c r="I5" s="406"/>
      <c r="J5" s="406"/>
      <c r="K5" s="29" t="s">
        <v>2</v>
      </c>
    </row>
    <row r="6" spans="1:17" ht="17.25" thickTop="1" thickBot="1" x14ac:dyDescent="0.25">
      <c r="A6" s="406"/>
      <c r="B6" s="406"/>
      <c r="C6" s="406"/>
      <c r="D6" s="406"/>
      <c r="E6" s="406"/>
      <c r="F6" s="406"/>
      <c r="G6" s="406"/>
      <c r="H6" s="406"/>
      <c r="I6" s="406"/>
      <c r="J6" s="406"/>
      <c r="K6" s="182" t="s">
        <v>26</v>
      </c>
    </row>
    <row r="7" spans="1:17" ht="12" thickTop="1" x14ac:dyDescent="0.2">
      <c r="A7" s="415" t="s">
        <v>4</v>
      </c>
      <c r="B7" s="416"/>
      <c r="C7" s="416"/>
      <c r="D7" s="416"/>
      <c r="E7" s="416"/>
      <c r="F7" s="416"/>
      <c r="G7" s="416"/>
      <c r="H7" s="416"/>
      <c r="I7" s="416"/>
      <c r="J7" s="417"/>
      <c r="K7" s="30"/>
    </row>
    <row r="8" spans="1:17" x14ac:dyDescent="0.2">
      <c r="A8" s="418"/>
      <c r="B8" s="419"/>
      <c r="C8" s="419"/>
      <c r="D8" s="419"/>
      <c r="E8" s="419"/>
      <c r="F8" s="419"/>
      <c r="G8" s="419"/>
      <c r="H8" s="419"/>
      <c r="I8" s="419"/>
      <c r="J8" s="420"/>
      <c r="K8" s="30"/>
    </row>
    <row r="9" spans="1:17" x14ac:dyDescent="0.2">
      <c r="A9" s="407" t="s">
        <v>127</v>
      </c>
      <c r="B9" s="408"/>
      <c r="C9" s="408"/>
      <c r="D9" s="408"/>
      <c r="E9" s="409"/>
      <c r="F9" s="413" t="s">
        <v>5</v>
      </c>
      <c r="G9" s="408"/>
      <c r="H9" s="408"/>
      <c r="I9" s="408"/>
      <c r="J9" s="409"/>
      <c r="K9" s="377" t="s">
        <v>6</v>
      </c>
    </row>
    <row r="10" spans="1:17" ht="12" thickBot="1" x14ac:dyDescent="0.25">
      <c r="A10" s="410"/>
      <c r="B10" s="411"/>
      <c r="C10" s="411"/>
      <c r="D10" s="411"/>
      <c r="E10" s="412"/>
      <c r="F10" s="414"/>
      <c r="G10" s="411"/>
      <c r="H10" s="411"/>
      <c r="I10" s="411"/>
      <c r="J10" s="412"/>
      <c r="K10" s="374"/>
    </row>
    <row r="11" spans="1:17" ht="45.75" thickBot="1" x14ac:dyDescent="0.25">
      <c r="A11" s="153" t="s">
        <v>27</v>
      </c>
      <c r="B11" s="154" t="s">
        <v>102</v>
      </c>
      <c r="C11" s="154" t="s">
        <v>259</v>
      </c>
      <c r="D11" s="150" t="s">
        <v>260</v>
      </c>
      <c r="E11" s="150" t="s">
        <v>255</v>
      </c>
      <c r="F11" s="151" t="s">
        <v>254</v>
      </c>
      <c r="G11" s="151" t="s">
        <v>130</v>
      </c>
      <c r="H11" s="151" t="s">
        <v>131</v>
      </c>
      <c r="I11" s="151" t="s">
        <v>132</v>
      </c>
      <c r="J11" s="151" t="s">
        <v>133</v>
      </c>
      <c r="K11" s="152" t="s">
        <v>134</v>
      </c>
    </row>
    <row r="12" spans="1:17" ht="24.75" customHeight="1" x14ac:dyDescent="0.2">
      <c r="A12" s="292" t="s">
        <v>248</v>
      </c>
      <c r="B12" s="293" t="s">
        <v>96</v>
      </c>
      <c r="C12" s="290">
        <v>2</v>
      </c>
      <c r="D12" s="290">
        <f>110</f>
        <v>110</v>
      </c>
      <c r="E12" s="287">
        <f>C12*D12</f>
        <v>220</v>
      </c>
      <c r="F12" s="247">
        <v>14.49</v>
      </c>
      <c r="G12" s="224">
        <f t="shared" ref="G12" si="0">ROUND(E12*F12,2)</f>
        <v>3187.8</v>
      </c>
      <c r="H12" s="225" t="s">
        <v>31</v>
      </c>
      <c r="I12" s="224">
        <f t="shared" ref="I12:I18" si="1">ROUND(K12*G12,2)</f>
        <v>3603.49</v>
      </c>
      <c r="J12" s="225" t="s">
        <v>31</v>
      </c>
      <c r="K12" s="226">
        <f>'PFS_VI Det_ Enc_ Soc'!$F$51</f>
        <v>1.1304000000000001</v>
      </c>
      <c r="L12" s="222">
        <v>30.86</v>
      </c>
      <c r="M12" s="28">
        <f>ROUND(L12/'PFS_VI Det_ Enc_ Soc'!$G$51,2)</f>
        <v>14.49</v>
      </c>
      <c r="Q12" s="28">
        <f>45*8</f>
        <v>360</v>
      </c>
    </row>
    <row r="13" spans="1:17" ht="28.5" customHeight="1" x14ac:dyDescent="0.2">
      <c r="A13" s="296" t="s">
        <v>249</v>
      </c>
      <c r="B13" s="228" t="s">
        <v>107</v>
      </c>
      <c r="C13" s="228">
        <v>2</v>
      </c>
      <c r="D13" s="227">
        <v>110</v>
      </c>
      <c r="E13" s="297">
        <f t="shared" ref="E13:E19" si="2">C13*D13</f>
        <v>220</v>
      </c>
      <c r="F13" s="289">
        <v>6.19</v>
      </c>
      <c r="G13" s="224">
        <f>ROUND(E13*F13,2)</f>
        <v>1361.8</v>
      </c>
      <c r="H13" s="225" t="s">
        <v>31</v>
      </c>
      <c r="I13" s="224">
        <f t="shared" si="1"/>
        <v>1539.38</v>
      </c>
      <c r="J13" s="225" t="s">
        <v>31</v>
      </c>
      <c r="K13" s="226">
        <f>'PFS_VI Det_ Enc_ Soc'!$F$51</f>
        <v>1.1304000000000001</v>
      </c>
      <c r="L13" s="222">
        <v>13.19</v>
      </c>
      <c r="M13" s="28">
        <f>ROUND(L13/'PFS_VI Det_ Enc_ Soc'!$G$51,2)</f>
        <v>6.19</v>
      </c>
    </row>
    <row r="14" spans="1:17" ht="36.75" customHeight="1" x14ac:dyDescent="0.2">
      <c r="A14" s="296" t="s">
        <v>247</v>
      </c>
      <c r="B14" s="227"/>
      <c r="C14" s="227">
        <v>1</v>
      </c>
      <c r="D14" s="227">
        <v>360</v>
      </c>
      <c r="E14" s="297">
        <f t="shared" si="2"/>
        <v>360</v>
      </c>
      <c r="F14" s="289">
        <v>66.69</v>
      </c>
      <c r="G14" s="224">
        <f t="shared" ref="G14:G19" si="3">ROUND(E14*F14,2)</f>
        <v>24008.400000000001</v>
      </c>
      <c r="H14" s="225" t="s">
        <v>31</v>
      </c>
      <c r="I14" s="224">
        <f t="shared" si="1"/>
        <v>27139.1</v>
      </c>
      <c r="J14" s="225" t="s">
        <v>31</v>
      </c>
      <c r="K14" s="226">
        <f>'PFS_VI Det_ Enc_ Soc'!$F$51</f>
        <v>1.1304000000000001</v>
      </c>
      <c r="L14" s="222">
        <v>142.04</v>
      </c>
      <c r="M14" s="28">
        <f>ROUND(L14/'PFS_VI Det_ Enc_ Soc'!$G$51,2)</f>
        <v>66.69</v>
      </c>
    </row>
    <row r="15" spans="1:17" ht="27.75" customHeight="1" x14ac:dyDescent="0.2">
      <c r="A15" s="296" t="s">
        <v>250</v>
      </c>
      <c r="B15" s="227"/>
      <c r="C15" s="227">
        <v>1</v>
      </c>
      <c r="D15" s="227">
        <v>360</v>
      </c>
      <c r="E15" s="297">
        <f t="shared" si="2"/>
        <v>360</v>
      </c>
      <c r="F15" s="289">
        <v>24.22</v>
      </c>
      <c r="G15" s="224">
        <f t="shared" si="3"/>
        <v>8719.2000000000007</v>
      </c>
      <c r="H15" s="225" t="s">
        <v>31</v>
      </c>
      <c r="I15" s="224">
        <f t="shared" si="1"/>
        <v>9856.18</v>
      </c>
      <c r="J15" s="225" t="s">
        <v>31</v>
      </c>
      <c r="K15" s="226">
        <f>'PFS_VI Det_ Enc_ Soc'!$F$51</f>
        <v>1.1304000000000001</v>
      </c>
      <c r="L15" s="222">
        <v>51.58</v>
      </c>
      <c r="M15" s="28">
        <f>ROUND(L15/'PFS_VI Det_ Enc_ Soc'!$G$51,2)</f>
        <v>24.22</v>
      </c>
      <c r="N15" s="286"/>
      <c r="O15" s="286"/>
    </row>
    <row r="16" spans="1:17" ht="27.75" customHeight="1" x14ac:dyDescent="0.2">
      <c r="A16" s="296" t="s">
        <v>261</v>
      </c>
      <c r="B16" s="227"/>
      <c r="C16" s="227">
        <v>1</v>
      </c>
      <c r="D16" s="227">
        <v>220</v>
      </c>
      <c r="E16" s="297">
        <f t="shared" si="2"/>
        <v>220</v>
      </c>
      <c r="F16" s="289">
        <v>12.52</v>
      </c>
      <c r="G16" s="224">
        <f t="shared" si="3"/>
        <v>2754.4</v>
      </c>
      <c r="H16" s="225"/>
      <c r="I16" s="224">
        <f t="shared" si="1"/>
        <v>3113.57</v>
      </c>
      <c r="J16" s="225"/>
      <c r="K16" s="226">
        <f>'PFS_VI Det_ Enc_ Soc'!$F$51</f>
        <v>1.1304000000000001</v>
      </c>
      <c r="L16" s="222">
        <v>26.66</v>
      </c>
      <c r="M16" s="28">
        <f>ROUND(L16/'PFS_VI Det_ Enc_ Soc'!$G$51,2)</f>
        <v>12.52</v>
      </c>
      <c r="N16" s="286"/>
      <c r="O16" s="286"/>
    </row>
    <row r="17" spans="1:16" ht="22.5" x14ac:dyDescent="0.2">
      <c r="A17" s="296" t="s">
        <v>252</v>
      </c>
      <c r="B17" s="227"/>
      <c r="C17" s="227">
        <v>1</v>
      </c>
      <c r="D17" s="227">
        <v>220</v>
      </c>
      <c r="E17" s="297">
        <f t="shared" si="2"/>
        <v>220</v>
      </c>
      <c r="F17" s="289">
        <v>48.92</v>
      </c>
      <c r="G17" s="224">
        <f t="shared" si="3"/>
        <v>10762.4</v>
      </c>
      <c r="H17" s="225" t="s">
        <v>31</v>
      </c>
      <c r="I17" s="224">
        <f t="shared" si="1"/>
        <v>12165.82</v>
      </c>
      <c r="J17" s="225" t="s">
        <v>31</v>
      </c>
      <c r="K17" s="226">
        <f>'PFS_VI Det_ Enc_ Soc'!$F$51</f>
        <v>1.1304000000000001</v>
      </c>
      <c r="L17" s="222">
        <v>104.19</v>
      </c>
      <c r="M17" s="28">
        <f>ROUND(L17/'PFS_VI Det_ Enc_ Soc'!$G$51,2)</f>
        <v>48.92</v>
      </c>
    </row>
    <row r="18" spans="1:16" ht="22.5" x14ac:dyDescent="0.2">
      <c r="A18" s="296" t="s">
        <v>253</v>
      </c>
      <c r="B18" s="227"/>
      <c r="C18" s="227">
        <v>1</v>
      </c>
      <c r="D18" s="227">
        <v>220</v>
      </c>
      <c r="E18" s="297">
        <f t="shared" si="2"/>
        <v>220</v>
      </c>
      <c r="F18" s="289">
        <v>48.92</v>
      </c>
      <c r="G18" s="224">
        <f t="shared" si="3"/>
        <v>10762.4</v>
      </c>
      <c r="H18" s="225" t="s">
        <v>31</v>
      </c>
      <c r="I18" s="224">
        <f t="shared" si="1"/>
        <v>12165.82</v>
      </c>
      <c r="J18" s="225" t="s">
        <v>31</v>
      </c>
      <c r="K18" s="226">
        <f>'PFS_VI Det_ Enc_ Soc'!$F$51</f>
        <v>1.1304000000000001</v>
      </c>
      <c r="L18" s="222">
        <v>104.19</v>
      </c>
      <c r="M18" s="28">
        <f>ROUND(L18/'PFS_VI Det_ Enc_ Soc'!$G$51,2)</f>
        <v>48.92</v>
      </c>
    </row>
    <row r="19" spans="1:16" ht="23.25" thickBot="1" x14ac:dyDescent="0.25">
      <c r="A19" s="294" t="s">
        <v>251</v>
      </c>
      <c r="B19" s="295"/>
      <c r="C19" s="291">
        <v>1</v>
      </c>
      <c r="D19" s="290">
        <v>220</v>
      </c>
      <c r="E19" s="288">
        <f t="shared" si="2"/>
        <v>220</v>
      </c>
      <c r="F19" s="247">
        <v>7.68</v>
      </c>
      <c r="G19" s="224">
        <f t="shared" si="3"/>
        <v>1689.6</v>
      </c>
      <c r="H19" s="225" t="s">
        <v>31</v>
      </c>
      <c r="I19" s="224">
        <f t="shared" ref="I19" si="4">ROUND(K19*G19,2)</f>
        <v>1909.92</v>
      </c>
      <c r="J19" s="225" t="s">
        <v>31</v>
      </c>
      <c r="K19" s="226">
        <f>'PFS_VI Det_ Enc_ Soc'!$F$51</f>
        <v>1.1304000000000001</v>
      </c>
      <c r="L19" s="222">
        <v>16.350000000000001</v>
      </c>
      <c r="M19" s="28">
        <f>ROUND(L19/'PFS_VI Det_ Enc_ Soc'!$G$51,2)</f>
        <v>7.68</v>
      </c>
    </row>
    <row r="20" spans="1:16" s="33" customFormat="1" ht="12" thickBot="1" x14ac:dyDescent="0.25">
      <c r="A20" s="404" t="s">
        <v>129</v>
      </c>
      <c r="B20" s="405"/>
      <c r="C20" s="405"/>
      <c r="D20" s="405"/>
      <c r="E20" s="405"/>
      <c r="F20" s="147"/>
      <c r="G20" s="146">
        <f>SUM(G12:G19)</f>
        <v>63246</v>
      </c>
      <c r="H20" s="146">
        <v>0</v>
      </c>
      <c r="I20" s="148">
        <f>SUM(I12:I19)</f>
        <v>71493.279999999999</v>
      </c>
      <c r="J20" s="180">
        <v>0</v>
      </c>
      <c r="K20" s="149"/>
      <c r="L20" s="82"/>
      <c r="M20" s="82"/>
    </row>
    <row r="21" spans="1:16" x14ac:dyDescent="0.2">
      <c r="A21" s="31" t="s">
        <v>15</v>
      </c>
      <c r="B21" s="32"/>
      <c r="C21" s="32"/>
      <c r="D21" s="32"/>
      <c r="E21" s="155"/>
      <c r="F21" s="129"/>
      <c r="G21" s="129"/>
      <c r="H21" s="133"/>
      <c r="I21" s="33" t="s">
        <v>16</v>
      </c>
      <c r="J21" s="33"/>
      <c r="K21" s="30"/>
    </row>
    <row r="22" spans="1:16" x14ac:dyDescent="0.2">
      <c r="A22" s="31"/>
      <c r="B22" s="32"/>
      <c r="C22" s="32"/>
      <c r="D22" s="32"/>
      <c r="E22" s="156"/>
      <c r="F22" s="33"/>
      <c r="G22" s="82"/>
      <c r="H22" s="34"/>
      <c r="I22" s="33"/>
      <c r="J22" s="35"/>
      <c r="K22" s="36"/>
      <c r="N22" s="28">
        <v>368382.75</v>
      </c>
      <c r="O22" s="362">
        <f>PFS!N27</f>
        <v>346548.89</v>
      </c>
      <c r="P22" s="362">
        <f>O22-N22</f>
        <v>-21833.86</v>
      </c>
    </row>
    <row r="23" spans="1:16" x14ac:dyDescent="0.2">
      <c r="A23" s="119" t="s">
        <v>17</v>
      </c>
      <c r="B23" s="120"/>
      <c r="C23" s="120"/>
      <c r="D23" s="120"/>
      <c r="E23" s="157"/>
      <c r="F23" s="121"/>
      <c r="G23" s="121"/>
      <c r="H23" s="121"/>
      <c r="I23" s="122"/>
      <c r="J23" s="123" t="s">
        <v>18</v>
      </c>
      <c r="K23" s="161"/>
    </row>
    <row r="24" spans="1:16" x14ac:dyDescent="0.2">
      <c r="A24" s="124"/>
      <c r="B24" s="125"/>
      <c r="C24" s="125"/>
      <c r="D24" s="125"/>
      <c r="E24" s="158"/>
      <c r="F24" s="126"/>
      <c r="G24" s="126"/>
      <c r="H24" s="126"/>
      <c r="I24" s="127"/>
      <c r="J24" s="128"/>
      <c r="K24" s="36"/>
    </row>
    <row r="25" spans="1:16" x14ac:dyDescent="0.2">
      <c r="A25" s="31" t="s">
        <v>35</v>
      </c>
      <c r="B25" s="32"/>
      <c r="C25" s="32"/>
      <c r="D25" s="32"/>
      <c r="E25" s="155"/>
      <c r="F25" s="129"/>
      <c r="G25" s="129"/>
      <c r="H25" s="129"/>
      <c r="I25" s="129"/>
      <c r="J25" s="129"/>
      <c r="K25" s="30"/>
    </row>
    <row r="26" spans="1:16" x14ac:dyDescent="0.2">
      <c r="A26" s="31" t="s">
        <v>36</v>
      </c>
      <c r="B26" s="32"/>
      <c r="C26" s="32"/>
      <c r="D26" s="32"/>
      <c r="E26" s="155"/>
      <c r="F26" s="129"/>
      <c r="G26" s="129"/>
      <c r="H26" s="129"/>
      <c r="I26" s="129"/>
      <c r="J26" s="129"/>
      <c r="K26" s="30"/>
    </row>
    <row r="27" spans="1:16" x14ac:dyDescent="0.2">
      <c r="A27" s="124" t="s">
        <v>37</v>
      </c>
      <c r="B27" s="125"/>
      <c r="C27" s="125"/>
      <c r="D27" s="125"/>
      <c r="E27" s="158"/>
      <c r="F27" s="126"/>
      <c r="G27" s="126"/>
      <c r="H27" s="126"/>
      <c r="I27" s="126"/>
      <c r="J27" s="126"/>
      <c r="K27" s="36"/>
    </row>
    <row r="28" spans="1:16" x14ac:dyDescent="0.2">
      <c r="A28" s="119" t="s">
        <v>19</v>
      </c>
      <c r="B28" s="120"/>
      <c r="C28" s="120"/>
      <c r="D28" s="120"/>
      <c r="E28" s="157"/>
      <c r="F28" s="121"/>
      <c r="G28" s="121"/>
      <c r="H28" s="121"/>
      <c r="I28" s="121"/>
      <c r="J28" s="129"/>
      <c r="K28" s="30"/>
    </row>
    <row r="29" spans="1:16" x14ac:dyDescent="0.2">
      <c r="A29" s="31" t="s">
        <v>38</v>
      </c>
      <c r="B29" s="32"/>
      <c r="C29" s="32"/>
      <c r="D29" s="32"/>
      <c r="E29" s="155"/>
      <c r="F29" s="129"/>
      <c r="G29" s="129"/>
      <c r="H29" s="129"/>
      <c r="I29" s="129"/>
      <c r="J29" s="129"/>
      <c r="K29" s="30"/>
    </row>
    <row r="30" spans="1:16" ht="12" thickBot="1" x14ac:dyDescent="0.25">
      <c r="A30" s="130"/>
      <c r="B30" s="131"/>
      <c r="C30" s="131"/>
      <c r="D30" s="131"/>
      <c r="E30" s="159"/>
      <c r="F30" s="132"/>
      <c r="G30" s="132"/>
      <c r="H30" s="132"/>
      <c r="I30" s="132"/>
      <c r="J30" s="132"/>
      <c r="K30" s="37"/>
    </row>
  </sheetData>
  <autoFilter ref="B1:B30"/>
  <mergeCells count="6">
    <mergeCell ref="A20:E20"/>
    <mergeCell ref="A5:J6"/>
    <mergeCell ref="A9:E10"/>
    <mergeCell ref="F9:J10"/>
    <mergeCell ref="K9:K10"/>
    <mergeCell ref="A7:J8"/>
  </mergeCells>
  <phoneticPr fontId="31" type="noConversion"/>
  <printOptions horizontalCentered="1"/>
  <pageMargins left="0.59055118110236227" right="0.39370078740157483" top="0.78740157480314965" bottom="0.39370078740157483" header="0.19685039370078741" footer="0.31496062992125984"/>
  <pageSetup paperSize="9" scale="75" firstPageNumber="0" orientation="portrait" r:id="rId1"/>
  <headerFooter alignWithMargins="0"/>
  <ignoredErrors>
    <ignoredError sqref="I12 G12 E12"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2:J35"/>
  <sheetViews>
    <sheetView showGridLines="0" view="pageBreakPreview" zoomScale="118" zoomScaleNormal="100" zoomScaleSheetLayoutView="118" workbookViewId="0">
      <selection activeCell="D36" sqref="D36"/>
    </sheetView>
  </sheetViews>
  <sheetFormatPr defaultColWidth="10.7109375" defaultRowHeight="11.25" x14ac:dyDescent="0.2"/>
  <cols>
    <col min="1" max="1" width="38.7109375" style="38" customWidth="1"/>
    <col min="2" max="2" width="12.5703125" style="38" hidden="1" customWidth="1"/>
    <col min="3" max="3" width="8.85546875" style="79" bestFit="1" customWidth="1"/>
    <col min="4" max="4" width="12.28515625" style="38" bestFit="1" customWidth="1"/>
    <col min="5" max="5" width="10.85546875" style="38" customWidth="1"/>
    <col min="6" max="8" width="10.7109375" style="38"/>
    <col min="9" max="9" width="20.28515625" style="38" customWidth="1"/>
    <col min="10" max="16384" width="10.7109375" style="38"/>
  </cols>
  <sheetData>
    <row r="2" spans="1:10" ht="12.75" x14ac:dyDescent="0.2">
      <c r="A2" s="421" t="s">
        <v>234</v>
      </c>
      <c r="B2" s="421"/>
      <c r="C2" s="421"/>
      <c r="D2" s="421"/>
      <c r="E2" s="421"/>
      <c r="F2" s="421"/>
      <c r="G2" s="421"/>
      <c r="H2" s="421"/>
    </row>
    <row r="3" spans="1:10" ht="12.75" x14ac:dyDescent="0.2">
      <c r="A3" s="421" t="s">
        <v>235</v>
      </c>
      <c r="B3" s="421"/>
      <c r="C3" s="421"/>
      <c r="D3" s="421"/>
      <c r="E3" s="421"/>
      <c r="F3" s="421"/>
      <c r="G3" s="421"/>
      <c r="H3" s="421"/>
    </row>
    <row r="5" spans="1:10" ht="12" thickBot="1" x14ac:dyDescent="0.25">
      <c r="A5" s="39"/>
      <c r="B5" s="39"/>
      <c r="C5" s="80"/>
      <c r="D5" s="39"/>
      <c r="E5" s="39"/>
    </row>
    <row r="6" spans="1:10" ht="12" customHeight="1" x14ac:dyDescent="0.2">
      <c r="A6" s="425" t="s">
        <v>142</v>
      </c>
      <c r="B6" s="426"/>
      <c r="C6" s="426"/>
      <c r="D6" s="426"/>
      <c r="E6" s="426"/>
      <c r="F6" s="426"/>
      <c r="G6" s="427"/>
      <c r="H6" s="181" t="s">
        <v>2</v>
      </c>
    </row>
    <row r="7" spans="1:10" ht="12" customHeight="1" thickBot="1" x14ac:dyDescent="0.25">
      <c r="A7" s="428"/>
      <c r="B7" s="429"/>
      <c r="C7" s="429"/>
      <c r="D7" s="429"/>
      <c r="E7" s="429"/>
      <c r="F7" s="429"/>
      <c r="G7" s="430"/>
      <c r="H7" s="182" t="s">
        <v>145</v>
      </c>
    </row>
    <row r="8" spans="1:10" x14ac:dyDescent="0.2">
      <c r="A8" s="83"/>
      <c r="B8" s="39"/>
      <c r="C8" s="80"/>
      <c r="D8" s="39"/>
      <c r="E8" s="39"/>
    </row>
    <row r="9" spans="1:10" x14ac:dyDescent="0.2">
      <c r="A9" s="84" t="s">
        <v>128</v>
      </c>
      <c r="B9" s="40"/>
      <c r="C9" s="174"/>
      <c r="D9" s="434" t="s">
        <v>5</v>
      </c>
      <c r="E9" s="435"/>
      <c r="F9" s="435"/>
      <c r="G9" s="435"/>
      <c r="H9" s="436"/>
    </row>
    <row r="10" spans="1:10" ht="12" thickBot="1" x14ac:dyDescent="0.25">
      <c r="A10" s="168"/>
      <c r="B10" s="169"/>
      <c r="C10" s="170"/>
      <c r="D10" s="437"/>
      <c r="E10" s="438"/>
      <c r="F10" s="438"/>
      <c r="G10" s="438"/>
      <c r="H10" s="439"/>
    </row>
    <row r="11" spans="1:10" ht="12" thickBot="1" x14ac:dyDescent="0.25">
      <c r="A11" s="184"/>
      <c r="B11" s="440" t="s">
        <v>102</v>
      </c>
      <c r="C11" s="422" t="s">
        <v>101</v>
      </c>
      <c r="D11" s="423"/>
      <c r="E11" s="424"/>
      <c r="F11" s="442" t="s">
        <v>137</v>
      </c>
      <c r="G11" s="423"/>
      <c r="H11" s="443"/>
    </row>
    <row r="12" spans="1:10" ht="12" thickBot="1" x14ac:dyDescent="0.25">
      <c r="A12" s="185"/>
      <c r="B12" s="441"/>
      <c r="C12" s="175" t="s">
        <v>39</v>
      </c>
      <c r="D12" s="176" t="s">
        <v>40</v>
      </c>
      <c r="E12" s="177" t="s">
        <v>41</v>
      </c>
      <c r="F12" s="177" t="s">
        <v>39</v>
      </c>
      <c r="G12" s="177" t="s">
        <v>40</v>
      </c>
      <c r="H12" s="178" t="s">
        <v>41</v>
      </c>
    </row>
    <row r="13" spans="1:10" ht="12" thickBot="1" x14ac:dyDescent="0.25">
      <c r="A13" s="451" t="s">
        <v>104</v>
      </c>
      <c r="B13" s="452"/>
      <c r="C13" s="452"/>
      <c r="D13" s="452"/>
      <c r="E13" s="453"/>
      <c r="F13" s="471"/>
      <c r="G13" s="472"/>
      <c r="H13" s="473"/>
      <c r="J13" s="162"/>
    </row>
    <row r="14" spans="1:10" x14ac:dyDescent="0.2">
      <c r="A14" s="300" t="str">
        <f>'PFS_I Equipe'!A12</f>
        <v>TOPOGRAFO COM ENCARGOS COMPLEMENTARES</v>
      </c>
      <c r="B14" s="301" t="s">
        <v>96</v>
      </c>
      <c r="C14" s="302">
        <v>30</v>
      </c>
      <c r="D14" s="302">
        <v>87</v>
      </c>
      <c r="E14" s="303">
        <f>ROUND(C14*D14,2)</f>
        <v>2610</v>
      </c>
      <c r="F14" s="304">
        <f>8*2</f>
        <v>16</v>
      </c>
      <c r="G14" s="305">
        <v>152</v>
      </c>
      <c r="H14" s="306">
        <f t="shared" ref="H14:H16" si="0">ROUND(F14*G14,2)</f>
        <v>2432</v>
      </c>
      <c r="J14" s="162"/>
    </row>
    <row r="15" spans="1:10" ht="22.5" x14ac:dyDescent="0.2">
      <c r="A15" s="229" t="str">
        <f>'PFS_I Equipe'!A13</f>
        <v>AUXILIAR DE TOPÓGRAFO COM ENCARGOS COMPLEMENTARES</v>
      </c>
      <c r="B15" s="299"/>
      <c r="C15" s="246">
        <v>30</v>
      </c>
      <c r="D15" s="246">
        <v>88</v>
      </c>
      <c r="E15" s="248">
        <f t="shared" ref="E15:E16" si="1">ROUND(C15*D15,2)</f>
        <v>2640</v>
      </c>
      <c r="F15" s="249">
        <f t="shared" ref="F15:F20" si="2">8*2</f>
        <v>16</v>
      </c>
      <c r="G15" s="250">
        <v>153</v>
      </c>
      <c r="H15" s="251">
        <f t="shared" si="0"/>
        <v>2448</v>
      </c>
      <c r="J15" s="162"/>
    </row>
    <row r="16" spans="1:10" ht="22.5" x14ac:dyDescent="0.2">
      <c r="A16" s="229" t="str">
        <f>'PFS_I Equipe'!A14</f>
        <v>ENGENHEIRO CIVIL DE OBRA SENIOR COM ENCARGOS COMPLEMENTARES</v>
      </c>
      <c r="B16" s="299"/>
      <c r="C16" s="246">
        <v>8</v>
      </c>
      <c r="D16" s="246">
        <v>89</v>
      </c>
      <c r="E16" s="248">
        <f t="shared" si="1"/>
        <v>712</v>
      </c>
      <c r="F16" s="249">
        <f t="shared" si="2"/>
        <v>16</v>
      </c>
      <c r="G16" s="250">
        <v>154</v>
      </c>
      <c r="H16" s="251">
        <f t="shared" si="0"/>
        <v>2464</v>
      </c>
      <c r="J16" s="162"/>
    </row>
    <row r="17" spans="1:10" ht="22.5" x14ac:dyDescent="0.2">
      <c r="A17" s="229" t="str">
        <f>'PFS_I Equipe'!A15</f>
        <v>DESENHISTA PROJETISTA COM ENCARGOS COMPLEMENTARES</v>
      </c>
      <c r="B17" s="299"/>
      <c r="C17" s="246">
        <v>8</v>
      </c>
      <c r="D17" s="246">
        <v>90</v>
      </c>
      <c r="E17" s="248">
        <f t="shared" ref="E17:E20" si="3">ROUND(C17*D17,2)</f>
        <v>720</v>
      </c>
      <c r="F17" s="249">
        <f t="shared" si="2"/>
        <v>16</v>
      </c>
      <c r="G17" s="250">
        <v>155</v>
      </c>
      <c r="H17" s="251">
        <f t="shared" ref="H17:H20" si="4">ROUND(F17*G17,2)</f>
        <v>2480</v>
      </c>
      <c r="J17" s="162"/>
    </row>
    <row r="18" spans="1:10" ht="22.5" x14ac:dyDescent="0.2">
      <c r="A18" s="229" t="str">
        <f>'PFS_I Equipe'!A16</f>
        <v>TÉCNICO DE SONDAGEM COM ENCARGOS COMPLEMENTARES</v>
      </c>
      <c r="B18" s="299"/>
      <c r="C18" s="246">
        <v>15</v>
      </c>
      <c r="D18" s="246">
        <v>91</v>
      </c>
      <c r="E18" s="248">
        <f t="shared" si="3"/>
        <v>1365</v>
      </c>
      <c r="F18" s="249">
        <f t="shared" si="2"/>
        <v>16</v>
      </c>
      <c r="G18" s="250">
        <v>156</v>
      </c>
      <c r="H18" s="251">
        <f t="shared" si="4"/>
        <v>2496</v>
      </c>
      <c r="J18" s="162"/>
    </row>
    <row r="19" spans="1:10" x14ac:dyDescent="0.2">
      <c r="A19" s="229" t="str">
        <f>'PFS_I Equipe'!A17</f>
        <v>GEÓLOGO COM ENCARGOS COMPLEMENTARES</v>
      </c>
      <c r="B19" s="299"/>
      <c r="C19" s="246">
        <v>15</v>
      </c>
      <c r="D19" s="246">
        <v>92</v>
      </c>
      <c r="E19" s="248">
        <f t="shared" si="3"/>
        <v>1380</v>
      </c>
      <c r="F19" s="249">
        <f t="shared" si="2"/>
        <v>16</v>
      </c>
      <c r="G19" s="250">
        <v>157</v>
      </c>
      <c r="H19" s="251">
        <f t="shared" si="4"/>
        <v>2512</v>
      </c>
      <c r="J19" s="162"/>
    </row>
    <row r="20" spans="1:10" ht="24" customHeight="1" thickBot="1" x14ac:dyDescent="0.25">
      <c r="A20" s="307" t="str">
        <f>'PFS_I Equipe'!A18</f>
        <v>HIDRÓLOGO COM ENCARGOS COMPLEMENTARES</v>
      </c>
      <c r="B20" s="308"/>
      <c r="C20" s="309">
        <v>15</v>
      </c>
      <c r="D20" s="309">
        <v>93</v>
      </c>
      <c r="E20" s="310">
        <f t="shared" si="3"/>
        <v>1395</v>
      </c>
      <c r="F20" s="311">
        <f t="shared" si="2"/>
        <v>16</v>
      </c>
      <c r="G20" s="312">
        <v>158</v>
      </c>
      <c r="H20" s="313">
        <f t="shared" si="4"/>
        <v>2528</v>
      </c>
      <c r="J20" s="162"/>
    </row>
    <row r="21" spans="1:10" ht="12" thickBot="1" x14ac:dyDescent="0.25">
      <c r="A21" s="444" t="s">
        <v>126</v>
      </c>
      <c r="B21" s="445"/>
      <c r="C21" s="446">
        <f>SUM(E14:E20)</f>
        <v>10822</v>
      </c>
      <c r="D21" s="447"/>
      <c r="E21" s="448"/>
      <c r="F21" s="431">
        <f>SUM(H14:H20)</f>
        <v>17360</v>
      </c>
      <c r="G21" s="432"/>
      <c r="H21" s="433"/>
    </row>
    <row r="22" spans="1:10" ht="13.5" customHeight="1" thickBot="1" x14ac:dyDescent="0.25">
      <c r="A22" s="449" t="s">
        <v>140</v>
      </c>
      <c r="B22" s="450"/>
      <c r="C22" s="450"/>
      <c r="D22" s="450"/>
      <c r="E22" s="171"/>
      <c r="F22" s="314"/>
      <c r="G22" s="315"/>
      <c r="H22" s="316">
        <f>C21+F21</f>
        <v>28182</v>
      </c>
    </row>
    <row r="23" spans="1:10" ht="13.5" customHeight="1" x14ac:dyDescent="0.2">
      <c r="A23" s="460" t="s">
        <v>15</v>
      </c>
      <c r="B23" s="461"/>
      <c r="C23" s="461"/>
      <c r="D23" s="461"/>
      <c r="E23" s="461"/>
      <c r="F23" s="464" t="s">
        <v>16</v>
      </c>
      <c r="G23" s="464"/>
      <c r="H23" s="437"/>
    </row>
    <row r="24" spans="1:10" x14ac:dyDescent="0.2">
      <c r="A24" s="462"/>
      <c r="B24" s="463"/>
      <c r="C24" s="463"/>
      <c r="D24" s="463"/>
      <c r="E24" s="463"/>
      <c r="F24" s="463"/>
      <c r="G24" s="463"/>
      <c r="H24" s="465"/>
    </row>
    <row r="25" spans="1:10" x14ac:dyDescent="0.2">
      <c r="A25" s="462" t="s">
        <v>17</v>
      </c>
      <c r="B25" s="463"/>
      <c r="C25" s="463"/>
      <c r="D25" s="463"/>
      <c r="E25" s="463"/>
      <c r="F25" s="463"/>
      <c r="G25" s="463" t="s">
        <v>146</v>
      </c>
      <c r="H25" s="465"/>
    </row>
    <row r="26" spans="1:10" ht="12.75" customHeight="1" thickBot="1" x14ac:dyDescent="0.25">
      <c r="A26" s="468"/>
      <c r="B26" s="466"/>
      <c r="C26" s="466"/>
      <c r="D26" s="466"/>
      <c r="E26" s="466"/>
      <c r="F26" s="466"/>
      <c r="G26" s="466"/>
      <c r="H26" s="467"/>
    </row>
    <row r="27" spans="1:10" ht="13.5" customHeight="1" x14ac:dyDescent="0.2">
      <c r="A27" s="469" t="s">
        <v>19</v>
      </c>
      <c r="B27" s="470"/>
      <c r="C27" s="470"/>
      <c r="D27" s="470"/>
      <c r="E27" s="470"/>
      <c r="F27" s="172"/>
      <c r="G27" s="172"/>
      <c r="H27" s="173"/>
    </row>
    <row r="28" spans="1:10" x14ac:dyDescent="0.2">
      <c r="A28" s="86" t="s">
        <v>138</v>
      </c>
      <c r="B28" s="41"/>
      <c r="C28" s="81"/>
      <c r="D28" s="41"/>
      <c r="E28" s="41"/>
      <c r="F28" s="39"/>
      <c r="G28" s="39"/>
      <c r="H28" s="85"/>
    </row>
    <row r="29" spans="1:10" x14ac:dyDescent="0.2">
      <c r="A29" s="86" t="s">
        <v>141</v>
      </c>
      <c r="B29" s="41"/>
      <c r="C29" s="81"/>
      <c r="D29" s="41"/>
      <c r="E29" s="41"/>
      <c r="F29" s="39"/>
      <c r="G29" s="39"/>
      <c r="H29" s="85"/>
    </row>
    <row r="30" spans="1:10" x14ac:dyDescent="0.2">
      <c r="A30" s="86" t="s">
        <v>139</v>
      </c>
      <c r="B30" s="41"/>
      <c r="C30" s="81"/>
      <c r="D30" s="41"/>
      <c r="E30" s="41"/>
      <c r="F30" s="39"/>
      <c r="G30" s="39"/>
      <c r="H30" s="85"/>
    </row>
    <row r="31" spans="1:10" x14ac:dyDescent="0.2">
      <c r="A31" s="454" t="s">
        <v>192</v>
      </c>
      <c r="B31" s="455"/>
      <c r="C31" s="455"/>
      <c r="D31" s="455"/>
      <c r="E31" s="455"/>
      <c r="F31" s="455"/>
      <c r="G31" s="455"/>
      <c r="H31" s="456"/>
    </row>
    <row r="32" spans="1:10" ht="12" thickBot="1" x14ac:dyDescent="0.25">
      <c r="A32" s="457" t="s">
        <v>193</v>
      </c>
      <c r="B32" s="458"/>
      <c r="C32" s="458"/>
      <c r="D32" s="458"/>
      <c r="E32" s="458"/>
      <c r="F32" s="458"/>
      <c r="G32" s="458"/>
      <c r="H32" s="459"/>
    </row>
    <row r="33" spans="1:5" ht="13.5" customHeight="1" x14ac:dyDescent="0.2">
      <c r="E33" s="162"/>
    </row>
    <row r="34" spans="1:5" x14ac:dyDescent="0.2">
      <c r="A34" s="179"/>
      <c r="E34" s="162"/>
    </row>
    <row r="35" spans="1:5" x14ac:dyDescent="0.2">
      <c r="E35" s="162"/>
    </row>
  </sheetData>
  <mergeCells count="20">
    <mergeCell ref="A22:D22"/>
    <mergeCell ref="A13:E13"/>
    <mergeCell ref="A31:H31"/>
    <mergeCell ref="A32:H32"/>
    <mergeCell ref="A23:E24"/>
    <mergeCell ref="F23:H24"/>
    <mergeCell ref="G25:H26"/>
    <mergeCell ref="A25:F26"/>
    <mergeCell ref="A27:E27"/>
    <mergeCell ref="F13:H13"/>
    <mergeCell ref="A3:H3"/>
    <mergeCell ref="A2:H2"/>
    <mergeCell ref="C11:E11"/>
    <mergeCell ref="A6:G7"/>
    <mergeCell ref="F21:H21"/>
    <mergeCell ref="D9:H10"/>
    <mergeCell ref="B11:B12"/>
    <mergeCell ref="F11:H11"/>
    <mergeCell ref="A21:B21"/>
    <mergeCell ref="C21:E21"/>
  </mergeCells>
  <phoneticPr fontId="31" type="noConversion"/>
  <printOptions horizontalCentered="1"/>
  <pageMargins left="0.59055118110236227" right="0.39370078740157483" top="0.78740157480314965" bottom="0.39370078740157483" header="0.19685039370078741" footer="0.31496062992125984"/>
  <pageSetup paperSize="9" scale="92" firstPageNumber="0" orientation="portrait" r:id="rId1"/>
  <headerFooter alignWithMargins="0"/>
  <ignoredErrors>
    <ignoredError sqref="F14"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30"/>
  <sheetViews>
    <sheetView showGridLines="0" view="pageBreakPreview" zoomScale="90" zoomScaleNormal="120" zoomScaleSheetLayoutView="90" workbookViewId="0">
      <selection activeCell="A23" sqref="A23:I23"/>
    </sheetView>
  </sheetViews>
  <sheetFormatPr defaultColWidth="10.7109375" defaultRowHeight="15" customHeight="1" x14ac:dyDescent="0.2"/>
  <cols>
    <col min="1" max="1" width="5.140625" style="189" customWidth="1"/>
    <col min="2" max="2" width="12.7109375" style="189" customWidth="1"/>
    <col min="3" max="3" width="9.85546875" style="213" customWidth="1"/>
    <col min="4" max="4" width="19.5703125" style="213" customWidth="1"/>
    <col min="5" max="5" width="4" style="213" customWidth="1"/>
    <col min="6" max="6" width="19.42578125" style="213" customWidth="1"/>
    <col min="7" max="7" width="12.85546875" style="190" customWidth="1"/>
    <col min="8" max="8" width="9.85546875" style="191" customWidth="1"/>
    <col min="9" max="9" width="11.28515625" style="213" customWidth="1"/>
    <col min="10" max="10" width="15.42578125" style="190" customWidth="1"/>
    <col min="11" max="16384" width="10.7109375" style="190"/>
  </cols>
  <sheetData>
    <row r="1" spans="1:10" ht="15" customHeight="1" x14ac:dyDescent="0.2">
      <c r="E1" s="214" t="s">
        <v>234</v>
      </c>
    </row>
    <row r="2" spans="1:10" ht="15" customHeight="1" x14ac:dyDescent="0.2">
      <c r="E2" s="214" t="s">
        <v>0</v>
      </c>
    </row>
    <row r="4" spans="1:10" ht="15" customHeight="1" thickBot="1" x14ac:dyDescent="0.25"/>
    <row r="5" spans="1:10" ht="15" customHeight="1" thickBot="1" x14ac:dyDescent="0.25">
      <c r="A5" s="505" t="s">
        <v>47</v>
      </c>
      <c r="B5" s="506"/>
      <c r="C5" s="507"/>
      <c r="D5" s="507"/>
      <c r="E5" s="507"/>
      <c r="F5" s="507"/>
      <c r="G5" s="507"/>
      <c r="H5" s="507"/>
      <c r="I5" s="507"/>
      <c r="J5" s="192" t="s">
        <v>2</v>
      </c>
    </row>
    <row r="6" spans="1:10" ht="20.100000000000001" customHeight="1" thickTop="1" thickBot="1" x14ac:dyDescent="0.25">
      <c r="A6" s="508"/>
      <c r="B6" s="509"/>
      <c r="C6" s="510"/>
      <c r="D6" s="510"/>
      <c r="E6" s="510"/>
      <c r="F6" s="510"/>
      <c r="G6" s="510"/>
      <c r="H6" s="510"/>
      <c r="I6" s="510"/>
      <c r="J6" s="193" t="s">
        <v>42</v>
      </c>
    </row>
    <row r="7" spans="1:10" ht="12.6" customHeight="1" thickTop="1" x14ac:dyDescent="0.2">
      <c r="A7" s="194" t="s">
        <v>4</v>
      </c>
      <c r="B7" s="195"/>
      <c r="C7" s="215"/>
      <c r="D7" s="215"/>
      <c r="E7" s="215"/>
      <c r="F7" s="215"/>
      <c r="G7" s="196"/>
      <c r="H7" s="197"/>
      <c r="I7" s="215"/>
      <c r="J7" s="198"/>
    </row>
    <row r="8" spans="1:10" ht="12.6" customHeight="1" x14ac:dyDescent="0.2">
      <c r="A8" s="199"/>
      <c r="B8" s="200"/>
      <c r="C8" s="216"/>
      <c r="D8" s="216"/>
      <c r="E8" s="216"/>
      <c r="F8" s="216"/>
      <c r="G8" s="201"/>
      <c r="H8" s="202"/>
      <c r="I8" s="216"/>
      <c r="J8" s="203"/>
    </row>
    <row r="9" spans="1:10" ht="12.6" customHeight="1" x14ac:dyDescent="0.2">
      <c r="A9" s="521" t="s">
        <v>125</v>
      </c>
      <c r="B9" s="522"/>
      <c r="C9" s="522"/>
      <c r="D9" s="523"/>
      <c r="E9" s="528" t="s">
        <v>5</v>
      </c>
      <c r="F9" s="493"/>
      <c r="G9" s="493"/>
      <c r="H9" s="493"/>
      <c r="I9" s="494"/>
      <c r="J9" s="204" t="s">
        <v>6</v>
      </c>
    </row>
    <row r="10" spans="1:10" ht="12.6" customHeight="1" thickBot="1" x14ac:dyDescent="0.25">
      <c r="A10" s="524"/>
      <c r="B10" s="525"/>
      <c r="C10" s="526"/>
      <c r="D10" s="527"/>
      <c r="E10" s="529"/>
      <c r="F10" s="530"/>
      <c r="G10" s="530"/>
      <c r="H10" s="530"/>
      <c r="I10" s="531"/>
      <c r="J10" s="205"/>
    </row>
    <row r="11" spans="1:10" ht="18.75" customHeight="1" thickTop="1" thickBot="1" x14ac:dyDescent="0.25">
      <c r="A11" s="511" t="s">
        <v>49</v>
      </c>
      <c r="B11" s="533" t="s">
        <v>172</v>
      </c>
      <c r="C11" s="513" t="s">
        <v>43</v>
      </c>
      <c r="D11" s="514"/>
      <c r="E11" s="514"/>
      <c r="F11" s="514"/>
      <c r="G11" s="517" t="s">
        <v>50</v>
      </c>
      <c r="H11" s="519" t="s">
        <v>39</v>
      </c>
      <c r="I11" s="517" t="s">
        <v>44</v>
      </c>
      <c r="J11" s="532"/>
    </row>
    <row r="12" spans="1:10" ht="18.75" customHeight="1" thickTop="1" thickBot="1" x14ac:dyDescent="0.25">
      <c r="A12" s="512"/>
      <c r="B12" s="534"/>
      <c r="C12" s="515"/>
      <c r="D12" s="516"/>
      <c r="E12" s="516"/>
      <c r="F12" s="516"/>
      <c r="G12" s="518"/>
      <c r="H12" s="520"/>
      <c r="I12" s="217" t="s">
        <v>45</v>
      </c>
      <c r="J12" s="206" t="s">
        <v>46</v>
      </c>
    </row>
    <row r="13" spans="1:10" ht="24.75" customHeight="1" thickBot="1" x14ac:dyDescent="0.25">
      <c r="A13" s="236">
        <v>1</v>
      </c>
      <c r="B13" s="499" t="s">
        <v>100</v>
      </c>
      <c r="C13" s="500"/>
      <c r="D13" s="500"/>
      <c r="E13" s="500"/>
      <c r="F13" s="500"/>
      <c r="G13" s="500"/>
      <c r="H13" s="500"/>
      <c r="I13" s="501"/>
      <c r="J13" s="235">
        <f>SUM(J14:J14)</f>
        <v>12313.08</v>
      </c>
    </row>
    <row r="14" spans="1:10" ht="86.25" customHeight="1" thickBot="1" x14ac:dyDescent="0.25">
      <c r="A14" s="230" t="s">
        <v>99</v>
      </c>
      <c r="B14" s="232" t="s">
        <v>151</v>
      </c>
      <c r="C14" s="502" t="s">
        <v>186</v>
      </c>
      <c r="D14" s="503"/>
      <c r="E14" s="503"/>
      <c r="F14" s="504"/>
      <c r="G14" s="233" t="s">
        <v>51</v>
      </c>
      <c r="H14" s="254">
        <v>2</v>
      </c>
      <c r="I14" s="255">
        <f>Veículo!F1</f>
        <v>6156.54</v>
      </c>
      <c r="J14" s="231">
        <f t="shared" ref="J14" si="0">ROUND(H14*I14,2)</f>
        <v>12313.08</v>
      </c>
    </row>
    <row r="15" spans="1:10" ht="29.25" customHeight="1" thickBot="1" x14ac:dyDescent="0.25">
      <c r="A15" s="329">
        <v>2</v>
      </c>
      <c r="B15" s="474" t="s">
        <v>200</v>
      </c>
      <c r="C15" s="475"/>
      <c r="D15" s="475"/>
      <c r="E15" s="475"/>
      <c r="F15" s="475"/>
      <c r="G15" s="475"/>
      <c r="H15" s="475"/>
      <c r="I15" s="475"/>
      <c r="J15" s="330">
        <f>SUM(J16:J22)</f>
        <v>87562.25</v>
      </c>
    </row>
    <row r="16" spans="1:10" ht="12.75" x14ac:dyDescent="0.2">
      <c r="A16" s="332" t="s">
        <v>97</v>
      </c>
      <c r="B16" s="333" t="s">
        <v>264</v>
      </c>
      <c r="C16" s="476" t="s">
        <v>266</v>
      </c>
      <c r="D16" s="477"/>
      <c r="E16" s="477"/>
      <c r="F16" s="477"/>
      <c r="G16" s="334" t="s">
        <v>265</v>
      </c>
      <c r="H16" s="335">
        <v>440</v>
      </c>
      <c r="I16" s="336">
        <v>5.93</v>
      </c>
      <c r="J16" s="337">
        <f t="shared" ref="J16:J22" si="1">ROUND(H16*I16,2)</f>
        <v>2609.1999999999998</v>
      </c>
    </row>
    <row r="17" spans="1:10" ht="12.75" x14ac:dyDescent="0.2">
      <c r="A17" s="338" t="s">
        <v>187</v>
      </c>
      <c r="B17" s="234" t="s">
        <v>226</v>
      </c>
      <c r="C17" s="483" t="s">
        <v>227</v>
      </c>
      <c r="D17" s="484"/>
      <c r="E17" s="484"/>
      <c r="F17" s="484"/>
      <c r="G17" s="233" t="s">
        <v>98</v>
      </c>
      <c r="H17" s="254">
        <v>10</v>
      </c>
      <c r="I17" s="259">
        <v>85.96</v>
      </c>
      <c r="J17" s="339">
        <f t="shared" si="1"/>
        <v>859.6</v>
      </c>
    </row>
    <row r="18" spans="1:10" ht="12.75" x14ac:dyDescent="0.2">
      <c r="A18" s="338" t="s">
        <v>188</v>
      </c>
      <c r="B18" s="234" t="s">
        <v>224</v>
      </c>
      <c r="C18" s="483" t="s">
        <v>225</v>
      </c>
      <c r="D18" s="484"/>
      <c r="E18" s="484"/>
      <c r="F18" s="484"/>
      <c r="G18" s="233" t="s">
        <v>98</v>
      </c>
      <c r="H18" s="254">
        <v>3</v>
      </c>
      <c r="I18" s="259">
        <v>154.99</v>
      </c>
      <c r="J18" s="339">
        <f t="shared" si="1"/>
        <v>464.97</v>
      </c>
    </row>
    <row r="19" spans="1:10" ht="12.75" x14ac:dyDescent="0.2">
      <c r="A19" s="338" t="s">
        <v>189</v>
      </c>
      <c r="B19" s="234" t="s">
        <v>223</v>
      </c>
      <c r="C19" s="483" t="s">
        <v>222</v>
      </c>
      <c r="D19" s="484"/>
      <c r="E19" s="484"/>
      <c r="F19" s="484"/>
      <c r="G19" s="233" t="s">
        <v>98</v>
      </c>
      <c r="H19" s="254">
        <v>200</v>
      </c>
      <c r="I19" s="259">
        <v>30</v>
      </c>
      <c r="J19" s="339">
        <f t="shared" si="1"/>
        <v>6000</v>
      </c>
    </row>
    <row r="20" spans="1:10" ht="25.5" x14ac:dyDescent="0.2">
      <c r="A20" s="338" t="s">
        <v>190</v>
      </c>
      <c r="B20" s="234" t="s">
        <v>202</v>
      </c>
      <c r="C20" s="483" t="s">
        <v>201</v>
      </c>
      <c r="D20" s="484"/>
      <c r="E20" s="484"/>
      <c r="F20" s="484"/>
      <c r="G20" s="233" t="s">
        <v>98</v>
      </c>
      <c r="H20" s="254">
        <v>2</v>
      </c>
      <c r="I20" s="259">
        <v>2800</v>
      </c>
      <c r="J20" s="339">
        <f t="shared" si="1"/>
        <v>5600</v>
      </c>
    </row>
    <row r="21" spans="1:10" ht="12.75" x14ac:dyDescent="0.2">
      <c r="A21" s="338" t="s">
        <v>198</v>
      </c>
      <c r="B21" s="234" t="s">
        <v>262</v>
      </c>
      <c r="C21" s="498" t="s">
        <v>267</v>
      </c>
      <c r="D21" s="498"/>
      <c r="E21" s="498"/>
      <c r="F21" s="498"/>
      <c r="G21" s="233" t="s">
        <v>263</v>
      </c>
      <c r="H21" s="254">
        <v>300</v>
      </c>
      <c r="I21" s="298">
        <v>237.4</v>
      </c>
      <c r="J21" s="339">
        <f t="shared" si="1"/>
        <v>71220</v>
      </c>
    </row>
    <row r="22" spans="1:10" ht="41.25" customHeight="1" thickBot="1" x14ac:dyDescent="0.25">
      <c r="A22" s="340" t="s">
        <v>199</v>
      </c>
      <c r="B22" s="341">
        <v>43505</v>
      </c>
      <c r="C22" s="481" t="s">
        <v>191</v>
      </c>
      <c r="D22" s="482"/>
      <c r="E22" s="482"/>
      <c r="F22" s="482"/>
      <c r="G22" s="342" t="s">
        <v>98</v>
      </c>
      <c r="H22" s="343">
        <v>8</v>
      </c>
      <c r="I22" s="344">
        <v>101.06</v>
      </c>
      <c r="J22" s="345">
        <f t="shared" si="1"/>
        <v>808.48</v>
      </c>
    </row>
    <row r="23" spans="1:10" ht="35.25" customHeight="1" thickBot="1" x14ac:dyDescent="0.25">
      <c r="A23" s="478" t="s">
        <v>52</v>
      </c>
      <c r="B23" s="479"/>
      <c r="C23" s="479"/>
      <c r="D23" s="479"/>
      <c r="E23" s="479"/>
      <c r="F23" s="479"/>
      <c r="G23" s="479"/>
      <c r="H23" s="479"/>
      <c r="I23" s="480"/>
      <c r="J23" s="331">
        <f>J15+J13</f>
        <v>99875.33</v>
      </c>
    </row>
    <row r="24" spans="1:10" ht="12.6" customHeight="1" x14ac:dyDescent="0.2">
      <c r="A24" s="486" t="s">
        <v>15</v>
      </c>
      <c r="B24" s="487"/>
      <c r="C24" s="487"/>
      <c r="D24" s="487"/>
      <c r="E24" s="487"/>
      <c r="F24" s="487"/>
      <c r="G24" s="488"/>
      <c r="H24" s="207" t="s">
        <v>16</v>
      </c>
      <c r="I24" s="218"/>
      <c r="J24" s="208"/>
    </row>
    <row r="25" spans="1:10" ht="12.6" customHeight="1" x14ac:dyDescent="0.2">
      <c r="A25" s="489"/>
      <c r="B25" s="490"/>
      <c r="C25" s="490"/>
      <c r="D25" s="490"/>
      <c r="E25" s="490"/>
      <c r="F25" s="490"/>
      <c r="G25" s="491"/>
      <c r="H25" s="209"/>
      <c r="I25" s="219"/>
      <c r="J25" s="210"/>
    </row>
    <row r="26" spans="1:10" ht="12.6" customHeight="1" x14ac:dyDescent="0.2">
      <c r="A26" s="492" t="s">
        <v>17</v>
      </c>
      <c r="B26" s="493"/>
      <c r="C26" s="493"/>
      <c r="D26" s="493"/>
      <c r="E26" s="493"/>
      <c r="F26" s="493"/>
      <c r="G26" s="493"/>
      <c r="H26" s="494"/>
      <c r="I26" s="220" t="s">
        <v>18</v>
      </c>
      <c r="J26" s="211"/>
    </row>
    <row r="27" spans="1:10" ht="12" customHeight="1" thickBot="1" x14ac:dyDescent="0.25">
      <c r="A27" s="495"/>
      <c r="B27" s="496"/>
      <c r="C27" s="496"/>
      <c r="D27" s="496"/>
      <c r="E27" s="496"/>
      <c r="F27" s="496"/>
      <c r="G27" s="496"/>
      <c r="H27" s="497"/>
      <c r="I27" s="221"/>
      <c r="J27" s="212"/>
    </row>
    <row r="29" spans="1:10" ht="22.5" customHeight="1" x14ac:dyDescent="0.2">
      <c r="C29" s="485"/>
      <c r="D29" s="485"/>
      <c r="E29" s="485"/>
      <c r="F29" s="485"/>
      <c r="G29" s="485"/>
      <c r="H29" s="485"/>
      <c r="I29" s="485"/>
      <c r="J29" s="485"/>
    </row>
    <row r="30" spans="1:10" ht="35.25" customHeight="1" x14ac:dyDescent="0.2">
      <c r="C30" s="485"/>
      <c r="D30" s="485"/>
      <c r="E30" s="485"/>
      <c r="F30" s="485"/>
      <c r="G30" s="485"/>
      <c r="H30" s="485"/>
      <c r="I30" s="485"/>
      <c r="J30" s="485"/>
    </row>
  </sheetData>
  <mergeCells count="24">
    <mergeCell ref="B13:I13"/>
    <mergeCell ref="C14:F14"/>
    <mergeCell ref="A5:I6"/>
    <mergeCell ref="A11:A12"/>
    <mergeCell ref="C11:F12"/>
    <mergeCell ref="G11:G12"/>
    <mergeCell ref="H11:H12"/>
    <mergeCell ref="A9:D10"/>
    <mergeCell ref="E9:I10"/>
    <mergeCell ref="I11:J11"/>
    <mergeCell ref="B11:B12"/>
    <mergeCell ref="C29:J29"/>
    <mergeCell ref="C30:J30"/>
    <mergeCell ref="A24:G25"/>
    <mergeCell ref="A26:H27"/>
    <mergeCell ref="C19:F19"/>
    <mergeCell ref="C20:F20"/>
    <mergeCell ref="C21:F21"/>
    <mergeCell ref="B15:I15"/>
    <mergeCell ref="C16:F16"/>
    <mergeCell ref="A23:I23"/>
    <mergeCell ref="C22:F22"/>
    <mergeCell ref="C18:F18"/>
    <mergeCell ref="C17:F17"/>
  </mergeCells>
  <phoneticPr fontId="31" type="noConversion"/>
  <printOptions horizontalCentered="1"/>
  <pageMargins left="0.59055118110236227" right="0.39370078740157483" top="0.78740157480314965" bottom="0.39370078740157483" header="0.19685039370078741" footer="0.31496062992125984"/>
  <pageSetup paperSize="9" scale="78" firstPageNumber="0" fitToHeight="2" orientation="portrait" r:id="rId1"/>
  <headerFooter alignWithMargins="0"/>
  <ignoredErrors>
    <ignoredError sqref="J15"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5"/>
  <sheetViews>
    <sheetView showGridLines="0" view="pageBreakPreview" zoomScaleNormal="100" zoomScaleSheetLayoutView="100" workbookViewId="0">
      <selection activeCell="G14" sqref="G14"/>
    </sheetView>
  </sheetViews>
  <sheetFormatPr defaultColWidth="11.42578125" defaultRowHeight="15" customHeight="1" x14ac:dyDescent="0.2"/>
  <cols>
    <col min="1" max="1" width="3.85546875" style="42" customWidth="1"/>
    <col min="2" max="2" width="27.5703125" style="42" customWidth="1"/>
    <col min="3" max="3" width="16.140625" style="42" customWidth="1"/>
    <col min="4" max="4" width="6.7109375" style="42" customWidth="1"/>
    <col min="5" max="5" width="7.7109375" style="42" customWidth="1"/>
    <col min="6" max="7" width="13.42578125" style="42" customWidth="1"/>
    <col min="8" max="16384" width="11.42578125" style="42"/>
  </cols>
  <sheetData>
    <row r="1" spans="1:7" ht="15" customHeight="1" x14ac:dyDescent="0.2">
      <c r="C1" s="1" t="s">
        <v>234</v>
      </c>
    </row>
    <row r="2" spans="1:7" ht="15" customHeight="1" x14ac:dyDescent="0.2">
      <c r="C2" s="1" t="s">
        <v>0</v>
      </c>
    </row>
    <row r="3" spans="1:7" ht="15" customHeight="1" thickBot="1" x14ac:dyDescent="0.25"/>
    <row r="4" spans="1:7" ht="9.9499999999999993" customHeight="1" thickBot="1" x14ac:dyDescent="0.25">
      <c r="A4" s="535" t="s">
        <v>53</v>
      </c>
      <c r="B4" s="536"/>
      <c r="C4" s="536"/>
      <c r="D4" s="536"/>
      <c r="E4" s="536"/>
      <c r="F4" s="536"/>
      <c r="G4" s="118" t="s">
        <v>2</v>
      </c>
    </row>
    <row r="5" spans="1:7" ht="20.100000000000001" customHeight="1" thickTop="1" thickBot="1" x14ac:dyDescent="0.25">
      <c r="A5" s="537"/>
      <c r="B5" s="538"/>
      <c r="C5" s="538"/>
      <c r="D5" s="538"/>
      <c r="E5" s="538"/>
      <c r="F5" s="538"/>
      <c r="G5" s="183" t="s">
        <v>48</v>
      </c>
    </row>
    <row r="6" spans="1:7" ht="12.6" customHeight="1" thickTop="1" x14ac:dyDescent="0.2">
      <c r="A6" s="539" t="s">
        <v>4</v>
      </c>
      <c r="B6" s="540"/>
      <c r="C6" s="540"/>
      <c r="D6" s="540"/>
      <c r="E6" s="540"/>
      <c r="F6" s="540"/>
      <c r="G6" s="541"/>
    </row>
    <row r="7" spans="1:7" ht="12.6" customHeight="1" x14ac:dyDescent="0.2">
      <c r="A7" s="96"/>
      <c r="B7" s="43"/>
      <c r="C7" s="43"/>
      <c r="D7" s="43"/>
      <c r="E7" s="43"/>
      <c r="F7" s="43"/>
      <c r="G7" s="97"/>
    </row>
    <row r="8" spans="1:7" ht="12.6" customHeight="1" x14ac:dyDescent="0.2">
      <c r="A8" s="549" t="s">
        <v>127</v>
      </c>
      <c r="B8" s="550"/>
      <c r="C8" s="45" t="s">
        <v>5</v>
      </c>
      <c r="D8" s="47"/>
      <c r="E8" s="47"/>
      <c r="F8" s="46"/>
      <c r="G8" s="134" t="s">
        <v>6</v>
      </c>
    </row>
    <row r="9" spans="1:7" ht="12.6" customHeight="1" thickBot="1" x14ac:dyDescent="0.25">
      <c r="A9" s="551"/>
      <c r="B9" s="552"/>
      <c r="C9" s="163"/>
      <c r="D9" s="164"/>
      <c r="E9" s="164"/>
      <c r="F9" s="165"/>
      <c r="G9" s="166"/>
    </row>
    <row r="10" spans="1:7" ht="12.6" customHeight="1" thickTop="1" x14ac:dyDescent="0.2">
      <c r="A10" s="542" t="s">
        <v>43</v>
      </c>
      <c r="B10" s="543"/>
      <c r="C10" s="543"/>
      <c r="D10" s="543"/>
      <c r="E10" s="543"/>
      <c r="F10" s="544" t="s">
        <v>54</v>
      </c>
      <c r="G10" s="545"/>
    </row>
    <row r="11" spans="1:7" ht="12.6" customHeight="1" x14ac:dyDescent="0.2">
      <c r="A11" s="542"/>
      <c r="B11" s="543"/>
      <c r="C11" s="543"/>
      <c r="D11" s="543"/>
      <c r="E11" s="543"/>
      <c r="F11" s="50" t="s">
        <v>30</v>
      </c>
      <c r="G11" s="135" t="s">
        <v>55</v>
      </c>
    </row>
    <row r="12" spans="1:7" s="43" customFormat="1" ht="36.75" customHeight="1" x14ac:dyDescent="0.2">
      <c r="A12" s="115">
        <v>1</v>
      </c>
      <c r="B12" s="562" t="s">
        <v>56</v>
      </c>
      <c r="C12" s="563"/>
      <c r="D12" s="563"/>
      <c r="E12" s="564"/>
      <c r="F12" s="77">
        <v>0.09</v>
      </c>
      <c r="G12" s="136">
        <f>ROUND(F12*'PFS_I Equipe'!$G$20,2)</f>
        <v>5692.14</v>
      </c>
    </row>
    <row r="13" spans="1:7" s="43" customFormat="1" ht="24.75" customHeight="1" x14ac:dyDescent="0.2">
      <c r="A13" s="115"/>
      <c r="B13" s="553" t="s">
        <v>194</v>
      </c>
      <c r="C13" s="554"/>
      <c r="D13" s="554"/>
      <c r="E13" s="555"/>
      <c r="F13" s="77">
        <v>0.02</v>
      </c>
      <c r="G13" s="136">
        <f>ROUND(F13*'PFS_I Equipe'!$G$20,2)</f>
        <v>1264.92</v>
      </c>
    </row>
    <row r="14" spans="1:7" s="43" customFormat="1" ht="25.5" customHeight="1" x14ac:dyDescent="0.2">
      <c r="A14" s="137"/>
      <c r="B14" s="553" t="s">
        <v>232</v>
      </c>
      <c r="C14" s="554"/>
      <c r="D14" s="554"/>
      <c r="E14" s="555"/>
      <c r="F14" s="77">
        <v>0.03</v>
      </c>
      <c r="G14" s="136">
        <f>ROUND(F14*'PFS_I Equipe'!$G$20,2)</f>
        <v>1897.38</v>
      </c>
    </row>
    <row r="15" spans="1:7" s="43" customFormat="1" ht="26.25" customHeight="1" x14ac:dyDescent="0.2">
      <c r="A15" s="92"/>
      <c r="B15" s="553"/>
      <c r="C15" s="554"/>
      <c r="D15" s="554"/>
      <c r="E15" s="555"/>
      <c r="F15" s="223"/>
      <c r="G15" s="136"/>
    </row>
    <row r="16" spans="1:7" s="43" customFormat="1" ht="24" customHeight="1" x14ac:dyDescent="0.2">
      <c r="A16" s="138"/>
      <c r="B16" s="553"/>
      <c r="C16" s="554"/>
      <c r="D16" s="554"/>
      <c r="E16" s="555"/>
      <c r="F16" s="223"/>
      <c r="G16" s="136"/>
    </row>
    <row r="17" spans="1:7" s="43" customFormat="1" ht="15" customHeight="1" x14ac:dyDescent="0.2">
      <c r="A17" s="138"/>
      <c r="B17" s="52"/>
      <c r="C17" s="52"/>
      <c r="D17" s="52"/>
      <c r="E17" s="53"/>
      <c r="F17" s="51"/>
      <c r="G17" s="136"/>
    </row>
    <row r="18" spans="1:7" s="43" customFormat="1" ht="15" customHeight="1" x14ac:dyDescent="0.2">
      <c r="A18" s="92"/>
      <c r="B18" s="52"/>
      <c r="C18" s="52"/>
      <c r="D18" s="52"/>
      <c r="E18" s="53"/>
      <c r="F18" s="54"/>
      <c r="G18" s="136"/>
    </row>
    <row r="19" spans="1:7" s="43" customFormat="1" ht="15" customHeight="1" x14ac:dyDescent="0.2">
      <c r="A19" s="92"/>
      <c r="B19" s="52"/>
      <c r="C19" s="52"/>
      <c r="D19" s="52"/>
      <c r="E19" s="53"/>
      <c r="F19" s="54"/>
      <c r="G19" s="136"/>
    </row>
    <row r="20" spans="1:7" s="43" customFormat="1" ht="15" customHeight="1" x14ac:dyDescent="0.2">
      <c r="A20" s="138"/>
      <c r="B20" s="52"/>
      <c r="C20" s="52"/>
      <c r="D20" s="52"/>
      <c r="E20" s="53"/>
      <c r="F20" s="54"/>
      <c r="G20" s="136"/>
    </row>
    <row r="21" spans="1:7" s="43" customFormat="1" ht="15" customHeight="1" x14ac:dyDescent="0.2">
      <c r="A21" s="138"/>
      <c r="B21" s="52"/>
      <c r="C21" s="52"/>
      <c r="D21" s="52"/>
      <c r="E21" s="53"/>
      <c r="F21" s="54"/>
      <c r="G21" s="136"/>
    </row>
    <row r="22" spans="1:7" s="43" customFormat="1" ht="15" customHeight="1" x14ac:dyDescent="0.2">
      <c r="A22" s="138"/>
      <c r="B22" s="52"/>
      <c r="C22" s="52"/>
      <c r="D22" s="52"/>
      <c r="E22" s="53"/>
      <c r="F22" s="54"/>
      <c r="G22" s="136"/>
    </row>
    <row r="23" spans="1:7" s="43" customFormat="1" ht="15" customHeight="1" x14ac:dyDescent="0.2">
      <c r="A23" s="138"/>
      <c r="B23" s="52"/>
      <c r="C23" s="52"/>
      <c r="D23" s="52"/>
      <c r="E23" s="53"/>
      <c r="F23" s="54"/>
      <c r="G23" s="136"/>
    </row>
    <row r="24" spans="1:7" s="43" customFormat="1" ht="15" customHeight="1" x14ac:dyDescent="0.2">
      <c r="A24" s="92"/>
      <c r="B24" s="52"/>
      <c r="C24" s="52"/>
      <c r="D24" s="52"/>
      <c r="E24" s="53"/>
      <c r="F24" s="54"/>
      <c r="G24" s="136"/>
    </row>
    <row r="25" spans="1:7" s="43" customFormat="1" ht="15" customHeight="1" x14ac:dyDescent="0.2">
      <c r="A25" s="138"/>
      <c r="B25" s="52"/>
      <c r="C25" s="52"/>
      <c r="D25" s="52"/>
      <c r="E25" s="53"/>
      <c r="F25" s="54"/>
      <c r="G25" s="136"/>
    </row>
    <row r="26" spans="1:7" s="43" customFormat="1" ht="15" customHeight="1" x14ac:dyDescent="0.2">
      <c r="A26" s="138"/>
      <c r="B26" s="52"/>
      <c r="C26" s="52"/>
      <c r="D26" s="52"/>
      <c r="E26" s="53"/>
      <c r="F26" s="54"/>
      <c r="G26" s="136"/>
    </row>
    <row r="27" spans="1:7" s="43" customFormat="1" ht="15" customHeight="1" x14ac:dyDescent="0.2">
      <c r="A27" s="92"/>
      <c r="B27" s="52"/>
      <c r="C27" s="52"/>
      <c r="D27" s="52"/>
      <c r="E27" s="53"/>
      <c r="F27" s="54"/>
      <c r="G27" s="136"/>
    </row>
    <row r="28" spans="1:7" s="43" customFormat="1" ht="15" customHeight="1" x14ac:dyDescent="0.2">
      <c r="A28" s="92"/>
      <c r="B28" s="52"/>
      <c r="C28" s="52"/>
      <c r="D28" s="52"/>
      <c r="E28" s="53"/>
      <c r="F28" s="54"/>
      <c r="G28" s="136"/>
    </row>
    <row r="29" spans="1:7" s="43" customFormat="1" ht="15" customHeight="1" x14ac:dyDescent="0.2">
      <c r="A29" s="138"/>
      <c r="B29" s="52"/>
      <c r="C29" s="52"/>
      <c r="D29" s="52"/>
      <c r="E29" s="53"/>
      <c r="F29" s="54"/>
      <c r="G29" s="136"/>
    </row>
    <row r="30" spans="1:7" s="43" customFormat="1" ht="15" customHeight="1" x14ac:dyDescent="0.2">
      <c r="A30" s="138"/>
      <c r="B30" s="52"/>
      <c r="C30" s="52"/>
      <c r="D30" s="52"/>
      <c r="E30" s="53"/>
      <c r="F30" s="54"/>
      <c r="G30" s="136"/>
    </row>
    <row r="31" spans="1:7" s="43" customFormat="1" ht="15" customHeight="1" x14ac:dyDescent="0.2">
      <c r="A31" s="138"/>
      <c r="B31" s="52"/>
      <c r="C31" s="52"/>
      <c r="D31" s="52"/>
      <c r="E31" s="53"/>
      <c r="F31" s="54"/>
      <c r="G31" s="136"/>
    </row>
    <row r="32" spans="1:7" s="43" customFormat="1" ht="15" customHeight="1" x14ac:dyDescent="0.2">
      <c r="A32" s="138"/>
      <c r="B32" s="52"/>
      <c r="C32" s="52"/>
      <c r="D32" s="52"/>
      <c r="E32" s="53"/>
      <c r="F32" s="54"/>
      <c r="G32" s="136"/>
    </row>
    <row r="33" spans="1:7" s="43" customFormat="1" ht="15" customHeight="1" x14ac:dyDescent="0.2">
      <c r="A33" s="92"/>
      <c r="B33" s="52"/>
      <c r="C33" s="52"/>
      <c r="D33" s="52"/>
      <c r="E33" s="53"/>
      <c r="F33" s="54"/>
      <c r="G33" s="136"/>
    </row>
    <row r="34" spans="1:7" s="43" customFormat="1" ht="15" customHeight="1" x14ac:dyDescent="0.2">
      <c r="A34" s="138"/>
      <c r="B34" s="52"/>
      <c r="C34" s="52"/>
      <c r="D34" s="52"/>
      <c r="E34" s="53"/>
      <c r="F34" s="54"/>
      <c r="G34" s="136"/>
    </row>
    <row r="35" spans="1:7" s="43" customFormat="1" ht="15" customHeight="1" x14ac:dyDescent="0.2">
      <c r="A35" s="138"/>
      <c r="B35" s="52"/>
      <c r="C35" s="52"/>
      <c r="D35" s="52"/>
      <c r="E35" s="53"/>
      <c r="F35" s="54"/>
      <c r="G35" s="136"/>
    </row>
    <row r="36" spans="1:7" s="43" customFormat="1" ht="15" customHeight="1" x14ac:dyDescent="0.2">
      <c r="A36" s="92"/>
      <c r="B36" s="52"/>
      <c r="C36" s="52"/>
      <c r="D36" s="52"/>
      <c r="E36" s="53"/>
      <c r="F36" s="54"/>
      <c r="G36" s="136"/>
    </row>
    <row r="37" spans="1:7" s="43" customFormat="1" ht="15" customHeight="1" x14ac:dyDescent="0.2">
      <c r="A37" s="92"/>
      <c r="B37" s="52"/>
      <c r="C37" s="52"/>
      <c r="D37" s="52"/>
      <c r="E37" s="53"/>
      <c r="F37" s="54"/>
      <c r="G37" s="136"/>
    </row>
    <row r="38" spans="1:7" ht="20.100000000000001" customHeight="1" x14ac:dyDescent="0.2">
      <c r="A38" s="96"/>
      <c r="B38" s="565" t="s">
        <v>57</v>
      </c>
      <c r="C38" s="565"/>
      <c r="D38" s="565"/>
      <c r="E38" s="565"/>
      <c r="F38" s="55">
        <f>SUM(F12:F37)</f>
        <v>0.14000000000000001</v>
      </c>
      <c r="G38" s="139">
        <f>SUM(G12:G37)</f>
        <v>8854.44</v>
      </c>
    </row>
    <row r="39" spans="1:7" ht="1.5" customHeight="1" thickBot="1" x14ac:dyDescent="0.25">
      <c r="A39" s="140"/>
      <c r="B39" s="56"/>
      <c r="C39" s="56"/>
      <c r="D39" s="56"/>
      <c r="E39" s="56"/>
      <c r="F39" s="56"/>
      <c r="G39" s="141"/>
    </row>
    <row r="40" spans="1:7" ht="24.95" customHeight="1" thickTop="1" x14ac:dyDescent="0.2">
      <c r="A40" s="142" t="s">
        <v>15</v>
      </c>
      <c r="B40" s="58"/>
      <c r="C40" s="59"/>
      <c r="D40" s="57" t="s">
        <v>16</v>
      </c>
      <c r="E40" s="58"/>
      <c r="F40" s="58"/>
      <c r="G40" s="143"/>
    </row>
    <row r="41" spans="1:7" ht="24.95" customHeight="1" x14ac:dyDescent="0.2">
      <c r="A41" s="144" t="s">
        <v>17</v>
      </c>
      <c r="B41" s="47"/>
      <c r="C41" s="47"/>
      <c r="D41" s="47"/>
      <c r="E41" s="46"/>
      <c r="F41" s="45" t="s">
        <v>18</v>
      </c>
      <c r="G41" s="145"/>
    </row>
    <row r="42" spans="1:7" ht="15" customHeight="1" x14ac:dyDescent="0.2">
      <c r="A42" s="546" t="s">
        <v>58</v>
      </c>
      <c r="B42" s="547"/>
      <c r="C42" s="547"/>
      <c r="D42" s="547"/>
      <c r="E42" s="547"/>
      <c r="F42" s="547"/>
      <c r="G42" s="548"/>
    </row>
    <row r="43" spans="1:7" ht="15" customHeight="1" x14ac:dyDescent="0.2">
      <c r="A43" s="556"/>
      <c r="B43" s="557"/>
      <c r="C43" s="557"/>
      <c r="D43" s="557"/>
      <c r="E43" s="557"/>
      <c r="F43" s="557"/>
      <c r="G43" s="558"/>
    </row>
    <row r="44" spans="1:7" ht="15" customHeight="1" x14ac:dyDescent="0.2">
      <c r="A44" s="556"/>
      <c r="B44" s="557"/>
      <c r="C44" s="557"/>
      <c r="D44" s="557"/>
      <c r="E44" s="557"/>
      <c r="F44" s="557"/>
      <c r="G44" s="558"/>
    </row>
    <row r="45" spans="1:7" ht="15" customHeight="1" thickBot="1" x14ac:dyDescent="0.25">
      <c r="A45" s="559"/>
      <c r="B45" s="560"/>
      <c r="C45" s="560"/>
      <c r="D45" s="560"/>
      <c r="E45" s="560"/>
      <c r="F45" s="560"/>
      <c r="G45" s="561"/>
    </row>
  </sheetData>
  <mergeCells count="15">
    <mergeCell ref="A43:G43"/>
    <mergeCell ref="A44:G44"/>
    <mergeCell ref="A45:G45"/>
    <mergeCell ref="B12:E12"/>
    <mergeCell ref="B13:E13"/>
    <mergeCell ref="B38:E38"/>
    <mergeCell ref="A4:F5"/>
    <mergeCell ref="A6:G6"/>
    <mergeCell ref="A10:E11"/>
    <mergeCell ref="F10:G10"/>
    <mergeCell ref="A42:G42"/>
    <mergeCell ref="A8:B9"/>
    <mergeCell ref="B14:E14"/>
    <mergeCell ref="B15:E15"/>
    <mergeCell ref="B16:E16"/>
  </mergeCells>
  <phoneticPr fontId="31" type="noConversion"/>
  <printOptions horizontalCentered="1"/>
  <pageMargins left="0.59055118110236227" right="0.39370078740157483" top="0.78740157480314965" bottom="0.39370078740157483" header="0.19685039370078741" footer="0.31496062992125984"/>
  <pageSetup paperSize="9" firstPageNumber="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view="pageBreakPreview" zoomScale="112" zoomScaleNormal="100" zoomScaleSheetLayoutView="112" workbookViewId="0">
      <selection activeCell="H14" sqref="H14"/>
    </sheetView>
  </sheetViews>
  <sheetFormatPr defaultColWidth="11.42578125" defaultRowHeight="15" customHeight="1" x14ac:dyDescent="0.2"/>
  <cols>
    <col min="1" max="1" width="3.85546875" style="42" customWidth="1"/>
    <col min="2" max="2" width="17.5703125" style="42" customWidth="1"/>
    <col min="3" max="3" width="9.140625" style="42" customWidth="1"/>
    <col min="4" max="4" width="8.5703125" style="42" customWidth="1"/>
    <col min="5" max="5" width="7.7109375" style="42" customWidth="1"/>
    <col min="6" max="8" width="12.7109375" style="42" customWidth="1"/>
    <col min="9" max="9" width="12.28515625" style="42" bestFit="1" customWidth="1"/>
    <col min="10" max="16384" width="11.42578125" style="42"/>
  </cols>
  <sheetData>
    <row r="1" spans="1:9" ht="15" customHeight="1" x14ac:dyDescent="0.2">
      <c r="C1" s="1" t="s">
        <v>234</v>
      </c>
    </row>
    <row r="2" spans="1:9" ht="15" customHeight="1" x14ac:dyDescent="0.2">
      <c r="C2" s="1" t="s">
        <v>0</v>
      </c>
    </row>
    <row r="3" spans="1:9" ht="15" customHeight="1" thickBot="1" x14ac:dyDescent="0.25"/>
    <row r="4" spans="1:9" ht="9.9499999999999993" customHeight="1" thickBot="1" x14ac:dyDescent="0.25">
      <c r="A4" s="535" t="s">
        <v>59</v>
      </c>
      <c r="B4" s="536"/>
      <c r="C4" s="536"/>
      <c r="D4" s="536"/>
      <c r="E4" s="536"/>
      <c r="F4" s="536"/>
      <c r="G4" s="536"/>
      <c r="H4" s="95" t="s">
        <v>2</v>
      </c>
    </row>
    <row r="5" spans="1:9" ht="20.100000000000001" customHeight="1" thickTop="1" thickBot="1" x14ac:dyDescent="0.25">
      <c r="A5" s="537"/>
      <c r="B5" s="538"/>
      <c r="C5" s="538"/>
      <c r="D5" s="538"/>
      <c r="E5" s="538"/>
      <c r="F5" s="538"/>
      <c r="G5" s="538"/>
      <c r="H5" s="183" t="s">
        <v>230</v>
      </c>
    </row>
    <row r="6" spans="1:9" ht="12.6" customHeight="1" thickTop="1" x14ac:dyDescent="0.2">
      <c r="A6" s="580" t="s">
        <v>4</v>
      </c>
      <c r="B6" s="581"/>
      <c r="C6" s="581"/>
      <c r="D6" s="581"/>
      <c r="E6" s="581"/>
      <c r="F6" s="581"/>
      <c r="G6" s="581"/>
      <c r="H6" s="582"/>
    </row>
    <row r="7" spans="1:9" ht="12.6" customHeight="1" x14ac:dyDescent="0.2">
      <c r="A7" s="96"/>
      <c r="B7" s="43"/>
      <c r="C7" s="43"/>
      <c r="D7" s="43"/>
      <c r="E7" s="43"/>
      <c r="F7" s="43"/>
      <c r="G7" s="43"/>
      <c r="H7" s="97"/>
    </row>
    <row r="8" spans="1:9" ht="12.6" customHeight="1" x14ac:dyDescent="0.2">
      <c r="A8" s="98" t="s">
        <v>125</v>
      </c>
      <c r="B8" s="61"/>
      <c r="C8" s="587" t="s">
        <v>5</v>
      </c>
      <c r="D8" s="588"/>
      <c r="E8" s="588"/>
      <c r="F8" s="588"/>
      <c r="G8" s="550"/>
      <c r="H8" s="99" t="s">
        <v>6</v>
      </c>
    </row>
    <row r="9" spans="1:9" ht="12.6" customHeight="1" thickBot="1" x14ac:dyDescent="0.25">
      <c r="A9" s="100"/>
      <c r="B9" s="87"/>
      <c r="C9" s="589"/>
      <c r="D9" s="590"/>
      <c r="E9" s="590"/>
      <c r="F9" s="590"/>
      <c r="G9" s="552"/>
      <c r="H9" s="101"/>
    </row>
    <row r="10" spans="1:9" ht="12.6" customHeight="1" thickTop="1" x14ac:dyDescent="0.2">
      <c r="A10" s="542" t="s">
        <v>43</v>
      </c>
      <c r="B10" s="543"/>
      <c r="C10" s="543"/>
      <c r="D10" s="543"/>
      <c r="E10" s="543"/>
      <c r="F10" s="544" t="s">
        <v>54</v>
      </c>
      <c r="G10" s="544"/>
      <c r="H10" s="545"/>
    </row>
    <row r="11" spans="1:9" ht="12.6" customHeight="1" x14ac:dyDescent="0.15">
      <c r="A11" s="583"/>
      <c r="B11" s="584"/>
      <c r="C11" s="584"/>
      <c r="D11" s="584"/>
      <c r="E11" s="584"/>
      <c r="F11" s="88" t="s">
        <v>60</v>
      </c>
      <c r="G11" s="88" t="s">
        <v>61</v>
      </c>
      <c r="H11" s="102" t="s">
        <v>55</v>
      </c>
    </row>
    <row r="12" spans="1:9" s="43" customFormat="1" ht="15" customHeight="1" x14ac:dyDescent="0.2">
      <c r="A12" s="585" t="s">
        <v>62</v>
      </c>
      <c r="B12" s="586"/>
      <c r="C12" s="586"/>
      <c r="D12" s="586"/>
      <c r="E12" s="586"/>
      <c r="F12" s="186">
        <v>5</v>
      </c>
      <c r="G12" s="187">
        <f>(1/(1-$F$39/100))*(F12/100)*100</f>
        <v>5.83</v>
      </c>
      <c r="H12" s="188">
        <f>G12/100*(PFS!$N$13+PFS!$N$15+PFS!$N$18+PFS!$N$22+PFS!$N$23)</f>
        <v>17325.96</v>
      </c>
      <c r="I12" s="245"/>
    </row>
    <row r="13" spans="1:9" s="43" customFormat="1" ht="15" customHeight="1" x14ac:dyDescent="0.2">
      <c r="A13" s="595" t="s">
        <v>63</v>
      </c>
      <c r="B13" s="596"/>
      <c r="C13" s="596"/>
      <c r="D13" s="596"/>
      <c r="E13" s="596"/>
      <c r="F13" s="186">
        <v>1.65</v>
      </c>
      <c r="G13" s="187">
        <f t="shared" ref="G13:G14" si="0">(1/(1-$F$39/100))*(F13/100)*100</f>
        <v>1.92</v>
      </c>
      <c r="H13" s="188">
        <f>G13/100*(PFS!$N$13+PFS!$N$15+PFS!$N$18+PFS!$N$22+PFS!$N$23)</f>
        <v>5705.98</v>
      </c>
      <c r="I13" s="245"/>
    </row>
    <row r="14" spans="1:9" s="43" customFormat="1" ht="15" customHeight="1" x14ac:dyDescent="0.2">
      <c r="A14" s="595" t="s">
        <v>64</v>
      </c>
      <c r="B14" s="596"/>
      <c r="C14" s="596"/>
      <c r="D14" s="596"/>
      <c r="E14" s="596"/>
      <c r="F14" s="186">
        <v>7.6</v>
      </c>
      <c r="G14" s="187">
        <f t="shared" si="0"/>
        <v>8.86</v>
      </c>
      <c r="H14" s="188">
        <f>G14/100*(PFS!$N$13+PFS!$N$15+PFS!$N$18+PFS!$N$22+PFS!$N$23)</f>
        <v>26330.7</v>
      </c>
      <c r="I14" s="245"/>
    </row>
    <row r="15" spans="1:9" s="43" customFormat="1" ht="15" customHeight="1" x14ac:dyDescent="0.2">
      <c r="A15" s="591"/>
      <c r="B15" s="592"/>
      <c r="C15" s="592"/>
      <c r="D15" s="592"/>
      <c r="E15" s="592"/>
      <c r="F15" s="64"/>
      <c r="G15" s="64"/>
      <c r="H15" s="91"/>
    </row>
    <row r="16" spans="1:9" s="43" customFormat="1" ht="15" customHeight="1" x14ac:dyDescent="0.2">
      <c r="A16" s="90"/>
      <c r="B16" s="65"/>
      <c r="C16" s="65"/>
      <c r="D16" s="65"/>
      <c r="E16" s="65"/>
      <c r="F16" s="64"/>
      <c r="G16" s="64"/>
      <c r="H16" s="91"/>
    </row>
    <row r="17" spans="1:8" s="43" customFormat="1" ht="15" customHeight="1" x14ac:dyDescent="0.2">
      <c r="A17" s="90"/>
      <c r="B17" s="65"/>
      <c r="C17" s="65"/>
      <c r="D17" s="65"/>
      <c r="E17" s="65"/>
      <c r="F17" s="64"/>
      <c r="G17" s="64"/>
      <c r="H17" s="91"/>
    </row>
    <row r="18" spans="1:8" s="43" customFormat="1" ht="15" customHeight="1" x14ac:dyDescent="0.2">
      <c r="A18" s="90"/>
      <c r="B18" s="65"/>
      <c r="C18" s="65"/>
      <c r="D18" s="65"/>
      <c r="E18" s="65"/>
      <c r="F18" s="64"/>
      <c r="G18" s="64"/>
      <c r="H18" s="91"/>
    </row>
    <row r="19" spans="1:8" s="43" customFormat="1" ht="15" customHeight="1" x14ac:dyDescent="0.2">
      <c r="A19" s="90"/>
      <c r="B19" s="65"/>
      <c r="C19" s="65"/>
      <c r="D19" s="65"/>
      <c r="E19" s="65"/>
      <c r="F19" s="64"/>
      <c r="G19" s="64"/>
      <c r="H19" s="91"/>
    </row>
    <row r="20" spans="1:8" s="43" customFormat="1" ht="15" customHeight="1" x14ac:dyDescent="0.2">
      <c r="A20" s="90"/>
      <c r="B20" s="65"/>
      <c r="C20" s="65"/>
      <c r="D20" s="65"/>
      <c r="E20" s="65"/>
      <c r="F20" s="64"/>
      <c r="G20" s="64"/>
      <c r="H20" s="91"/>
    </row>
    <row r="21" spans="1:8" s="43" customFormat="1" ht="15" customHeight="1" x14ac:dyDescent="0.2">
      <c r="A21" s="90"/>
      <c r="B21" s="65"/>
      <c r="C21" s="65"/>
      <c r="D21" s="65"/>
      <c r="E21" s="65"/>
      <c r="F21" s="64"/>
      <c r="G21" s="64"/>
      <c r="H21" s="91"/>
    </row>
    <row r="22" spans="1:8" s="43" customFormat="1" ht="15" customHeight="1" x14ac:dyDescent="0.2">
      <c r="A22" s="90"/>
      <c r="B22" s="65"/>
      <c r="C22" s="65"/>
      <c r="D22" s="65"/>
      <c r="E22" s="65"/>
      <c r="F22" s="64"/>
      <c r="G22" s="64"/>
      <c r="H22" s="91"/>
    </row>
    <row r="23" spans="1:8" s="43" customFormat="1" ht="15" customHeight="1" x14ac:dyDescent="0.2">
      <c r="A23" s="90"/>
      <c r="B23" s="65"/>
      <c r="C23" s="65"/>
      <c r="D23" s="65"/>
      <c r="E23" s="65"/>
      <c r="F23" s="64"/>
      <c r="G23" s="64"/>
      <c r="H23" s="91"/>
    </row>
    <row r="24" spans="1:8" s="43" customFormat="1" ht="15" customHeight="1" x14ac:dyDescent="0.15">
      <c r="A24" s="593"/>
      <c r="B24" s="594"/>
      <c r="C24" s="594"/>
      <c r="D24" s="594"/>
      <c r="E24" s="594"/>
      <c r="F24" s="66"/>
      <c r="G24" s="66"/>
      <c r="H24" s="91"/>
    </row>
    <row r="25" spans="1:8" s="43" customFormat="1" ht="15" customHeight="1" x14ac:dyDescent="0.15">
      <c r="A25" s="571"/>
      <c r="B25" s="572"/>
      <c r="C25" s="572"/>
      <c r="D25" s="572"/>
      <c r="E25" s="572"/>
      <c r="F25" s="66"/>
      <c r="G25" s="66"/>
      <c r="H25" s="91"/>
    </row>
    <row r="26" spans="1:8" s="43" customFormat="1" ht="15" customHeight="1" x14ac:dyDescent="0.15">
      <c r="A26" s="597"/>
      <c r="B26" s="598"/>
      <c r="C26" s="598"/>
      <c r="D26" s="598"/>
      <c r="E26" s="598"/>
      <c r="F26" s="66"/>
      <c r="G26" s="66"/>
      <c r="H26" s="91"/>
    </row>
    <row r="27" spans="1:8" s="43" customFormat="1" ht="15" customHeight="1" x14ac:dyDescent="0.2">
      <c r="A27" s="569"/>
      <c r="B27" s="570"/>
      <c r="C27" s="570"/>
      <c r="D27" s="570"/>
      <c r="E27" s="570"/>
      <c r="F27" s="63"/>
      <c r="G27" s="63"/>
      <c r="H27" s="91"/>
    </row>
    <row r="28" spans="1:8" s="43" customFormat="1" ht="15" customHeight="1" x14ac:dyDescent="0.2">
      <c r="A28" s="569"/>
      <c r="B28" s="570"/>
      <c r="C28" s="570"/>
      <c r="D28" s="570"/>
      <c r="E28" s="570"/>
      <c r="F28" s="63"/>
      <c r="G28" s="63"/>
      <c r="H28" s="91"/>
    </row>
    <row r="29" spans="1:8" s="43" customFormat="1" ht="15" customHeight="1" x14ac:dyDescent="0.2">
      <c r="A29" s="571"/>
      <c r="B29" s="572"/>
      <c r="C29" s="572"/>
      <c r="D29" s="572"/>
      <c r="E29" s="572"/>
      <c r="F29" s="63"/>
      <c r="G29" s="63"/>
      <c r="H29" s="91"/>
    </row>
    <row r="30" spans="1:8" s="43" customFormat="1" ht="15" customHeight="1" x14ac:dyDescent="0.2">
      <c r="A30" s="571"/>
      <c r="B30" s="572"/>
      <c r="C30" s="572"/>
      <c r="D30" s="572"/>
      <c r="E30" s="572"/>
      <c r="F30" s="63"/>
      <c r="G30" s="63"/>
      <c r="H30" s="91"/>
    </row>
    <row r="31" spans="1:8" s="43" customFormat="1" ht="15" customHeight="1" x14ac:dyDescent="0.2">
      <c r="A31" s="571"/>
      <c r="B31" s="572"/>
      <c r="C31" s="572"/>
      <c r="D31" s="572"/>
      <c r="E31" s="572"/>
      <c r="F31" s="63"/>
      <c r="G31" s="63"/>
      <c r="H31" s="91"/>
    </row>
    <row r="32" spans="1:8" s="43" customFormat="1" ht="15" customHeight="1" x14ac:dyDescent="0.2">
      <c r="A32" s="571"/>
      <c r="B32" s="572"/>
      <c r="C32" s="572"/>
      <c r="D32" s="572"/>
      <c r="E32" s="572"/>
      <c r="F32" s="63"/>
      <c r="G32" s="63"/>
      <c r="H32" s="91"/>
    </row>
    <row r="33" spans="1:8" s="43" customFormat="1" ht="15" customHeight="1" x14ac:dyDescent="0.2">
      <c r="A33" s="569"/>
      <c r="B33" s="570"/>
      <c r="C33" s="570"/>
      <c r="D33" s="570"/>
      <c r="E33" s="570"/>
      <c r="F33" s="63"/>
      <c r="G33" s="63"/>
      <c r="H33" s="91"/>
    </row>
    <row r="34" spans="1:8" s="43" customFormat="1" ht="15" customHeight="1" x14ac:dyDescent="0.2">
      <c r="A34" s="571"/>
      <c r="B34" s="572"/>
      <c r="C34" s="572"/>
      <c r="D34" s="572"/>
      <c r="E34" s="572"/>
      <c r="F34" s="63"/>
      <c r="G34" s="63"/>
      <c r="H34" s="91"/>
    </row>
    <row r="35" spans="1:8" s="43" customFormat="1" ht="15" customHeight="1" x14ac:dyDescent="0.2">
      <c r="A35" s="571"/>
      <c r="B35" s="572"/>
      <c r="C35" s="572"/>
      <c r="D35" s="572"/>
      <c r="E35" s="572"/>
      <c r="F35" s="63"/>
      <c r="G35" s="63"/>
      <c r="H35" s="91"/>
    </row>
    <row r="36" spans="1:8" s="43" customFormat="1" ht="15" customHeight="1" x14ac:dyDescent="0.2">
      <c r="A36" s="571"/>
      <c r="B36" s="572"/>
      <c r="C36" s="572"/>
      <c r="D36" s="572"/>
      <c r="E36" s="572"/>
      <c r="F36" s="63"/>
      <c r="G36" s="63"/>
      <c r="H36" s="91"/>
    </row>
    <row r="37" spans="1:8" s="43" customFormat="1" ht="15" customHeight="1" x14ac:dyDescent="0.2">
      <c r="A37" s="569"/>
      <c r="B37" s="570"/>
      <c r="C37" s="570"/>
      <c r="D37" s="570"/>
      <c r="E37" s="570"/>
      <c r="F37" s="63"/>
      <c r="G37" s="63"/>
      <c r="H37" s="91"/>
    </row>
    <row r="38" spans="1:8" s="43" customFormat="1" ht="15" customHeight="1" thickBot="1" x14ac:dyDescent="0.25">
      <c r="A38" s="578"/>
      <c r="B38" s="579"/>
      <c r="C38" s="579"/>
      <c r="D38" s="579"/>
      <c r="E38" s="579"/>
      <c r="F38" s="93"/>
      <c r="G38" s="93"/>
      <c r="H38" s="94"/>
    </row>
    <row r="39" spans="1:8" ht="22.5" customHeight="1" thickBot="1" x14ac:dyDescent="0.25">
      <c r="A39" s="573" t="s">
        <v>65</v>
      </c>
      <c r="B39" s="574"/>
      <c r="C39" s="574"/>
      <c r="D39" s="574"/>
      <c r="E39" s="574"/>
      <c r="F39" s="89">
        <f>SUM(F12:F38)</f>
        <v>14.25</v>
      </c>
      <c r="G39" s="89">
        <f>SUM(G12:G38)</f>
        <v>16.61</v>
      </c>
      <c r="H39" s="103">
        <f>SUM(H12:H14)</f>
        <v>49362.64</v>
      </c>
    </row>
    <row r="40" spans="1:8" ht="12.6" customHeight="1" thickTop="1" x14ac:dyDescent="0.2">
      <c r="A40" s="104" t="s">
        <v>15</v>
      </c>
      <c r="B40" s="68"/>
      <c r="C40" s="69"/>
      <c r="D40" s="67" t="s">
        <v>16</v>
      </c>
      <c r="E40" s="68"/>
      <c r="F40" s="68"/>
      <c r="G40" s="68"/>
      <c r="H40" s="105"/>
    </row>
    <row r="41" spans="1:8" ht="12.6" customHeight="1" x14ac:dyDescent="0.2">
      <c r="A41" s="106"/>
      <c r="B41" s="70"/>
      <c r="C41" s="71"/>
      <c r="D41" s="70"/>
      <c r="E41" s="70"/>
      <c r="F41" s="70"/>
      <c r="G41" s="70"/>
      <c r="H41" s="107"/>
    </row>
    <row r="42" spans="1:8" ht="12.6" customHeight="1" x14ac:dyDescent="0.2">
      <c r="A42" s="98" t="s">
        <v>17</v>
      </c>
      <c r="B42" s="62"/>
      <c r="C42" s="62"/>
      <c r="D42" s="62"/>
      <c r="E42" s="61"/>
      <c r="F42" s="60" t="s">
        <v>18</v>
      </c>
      <c r="G42" s="62"/>
      <c r="H42" s="108"/>
    </row>
    <row r="43" spans="1:8" ht="12.6" customHeight="1" x14ac:dyDescent="0.2">
      <c r="A43" s="109"/>
      <c r="B43" s="72"/>
      <c r="C43" s="72"/>
      <c r="D43" s="72"/>
      <c r="E43" s="44"/>
      <c r="F43" s="72"/>
      <c r="G43" s="72"/>
      <c r="H43" s="97"/>
    </row>
    <row r="44" spans="1:8" ht="12" customHeight="1" x14ac:dyDescent="0.2">
      <c r="A44" s="575" t="s">
        <v>66</v>
      </c>
      <c r="B44" s="576"/>
      <c r="C44" s="576"/>
      <c r="D44" s="576"/>
      <c r="E44" s="576"/>
      <c r="F44" s="576"/>
      <c r="G44" s="576"/>
      <c r="H44" s="577"/>
    </row>
    <row r="45" spans="1:8" ht="12" customHeight="1" x14ac:dyDescent="0.2">
      <c r="A45" s="566" t="s">
        <v>67</v>
      </c>
      <c r="B45" s="567"/>
      <c r="C45" s="567"/>
      <c r="D45" s="567"/>
      <c r="E45" s="567"/>
      <c r="F45" s="567"/>
      <c r="G45" s="567"/>
      <c r="H45" s="568"/>
    </row>
    <row r="46" spans="1:8" ht="12" customHeight="1" x14ac:dyDescent="0.2">
      <c r="A46" s="110" t="s">
        <v>68</v>
      </c>
      <c r="B46" s="73"/>
      <c r="C46" s="73"/>
      <c r="D46" s="73"/>
      <c r="E46" s="73"/>
      <c r="F46" s="73"/>
      <c r="G46" s="73"/>
      <c r="H46" s="111"/>
    </row>
    <row r="47" spans="1:8" ht="12" customHeight="1" x14ac:dyDescent="0.2">
      <c r="A47" s="110" t="s">
        <v>148</v>
      </c>
      <c r="B47" s="73"/>
      <c r="C47" s="73"/>
      <c r="D47" s="73"/>
      <c r="E47" s="73"/>
      <c r="F47" s="73"/>
      <c r="G47" s="73"/>
      <c r="H47" s="111"/>
    </row>
    <row r="48" spans="1:8" ht="12" customHeight="1" x14ac:dyDescent="0.2">
      <c r="A48" s="110" t="s">
        <v>147</v>
      </c>
      <c r="B48" s="73"/>
      <c r="C48" s="73"/>
      <c r="D48" s="73"/>
      <c r="E48" s="73"/>
      <c r="F48" s="73"/>
      <c r="G48" s="73"/>
      <c r="H48" s="111"/>
    </row>
    <row r="49" spans="1:8" ht="12" customHeight="1" x14ac:dyDescent="0.2">
      <c r="A49" s="110" t="s">
        <v>149</v>
      </c>
      <c r="B49" s="73"/>
      <c r="C49" s="73"/>
      <c r="D49" s="73"/>
      <c r="E49" s="73"/>
      <c r="F49" s="73"/>
      <c r="G49" s="73"/>
      <c r="H49" s="111"/>
    </row>
    <row r="50" spans="1:8" ht="12" customHeight="1" x14ac:dyDescent="0.2">
      <c r="A50" s="566" t="s">
        <v>135</v>
      </c>
      <c r="B50" s="567"/>
      <c r="C50" s="567"/>
      <c r="D50" s="567"/>
      <c r="E50" s="567"/>
      <c r="F50" s="567"/>
      <c r="G50" s="567"/>
      <c r="H50" s="568"/>
    </row>
    <row r="51" spans="1:8" ht="12" customHeight="1" thickBot="1" x14ac:dyDescent="0.25">
      <c r="A51" s="112" t="s">
        <v>136</v>
      </c>
      <c r="B51" s="113"/>
      <c r="C51" s="113"/>
      <c r="D51" s="113"/>
      <c r="E51" s="113"/>
      <c r="F51" s="113"/>
      <c r="G51" s="113"/>
      <c r="H51" s="114"/>
    </row>
  </sheetData>
  <mergeCells count="28">
    <mergeCell ref="A32:E32"/>
    <mergeCell ref="A15:E15"/>
    <mergeCell ref="A24:E24"/>
    <mergeCell ref="A13:E13"/>
    <mergeCell ref="A14:E14"/>
    <mergeCell ref="A25:E25"/>
    <mergeCell ref="A26:E26"/>
    <mergeCell ref="A27:E27"/>
    <mergeCell ref="A28:E28"/>
    <mergeCell ref="A29:E29"/>
    <mergeCell ref="A30:E30"/>
    <mergeCell ref="A31:E31"/>
    <mergeCell ref="A4:G5"/>
    <mergeCell ref="A6:H6"/>
    <mergeCell ref="A10:E11"/>
    <mergeCell ref="F10:H10"/>
    <mergeCell ref="A12:E12"/>
    <mergeCell ref="C8:G9"/>
    <mergeCell ref="A45:H45"/>
    <mergeCell ref="A50:H50"/>
    <mergeCell ref="A33:E33"/>
    <mergeCell ref="A34:E34"/>
    <mergeCell ref="A35:E35"/>
    <mergeCell ref="A36:E36"/>
    <mergeCell ref="A39:E39"/>
    <mergeCell ref="A44:H44"/>
    <mergeCell ref="A37:E37"/>
    <mergeCell ref="A38:E38"/>
  </mergeCells>
  <phoneticPr fontId="31" type="noConversion"/>
  <printOptions horizontalCentered="1"/>
  <pageMargins left="0.59055118110236227" right="0.39370078740157483" top="0.78740157480314965" bottom="0.39370078740157483" header="0.19685039370078741" footer="0.31496062992125984"/>
  <pageSetup paperSize="9" firstPageNumber="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view="pageBreakPreview" zoomScale="106" zoomScaleNormal="100" zoomScaleSheetLayoutView="106" workbookViewId="0">
      <selection activeCell="J11" sqref="J11"/>
    </sheetView>
  </sheetViews>
  <sheetFormatPr defaultColWidth="11.42578125" defaultRowHeight="15" customHeight="1" x14ac:dyDescent="0.2"/>
  <cols>
    <col min="1" max="1" width="3.85546875" style="42" customWidth="1"/>
    <col min="2" max="2" width="26" style="42" customWidth="1"/>
    <col min="3" max="3" width="18" style="42" customWidth="1"/>
    <col min="4" max="4" width="6.7109375" style="42" customWidth="1"/>
    <col min="5" max="5" width="7.7109375" style="42" customWidth="1"/>
    <col min="6" max="6" width="18.28515625" style="42" customWidth="1"/>
    <col min="7" max="16384" width="11.42578125" style="42"/>
  </cols>
  <sheetData>
    <row r="1" spans="1:7" ht="15" customHeight="1" x14ac:dyDescent="0.2">
      <c r="A1" s="657"/>
      <c r="B1" s="658"/>
      <c r="C1" s="659" t="s">
        <v>234</v>
      </c>
      <c r="D1" s="658"/>
      <c r="E1" s="658"/>
      <c r="F1" s="660"/>
    </row>
    <row r="2" spans="1:7" ht="15" customHeight="1" x14ac:dyDescent="0.2">
      <c r="A2" s="96"/>
      <c r="B2" s="43"/>
      <c r="C2" s="2" t="s">
        <v>0</v>
      </c>
      <c r="D2" s="43"/>
      <c r="E2" s="43"/>
      <c r="F2" s="661"/>
    </row>
    <row r="3" spans="1:7" ht="15" customHeight="1" thickBot="1" x14ac:dyDescent="0.25">
      <c r="A3" s="96"/>
      <c r="B3" s="43"/>
      <c r="C3" s="43"/>
      <c r="D3" s="43"/>
      <c r="E3" s="43"/>
      <c r="F3" s="661"/>
    </row>
    <row r="4" spans="1:7" ht="9.9499999999999993" customHeight="1" thickBot="1" x14ac:dyDescent="0.25">
      <c r="A4" s="535" t="s">
        <v>231</v>
      </c>
      <c r="B4" s="617"/>
      <c r="C4" s="617"/>
      <c r="D4" s="617"/>
      <c r="E4" s="617"/>
      <c r="F4" s="662"/>
    </row>
    <row r="5" spans="1:7" ht="20.100000000000001" customHeight="1" thickTop="1" thickBot="1" x14ac:dyDescent="0.25">
      <c r="A5" s="618"/>
      <c r="B5" s="619"/>
      <c r="C5" s="619"/>
      <c r="D5" s="619"/>
      <c r="E5" s="619"/>
      <c r="F5" s="663"/>
    </row>
    <row r="6" spans="1:7" ht="12.6" customHeight="1" thickTop="1" x14ac:dyDescent="0.2">
      <c r="A6" s="580" t="s">
        <v>4</v>
      </c>
      <c r="B6" s="581"/>
      <c r="C6" s="581"/>
      <c r="D6" s="581"/>
      <c r="E6" s="581"/>
      <c r="F6" s="582"/>
    </row>
    <row r="7" spans="1:7" ht="12.6" customHeight="1" x14ac:dyDescent="0.2">
      <c r="A7" s="96"/>
      <c r="B7" s="43"/>
      <c r="C7" s="43"/>
      <c r="D7" s="43"/>
      <c r="E7" s="43"/>
      <c r="F7" s="661"/>
    </row>
    <row r="8" spans="1:7" ht="12.6" customHeight="1" x14ac:dyDescent="0.2">
      <c r="A8" s="549" t="s">
        <v>127</v>
      </c>
      <c r="B8" s="550"/>
      <c r="C8" s="360" t="s">
        <v>5</v>
      </c>
      <c r="D8" s="361"/>
      <c r="E8" s="361"/>
      <c r="F8" s="108"/>
    </row>
    <row r="9" spans="1:7" ht="12.6" customHeight="1" thickBot="1" x14ac:dyDescent="0.25">
      <c r="A9" s="629"/>
      <c r="B9" s="630"/>
      <c r="C9" s="48"/>
      <c r="D9" s="49"/>
      <c r="E9" s="49"/>
      <c r="F9" s="664"/>
    </row>
    <row r="10" spans="1:7" ht="12.6" customHeight="1" thickTop="1" x14ac:dyDescent="0.2">
      <c r="A10" s="620" t="s">
        <v>43</v>
      </c>
      <c r="B10" s="621"/>
      <c r="C10" s="621"/>
      <c r="D10" s="621"/>
      <c r="E10" s="621"/>
      <c r="F10" s="665" t="s">
        <v>54</v>
      </c>
    </row>
    <row r="11" spans="1:7" ht="12.6" customHeight="1" thickBot="1" x14ac:dyDescent="0.25">
      <c r="A11" s="622"/>
      <c r="B11" s="623"/>
      <c r="C11" s="623"/>
      <c r="D11" s="623"/>
      <c r="E11" s="623"/>
      <c r="F11" s="666" t="s">
        <v>30</v>
      </c>
    </row>
    <row r="12" spans="1:7" ht="15" customHeight="1" thickTop="1" x14ac:dyDescent="0.2">
      <c r="A12" s="237" t="s">
        <v>69</v>
      </c>
      <c r="B12" s="609" t="s">
        <v>70</v>
      </c>
      <c r="C12" s="610"/>
      <c r="D12" s="610"/>
      <c r="E12" s="610"/>
      <c r="F12" s="667"/>
    </row>
    <row r="13" spans="1:7" ht="15" customHeight="1" x14ac:dyDescent="0.2">
      <c r="A13" s="238" t="s">
        <v>103</v>
      </c>
      <c r="B13" s="614" t="s">
        <v>71</v>
      </c>
      <c r="C13" s="615"/>
      <c r="D13" s="615"/>
      <c r="E13" s="616"/>
      <c r="F13" s="668">
        <v>0.2</v>
      </c>
      <c r="G13" s="244"/>
    </row>
    <row r="14" spans="1:7" ht="15" customHeight="1" x14ac:dyDescent="0.2">
      <c r="A14" s="238" t="s">
        <v>32</v>
      </c>
      <c r="B14" s="614" t="s">
        <v>173</v>
      </c>
      <c r="C14" s="615"/>
      <c r="D14" s="615"/>
      <c r="E14" s="616"/>
      <c r="F14" s="669">
        <v>1.4999999999999999E-2</v>
      </c>
      <c r="G14" s="244"/>
    </row>
    <row r="15" spans="1:7" ht="15" customHeight="1" x14ac:dyDescent="0.2">
      <c r="A15" s="238" t="s">
        <v>33</v>
      </c>
      <c r="B15" s="614" t="s">
        <v>174</v>
      </c>
      <c r="C15" s="615"/>
      <c r="D15" s="615"/>
      <c r="E15" s="616"/>
      <c r="F15" s="670">
        <v>0.01</v>
      </c>
      <c r="G15" s="244"/>
    </row>
    <row r="16" spans="1:7" ht="15" customHeight="1" x14ac:dyDescent="0.2">
      <c r="A16" s="238" t="s">
        <v>73</v>
      </c>
      <c r="B16" s="614" t="s">
        <v>175</v>
      </c>
      <c r="C16" s="615"/>
      <c r="D16" s="615"/>
      <c r="E16" s="616"/>
      <c r="F16" s="670">
        <v>2E-3</v>
      </c>
      <c r="G16" s="244"/>
    </row>
    <row r="17" spans="1:9" ht="15" customHeight="1" x14ac:dyDescent="0.2">
      <c r="A17" s="238" t="s">
        <v>74</v>
      </c>
      <c r="B17" s="614" t="s">
        <v>176</v>
      </c>
      <c r="C17" s="615"/>
      <c r="D17" s="615"/>
      <c r="E17" s="616"/>
      <c r="F17" s="670">
        <v>6.0000000000000001E-3</v>
      </c>
      <c r="G17" s="244"/>
    </row>
    <row r="18" spans="1:9" ht="15" customHeight="1" x14ac:dyDescent="0.2">
      <c r="A18" s="238" t="s">
        <v>108</v>
      </c>
      <c r="B18" s="614" t="s">
        <v>75</v>
      </c>
      <c r="C18" s="615"/>
      <c r="D18" s="615"/>
      <c r="E18" s="616"/>
      <c r="F18" s="670">
        <v>2.5000000000000001E-2</v>
      </c>
      <c r="G18" s="244"/>
    </row>
    <row r="19" spans="1:9" ht="15" customHeight="1" x14ac:dyDescent="0.2">
      <c r="A19" s="238" t="s">
        <v>76</v>
      </c>
      <c r="B19" s="614" t="s">
        <v>77</v>
      </c>
      <c r="C19" s="615"/>
      <c r="D19" s="615"/>
      <c r="E19" s="616"/>
      <c r="F19" s="670">
        <v>0.03</v>
      </c>
      <c r="G19" s="244"/>
    </row>
    <row r="20" spans="1:9" ht="15" customHeight="1" x14ac:dyDescent="0.2">
      <c r="A20" s="238" t="s">
        <v>78</v>
      </c>
      <c r="B20" s="614" t="s">
        <v>72</v>
      </c>
      <c r="C20" s="615"/>
      <c r="D20" s="615"/>
      <c r="E20" s="616"/>
      <c r="F20" s="670">
        <v>0.08</v>
      </c>
      <c r="G20" s="244"/>
    </row>
    <row r="21" spans="1:9" ht="15" customHeight="1" x14ac:dyDescent="0.2">
      <c r="A21" s="238" t="s">
        <v>177</v>
      </c>
      <c r="B21" s="614" t="s">
        <v>178</v>
      </c>
      <c r="C21" s="615"/>
      <c r="D21" s="615"/>
      <c r="E21" s="616"/>
      <c r="F21" s="670">
        <v>0</v>
      </c>
      <c r="G21" s="244"/>
    </row>
    <row r="22" spans="1:9" ht="15" customHeight="1" x14ac:dyDescent="0.2">
      <c r="A22" s="671"/>
      <c r="B22" s="672"/>
      <c r="C22" s="672"/>
      <c r="D22" s="672"/>
      <c r="E22" s="672"/>
      <c r="F22" s="673"/>
      <c r="G22" s="244"/>
    </row>
    <row r="23" spans="1:9" ht="15" customHeight="1" thickBot="1" x14ac:dyDescent="0.25">
      <c r="A23" s="602" t="s">
        <v>79</v>
      </c>
      <c r="B23" s="603"/>
      <c r="C23" s="603"/>
      <c r="D23" s="603"/>
      <c r="E23" s="603"/>
      <c r="F23" s="674">
        <f>SUM(F13:F21)</f>
        <v>0.36799999999999999</v>
      </c>
      <c r="G23" s="244"/>
    </row>
    <row r="24" spans="1:9" ht="20.100000000000001" customHeight="1" thickTop="1" thickBot="1" x14ac:dyDescent="0.25">
      <c r="A24" s="624"/>
      <c r="B24" s="625"/>
      <c r="C24" s="625"/>
      <c r="D24" s="625"/>
      <c r="E24" s="625"/>
      <c r="F24" s="675"/>
      <c r="G24" s="244"/>
      <c r="I24" s="78"/>
    </row>
    <row r="25" spans="1:9" ht="15" customHeight="1" thickTop="1" x14ac:dyDescent="0.2">
      <c r="A25" s="239" t="s">
        <v>80</v>
      </c>
      <c r="B25" s="627" t="s">
        <v>81</v>
      </c>
      <c r="C25" s="628"/>
      <c r="D25" s="628"/>
      <c r="E25" s="628"/>
      <c r="F25" s="676"/>
      <c r="G25" s="244"/>
      <c r="I25" s="78"/>
    </row>
    <row r="26" spans="1:9" ht="15" customHeight="1" x14ac:dyDescent="0.2">
      <c r="A26" s="677" t="s">
        <v>28</v>
      </c>
      <c r="B26" s="599" t="s">
        <v>179</v>
      </c>
      <c r="C26" s="599"/>
      <c r="D26" s="599"/>
      <c r="E26" s="599"/>
      <c r="F26" s="678">
        <v>0.1797</v>
      </c>
      <c r="G26" s="244"/>
      <c r="I26" s="78"/>
    </row>
    <row r="27" spans="1:9" ht="15" customHeight="1" x14ac:dyDescent="0.2">
      <c r="A27" s="677" t="s">
        <v>29</v>
      </c>
      <c r="B27" s="599" t="s">
        <v>180</v>
      </c>
      <c r="C27" s="599"/>
      <c r="D27" s="599"/>
      <c r="E27" s="599"/>
      <c r="F27" s="678">
        <v>3.9699999999999999E-2</v>
      </c>
      <c r="G27" s="244"/>
      <c r="I27" s="78"/>
    </row>
    <row r="28" spans="1:9" ht="15" customHeight="1" x14ac:dyDescent="0.2">
      <c r="A28" s="677" t="s">
        <v>115</v>
      </c>
      <c r="B28" s="599" t="s">
        <v>109</v>
      </c>
      <c r="C28" s="599"/>
      <c r="D28" s="599"/>
      <c r="E28" s="599"/>
      <c r="F28" s="678">
        <v>8.9999999999999993E-3</v>
      </c>
      <c r="G28" s="244"/>
      <c r="I28" s="78"/>
    </row>
    <row r="29" spans="1:9" ht="15" customHeight="1" x14ac:dyDescent="0.2">
      <c r="A29" s="677" t="s">
        <v>116</v>
      </c>
      <c r="B29" s="599" t="s">
        <v>82</v>
      </c>
      <c r="C29" s="599"/>
      <c r="D29" s="599"/>
      <c r="E29" s="599"/>
      <c r="F29" s="679">
        <v>0.1084</v>
      </c>
      <c r="G29" s="244"/>
      <c r="I29" s="78"/>
    </row>
    <row r="30" spans="1:9" ht="15" customHeight="1" x14ac:dyDescent="0.2">
      <c r="A30" s="677" t="s">
        <v>117</v>
      </c>
      <c r="B30" s="599" t="s">
        <v>110</v>
      </c>
      <c r="C30" s="599"/>
      <c r="D30" s="599"/>
      <c r="E30" s="599"/>
      <c r="F30" s="679">
        <v>6.9999999999999999E-4</v>
      </c>
      <c r="G30" s="244"/>
      <c r="I30" s="78"/>
    </row>
    <row r="31" spans="1:9" ht="15" customHeight="1" x14ac:dyDescent="0.2">
      <c r="A31" s="677" t="s">
        <v>118</v>
      </c>
      <c r="B31" s="599" t="s">
        <v>111</v>
      </c>
      <c r="C31" s="599"/>
      <c r="D31" s="599"/>
      <c r="E31" s="599"/>
      <c r="F31" s="679">
        <v>7.1999999999999998E-3</v>
      </c>
      <c r="G31" s="244"/>
      <c r="I31" s="78"/>
    </row>
    <row r="32" spans="1:9" ht="15" customHeight="1" x14ac:dyDescent="0.2">
      <c r="A32" s="677" t="s">
        <v>119</v>
      </c>
      <c r="B32" s="599" t="s">
        <v>184</v>
      </c>
      <c r="C32" s="599"/>
      <c r="D32" s="599"/>
      <c r="E32" s="599"/>
      <c r="F32" s="678">
        <v>2.01E-2</v>
      </c>
      <c r="G32" s="244"/>
      <c r="I32" s="78"/>
    </row>
    <row r="33" spans="1:9" ht="15" customHeight="1" x14ac:dyDescent="0.2">
      <c r="A33" s="677" t="s">
        <v>181</v>
      </c>
      <c r="B33" s="599" t="s">
        <v>112</v>
      </c>
      <c r="C33" s="599"/>
      <c r="D33" s="599"/>
      <c r="E33" s="599"/>
      <c r="F33" s="679">
        <v>1.1000000000000001E-3</v>
      </c>
      <c r="G33" s="244"/>
      <c r="I33" s="78"/>
    </row>
    <row r="34" spans="1:9" ht="15" customHeight="1" x14ac:dyDescent="0.2">
      <c r="A34" s="677" t="s">
        <v>182</v>
      </c>
      <c r="B34" s="599" t="s">
        <v>113</v>
      </c>
      <c r="C34" s="599"/>
      <c r="D34" s="599"/>
      <c r="E34" s="599"/>
      <c r="F34" s="679">
        <v>8.2600000000000007E-2</v>
      </c>
      <c r="G34" s="244"/>
      <c r="I34" s="78"/>
    </row>
    <row r="35" spans="1:9" ht="15" customHeight="1" x14ac:dyDescent="0.2">
      <c r="A35" s="677" t="s">
        <v>183</v>
      </c>
      <c r="B35" s="599" t="s">
        <v>114</v>
      </c>
      <c r="C35" s="599"/>
      <c r="D35" s="599"/>
      <c r="E35" s="599"/>
      <c r="F35" s="679">
        <v>2.9999999999999997E-4</v>
      </c>
      <c r="G35" s="244"/>
      <c r="I35" s="78"/>
    </row>
    <row r="36" spans="1:9" ht="15" customHeight="1" x14ac:dyDescent="0.2">
      <c r="A36" s="680" t="s">
        <v>83</v>
      </c>
      <c r="B36" s="626"/>
      <c r="C36" s="626"/>
      <c r="D36" s="626"/>
      <c r="E36" s="626"/>
      <c r="F36" s="681">
        <f>SUM(F26:F35)</f>
        <v>0.44879999999999998</v>
      </c>
      <c r="G36" s="244"/>
    </row>
    <row r="37" spans="1:9" ht="20.100000000000001" customHeight="1" thickBot="1" x14ac:dyDescent="0.25">
      <c r="A37" s="240"/>
      <c r="B37" s="608"/>
      <c r="C37" s="608"/>
      <c r="D37" s="608"/>
      <c r="E37" s="608"/>
      <c r="F37" s="682"/>
      <c r="G37" s="244"/>
    </row>
    <row r="38" spans="1:9" ht="15" customHeight="1" thickTop="1" x14ac:dyDescent="0.2">
      <c r="A38" s="237" t="s">
        <v>34</v>
      </c>
      <c r="B38" s="609" t="s">
        <v>84</v>
      </c>
      <c r="C38" s="610"/>
      <c r="D38" s="610"/>
      <c r="E38" s="610"/>
      <c r="F38" s="667"/>
      <c r="G38" s="244"/>
    </row>
    <row r="39" spans="1:9" ht="16.5" customHeight="1" x14ac:dyDescent="0.2">
      <c r="A39" s="238" t="s">
        <v>85</v>
      </c>
      <c r="B39" s="599" t="s">
        <v>120</v>
      </c>
      <c r="C39" s="599"/>
      <c r="D39" s="599"/>
      <c r="E39" s="599"/>
      <c r="F39" s="683">
        <v>0.05</v>
      </c>
      <c r="G39" s="244"/>
    </row>
    <row r="40" spans="1:9" ht="16.5" customHeight="1" x14ac:dyDescent="0.2">
      <c r="A40" s="238" t="s">
        <v>86</v>
      </c>
      <c r="B40" s="599" t="s">
        <v>121</v>
      </c>
      <c r="C40" s="599"/>
      <c r="D40" s="599"/>
      <c r="E40" s="599"/>
      <c r="F40" s="684">
        <v>1.1999999999999999E-3</v>
      </c>
      <c r="G40" s="244"/>
    </row>
    <row r="41" spans="1:9" ht="16.5" customHeight="1" x14ac:dyDescent="0.2">
      <c r="A41" s="238" t="s">
        <v>87</v>
      </c>
      <c r="B41" s="599" t="s">
        <v>122</v>
      </c>
      <c r="C41" s="599"/>
      <c r="D41" s="599"/>
      <c r="E41" s="599"/>
      <c r="F41" s="684">
        <v>5.0500000000000003E-2</v>
      </c>
      <c r="G41" s="244"/>
    </row>
    <row r="42" spans="1:9" ht="16.5" customHeight="1" x14ac:dyDescent="0.2">
      <c r="A42" s="238" t="s">
        <v>86</v>
      </c>
      <c r="B42" s="599" t="s">
        <v>123</v>
      </c>
      <c r="C42" s="599"/>
      <c r="D42" s="599"/>
      <c r="E42" s="599"/>
      <c r="F42" s="684">
        <v>3.8100000000000002E-2</v>
      </c>
      <c r="G42" s="244"/>
    </row>
    <row r="43" spans="1:9" ht="16.5" customHeight="1" x14ac:dyDescent="0.2">
      <c r="A43" s="238" t="s">
        <v>87</v>
      </c>
      <c r="B43" s="599" t="s">
        <v>124</v>
      </c>
      <c r="C43" s="599"/>
      <c r="D43" s="599"/>
      <c r="E43" s="599"/>
      <c r="F43" s="685">
        <v>4.1999999999999997E-3</v>
      </c>
      <c r="G43" s="244"/>
    </row>
    <row r="44" spans="1:9" ht="15" customHeight="1" thickBot="1" x14ac:dyDescent="0.25">
      <c r="A44" s="602" t="s">
        <v>88</v>
      </c>
      <c r="B44" s="603"/>
      <c r="C44" s="603"/>
      <c r="D44" s="603"/>
      <c r="E44" s="603"/>
      <c r="F44" s="686">
        <f>SUM(F39:F43)</f>
        <v>0.14399999999999999</v>
      </c>
      <c r="G44" s="244"/>
    </row>
    <row r="45" spans="1:9" ht="20.100000000000001" customHeight="1" thickTop="1" thickBot="1" x14ac:dyDescent="0.25">
      <c r="A45" s="604"/>
      <c r="B45" s="605"/>
      <c r="C45" s="605"/>
      <c r="D45" s="605"/>
      <c r="E45" s="605"/>
      <c r="F45" s="687"/>
      <c r="G45" s="244"/>
    </row>
    <row r="46" spans="1:9" ht="15" customHeight="1" thickTop="1" x14ac:dyDescent="0.2">
      <c r="A46" s="241" t="s">
        <v>89</v>
      </c>
      <c r="B46" s="606" t="s">
        <v>90</v>
      </c>
      <c r="C46" s="606"/>
      <c r="D46" s="606"/>
      <c r="E46" s="606"/>
      <c r="F46" s="688"/>
      <c r="G46" s="244"/>
    </row>
    <row r="47" spans="1:9" ht="15" customHeight="1" x14ac:dyDescent="0.2">
      <c r="A47" s="238" t="s">
        <v>91</v>
      </c>
      <c r="B47" s="607" t="s">
        <v>92</v>
      </c>
      <c r="C47" s="607"/>
      <c r="D47" s="607"/>
      <c r="E47" s="607"/>
      <c r="F47" s="684">
        <v>0.16520000000000001</v>
      </c>
      <c r="G47" s="244"/>
    </row>
    <row r="48" spans="1:9" ht="29.25" customHeight="1" x14ac:dyDescent="0.2">
      <c r="A48" s="238" t="s">
        <v>93</v>
      </c>
      <c r="B48" s="611" t="s">
        <v>185</v>
      </c>
      <c r="C48" s="612"/>
      <c r="D48" s="612"/>
      <c r="E48" s="613"/>
      <c r="F48" s="685">
        <v>4.4000000000000003E-3</v>
      </c>
      <c r="G48" s="244"/>
    </row>
    <row r="49" spans="1:7" ht="15" customHeight="1" thickBot="1" x14ac:dyDescent="0.25">
      <c r="A49" s="602" t="s">
        <v>94</v>
      </c>
      <c r="B49" s="603"/>
      <c r="C49" s="603"/>
      <c r="D49" s="603"/>
      <c r="E49" s="603"/>
      <c r="F49" s="674">
        <f>SUM(F47:F48)</f>
        <v>0.1696</v>
      </c>
      <c r="G49" s="244"/>
    </row>
    <row r="50" spans="1:7" ht="20.100000000000001" customHeight="1" thickTop="1" thickBot="1" x14ac:dyDescent="0.25">
      <c r="A50" s="242"/>
      <c r="B50" s="243"/>
      <c r="C50" s="243"/>
      <c r="D50" s="243"/>
      <c r="E50" s="243"/>
      <c r="F50" s="689"/>
    </row>
    <row r="51" spans="1:7" ht="20.100000000000001" customHeight="1" thickTop="1" thickBot="1" x14ac:dyDescent="0.25">
      <c r="A51" s="600" t="s">
        <v>95</v>
      </c>
      <c r="B51" s="601"/>
      <c r="C51" s="601"/>
      <c r="D51" s="601"/>
      <c r="E51" s="601"/>
      <c r="F51" s="690">
        <f>F49+F44+F36+F23</f>
        <v>1.1304000000000001</v>
      </c>
      <c r="G51" s="167">
        <v>2.13</v>
      </c>
    </row>
    <row r="52" spans="1:7" ht="24.95" customHeight="1" thickTop="1" x14ac:dyDescent="0.2">
      <c r="A52" s="104" t="s">
        <v>15</v>
      </c>
      <c r="B52" s="68"/>
      <c r="C52" s="69"/>
      <c r="D52" s="67" t="s">
        <v>16</v>
      </c>
      <c r="E52" s="68"/>
      <c r="F52" s="105"/>
    </row>
    <row r="53" spans="1:7" ht="24.95" customHeight="1" x14ac:dyDescent="0.2">
      <c r="A53" s="116" t="s">
        <v>17</v>
      </c>
      <c r="B53" s="74"/>
      <c r="C53" s="74"/>
      <c r="D53" s="74"/>
      <c r="E53" s="75"/>
      <c r="F53" s="691" t="s">
        <v>18</v>
      </c>
    </row>
    <row r="54" spans="1:7" ht="17.25" customHeight="1" x14ac:dyDescent="0.2">
      <c r="A54" s="96" t="s">
        <v>66</v>
      </c>
      <c r="B54" s="43"/>
      <c r="C54" s="43"/>
      <c r="D54" s="43"/>
      <c r="E54" s="43"/>
      <c r="F54" s="661"/>
    </row>
    <row r="55" spans="1:7" ht="15" customHeight="1" x14ac:dyDescent="0.2">
      <c r="A55" s="117"/>
      <c r="B55" s="76"/>
      <c r="C55" s="76"/>
      <c r="D55" s="76"/>
      <c r="E55" s="76"/>
      <c r="F55" s="692"/>
    </row>
    <row r="56" spans="1:7" ht="15" customHeight="1" x14ac:dyDescent="0.2">
      <c r="A56" s="96"/>
      <c r="B56" s="43"/>
      <c r="C56" s="43"/>
      <c r="D56" s="43"/>
      <c r="E56" s="43"/>
      <c r="F56" s="661"/>
    </row>
    <row r="57" spans="1:7" ht="15" customHeight="1" thickBot="1" x14ac:dyDescent="0.25">
      <c r="A57" s="112"/>
      <c r="B57" s="113"/>
      <c r="C57" s="113"/>
      <c r="D57" s="113"/>
      <c r="E57" s="113"/>
      <c r="F57" s="114"/>
    </row>
  </sheetData>
  <mergeCells count="42">
    <mergeCell ref="A4:F5"/>
    <mergeCell ref="A6:F6"/>
    <mergeCell ref="A10:E11"/>
    <mergeCell ref="B38:E38"/>
    <mergeCell ref="A24:F24"/>
    <mergeCell ref="A36:E36"/>
    <mergeCell ref="B25:E25"/>
    <mergeCell ref="A8:B9"/>
    <mergeCell ref="B15:E15"/>
    <mergeCell ref="B32:E32"/>
    <mergeCell ref="B33:E33"/>
    <mergeCell ref="B34:E34"/>
    <mergeCell ref="B35:E35"/>
    <mergeCell ref="B26:E26"/>
    <mergeCell ref="B27:E27"/>
    <mergeCell ref="A23:E23"/>
    <mergeCell ref="B12:E12"/>
    <mergeCell ref="A49:E49"/>
    <mergeCell ref="B48:E48"/>
    <mergeCell ref="B40:E40"/>
    <mergeCell ref="B41:E41"/>
    <mergeCell ref="B13:E13"/>
    <mergeCell ref="B14:E14"/>
    <mergeCell ref="B16:E16"/>
    <mergeCell ref="B18:E18"/>
    <mergeCell ref="B19:E19"/>
    <mergeCell ref="B17:E17"/>
    <mergeCell ref="B20:E20"/>
    <mergeCell ref="B21:E21"/>
    <mergeCell ref="B28:E28"/>
    <mergeCell ref="B29:E29"/>
    <mergeCell ref="B30:E30"/>
    <mergeCell ref="B31:E31"/>
    <mergeCell ref="A51:E51"/>
    <mergeCell ref="B42:E42"/>
    <mergeCell ref="B43:E43"/>
    <mergeCell ref="A44:E44"/>
    <mergeCell ref="A45:F45"/>
    <mergeCell ref="B46:E46"/>
    <mergeCell ref="B47:E47"/>
    <mergeCell ref="B39:E39"/>
    <mergeCell ref="B37:F37"/>
  </mergeCells>
  <phoneticPr fontId="31" type="noConversion"/>
  <printOptions horizontalCentered="1"/>
  <pageMargins left="0.59055118110236227" right="0.39370078740157483" top="0.78740157480314965" bottom="0.39370078740157483" header="0.19685039370078741" footer="0.31496062992125984"/>
  <pageSetup paperSize="9" scale="85" firstPageNumber="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view="pageBreakPreview" topLeftCell="A29" zoomScale="93" zoomScaleNormal="100" zoomScaleSheetLayoutView="93" workbookViewId="0">
      <selection activeCell="F49" sqref="A1:F49"/>
    </sheetView>
  </sheetViews>
  <sheetFormatPr defaultRowHeight="12.75" x14ac:dyDescent="0.2"/>
  <cols>
    <col min="2" max="2" width="27.7109375" customWidth="1"/>
    <col min="6" max="6" width="10.140625" bestFit="1" customWidth="1"/>
  </cols>
  <sheetData>
    <row r="1" spans="1:6" ht="22.5" x14ac:dyDescent="0.2">
      <c r="A1" s="693"/>
      <c r="B1" s="694" t="s">
        <v>268</v>
      </c>
      <c r="C1" s="694"/>
      <c r="D1" s="694"/>
      <c r="E1" s="695" t="s">
        <v>269</v>
      </c>
      <c r="F1" s="696">
        <f>F49</f>
        <v>6156.54</v>
      </c>
    </row>
    <row r="2" spans="1:6" ht="25.5" x14ac:dyDescent="0.2">
      <c r="A2" s="697" t="s">
        <v>270</v>
      </c>
      <c r="B2" s="631"/>
      <c r="C2" s="632"/>
      <c r="D2" s="632"/>
      <c r="E2" s="633"/>
      <c r="F2" s="698"/>
    </row>
    <row r="3" spans="1:6" ht="27" x14ac:dyDescent="0.2">
      <c r="A3" s="699" t="s">
        <v>271</v>
      </c>
      <c r="B3" s="318" t="s">
        <v>272</v>
      </c>
      <c r="C3" s="319"/>
      <c r="D3" s="320"/>
      <c r="E3" s="317"/>
      <c r="F3" s="700" t="s">
        <v>273</v>
      </c>
    </row>
    <row r="4" spans="1:6" ht="21" x14ac:dyDescent="0.2">
      <c r="A4" s="701" t="s">
        <v>69</v>
      </c>
      <c r="B4" s="322" t="s">
        <v>152</v>
      </c>
      <c r="C4" s="323"/>
      <c r="D4" s="324"/>
      <c r="E4" s="321"/>
      <c r="F4" s="702"/>
    </row>
    <row r="5" spans="1:6" ht="21" x14ac:dyDescent="0.2">
      <c r="A5" s="703" t="s">
        <v>103</v>
      </c>
      <c r="B5" s="326" t="s">
        <v>274</v>
      </c>
      <c r="C5" s="327"/>
      <c r="D5" s="328"/>
      <c r="E5" s="325"/>
      <c r="F5" s="704">
        <f>VLOOKUP("DN-E9684",[7]Insumos!$A$13:$E$1590,4,0)</f>
        <v>169576.49</v>
      </c>
    </row>
    <row r="6" spans="1:6" ht="21" x14ac:dyDescent="0.2">
      <c r="A6" s="703" t="s">
        <v>32</v>
      </c>
      <c r="B6" s="326" t="s">
        <v>153</v>
      </c>
      <c r="C6" s="327"/>
      <c r="D6" s="328"/>
      <c r="E6" s="325"/>
      <c r="F6" s="704">
        <v>36</v>
      </c>
    </row>
    <row r="7" spans="1:6" ht="21" x14ac:dyDescent="0.2">
      <c r="A7" s="703" t="s">
        <v>33</v>
      </c>
      <c r="B7" s="326" t="s">
        <v>203</v>
      </c>
      <c r="C7" s="327"/>
      <c r="D7" s="328"/>
      <c r="E7" s="325"/>
      <c r="F7" s="705">
        <v>0.4</v>
      </c>
    </row>
    <row r="8" spans="1:6" x14ac:dyDescent="0.2">
      <c r="A8" s="703" t="s">
        <v>73</v>
      </c>
      <c r="B8" s="326" t="s">
        <v>204</v>
      </c>
      <c r="C8" s="327"/>
      <c r="D8" s="328"/>
      <c r="E8" s="325"/>
      <c r="F8" s="704">
        <f>(F5-(F7*F5))/F6</f>
        <v>2826.27</v>
      </c>
    </row>
    <row r="9" spans="1:6" x14ac:dyDescent="0.2">
      <c r="A9" s="703"/>
      <c r="B9" s="326"/>
      <c r="C9" s="327"/>
      <c r="D9" s="328"/>
      <c r="E9" s="325"/>
      <c r="F9" s="704"/>
    </row>
    <row r="10" spans="1:6" x14ac:dyDescent="0.2">
      <c r="A10" s="701" t="s">
        <v>80</v>
      </c>
      <c r="B10" s="322" t="s">
        <v>154</v>
      </c>
      <c r="C10" s="323"/>
      <c r="D10" s="324"/>
      <c r="E10" s="321"/>
      <c r="F10" s="702"/>
    </row>
    <row r="11" spans="1:6" x14ac:dyDescent="0.2">
      <c r="A11" s="703" t="s">
        <v>28</v>
      </c>
      <c r="B11" s="326" t="s">
        <v>275</v>
      </c>
      <c r="C11" s="327"/>
      <c r="D11" s="328"/>
      <c r="E11" s="325"/>
      <c r="F11" s="705">
        <v>0.05</v>
      </c>
    </row>
    <row r="12" spans="1:6" ht="21" x14ac:dyDescent="0.2">
      <c r="A12" s="703" t="s">
        <v>29</v>
      </c>
      <c r="B12" s="326" t="s">
        <v>205</v>
      </c>
      <c r="C12" s="327"/>
      <c r="D12" s="328"/>
      <c r="E12" s="325"/>
      <c r="F12" s="704">
        <f>F11*F8</f>
        <v>141.31</v>
      </c>
    </row>
    <row r="13" spans="1:6" x14ac:dyDescent="0.2">
      <c r="A13" s="703"/>
      <c r="B13" s="326"/>
      <c r="C13" s="327"/>
      <c r="D13" s="328"/>
      <c r="E13" s="325"/>
      <c r="F13" s="704"/>
    </row>
    <row r="14" spans="1:6" x14ac:dyDescent="0.2">
      <c r="A14" s="701" t="s">
        <v>34</v>
      </c>
      <c r="B14" s="322" t="s">
        <v>276</v>
      </c>
      <c r="C14" s="323"/>
      <c r="D14" s="324"/>
      <c r="E14" s="321"/>
      <c r="F14" s="702"/>
    </row>
    <row r="15" spans="1:6" ht="21" x14ac:dyDescent="0.2">
      <c r="A15" s="703" t="s">
        <v>85</v>
      </c>
      <c r="B15" s="326" t="s">
        <v>206</v>
      </c>
      <c r="C15" s="327"/>
      <c r="D15" s="328"/>
      <c r="E15" s="325"/>
      <c r="F15" s="705">
        <v>1</v>
      </c>
    </row>
    <row r="16" spans="1:6" x14ac:dyDescent="0.2">
      <c r="A16" s="703" t="s">
        <v>86</v>
      </c>
      <c r="B16" s="326" t="s">
        <v>207</v>
      </c>
      <c r="C16" s="327"/>
      <c r="D16" s="328"/>
      <c r="E16" s="325"/>
      <c r="F16" s="704">
        <f>F15*F8</f>
        <v>2826.27</v>
      </c>
    </row>
    <row r="17" spans="1:6" x14ac:dyDescent="0.2">
      <c r="A17" s="703"/>
      <c r="B17" s="326"/>
      <c r="C17" s="327"/>
      <c r="D17" s="328"/>
      <c r="E17" s="325"/>
      <c r="F17" s="704"/>
    </row>
    <row r="18" spans="1:6" x14ac:dyDescent="0.2">
      <c r="A18" s="701" t="s">
        <v>89</v>
      </c>
      <c r="B18" s="322" t="s">
        <v>155</v>
      </c>
      <c r="C18" s="323"/>
      <c r="D18" s="324"/>
      <c r="E18" s="321"/>
      <c r="F18" s="702"/>
    </row>
    <row r="19" spans="1:6" ht="21" x14ac:dyDescent="0.2">
      <c r="A19" s="703" t="s">
        <v>91</v>
      </c>
      <c r="B19" s="326" t="s">
        <v>208</v>
      </c>
      <c r="C19" s="327"/>
      <c r="D19" s="328"/>
      <c r="E19" s="325"/>
      <c r="F19" s="704">
        <f>((5*2)+15)*30</f>
        <v>750</v>
      </c>
    </row>
    <row r="20" spans="1:6" ht="21" x14ac:dyDescent="0.2">
      <c r="A20" s="703" t="s">
        <v>93</v>
      </c>
      <c r="B20" s="326" t="s">
        <v>277</v>
      </c>
      <c r="C20" s="327"/>
      <c r="D20" s="328"/>
      <c r="E20" s="325"/>
      <c r="F20" s="704" t="str">
        <f>VLOOKUP("4221i",[7]Insumos!$A$13:$E$1590,4,0)</f>
        <v>2,99</v>
      </c>
    </row>
    <row r="21" spans="1:6" ht="21" x14ac:dyDescent="0.2">
      <c r="A21" s="703" t="s">
        <v>156</v>
      </c>
      <c r="B21" s="326" t="s">
        <v>278</v>
      </c>
      <c r="C21" s="327"/>
      <c r="D21" s="328"/>
      <c r="E21" s="325"/>
      <c r="F21" s="704">
        <v>10</v>
      </c>
    </row>
    <row r="22" spans="1:6" x14ac:dyDescent="0.2">
      <c r="A22" s="703" t="s">
        <v>157</v>
      </c>
      <c r="B22" s="326" t="s">
        <v>209</v>
      </c>
      <c r="C22" s="327"/>
      <c r="D22" s="328"/>
      <c r="E22" s="325"/>
      <c r="F22" s="704">
        <f>(F19/F21)*F20</f>
        <v>224.25</v>
      </c>
    </row>
    <row r="23" spans="1:6" x14ac:dyDescent="0.2">
      <c r="A23" s="703"/>
      <c r="B23" s="326"/>
      <c r="C23" s="327"/>
      <c r="D23" s="328"/>
      <c r="E23" s="325"/>
      <c r="F23" s="704"/>
    </row>
    <row r="24" spans="1:6" x14ac:dyDescent="0.2">
      <c r="A24" s="701" t="s">
        <v>158</v>
      </c>
      <c r="B24" s="322" t="s">
        <v>159</v>
      </c>
      <c r="C24" s="323"/>
      <c r="D24" s="324"/>
      <c r="E24" s="321"/>
      <c r="F24" s="702"/>
    </row>
    <row r="25" spans="1:6" x14ac:dyDescent="0.2">
      <c r="A25" s="703" t="s">
        <v>160</v>
      </c>
      <c r="B25" s="326" t="s">
        <v>279</v>
      </c>
      <c r="C25" s="327"/>
      <c r="D25" s="328"/>
      <c r="E25" s="325"/>
      <c r="F25" s="704">
        <v>21000</v>
      </c>
    </row>
    <row r="26" spans="1:6" ht="21" x14ac:dyDescent="0.2">
      <c r="A26" s="703" t="s">
        <v>161</v>
      </c>
      <c r="B26" s="326" t="s">
        <v>210</v>
      </c>
      <c r="C26" s="327"/>
      <c r="D26" s="328"/>
      <c r="E26" s="325"/>
      <c r="F26" s="704">
        <v>5000</v>
      </c>
    </row>
    <row r="27" spans="1:6" ht="21" x14ac:dyDescent="0.2">
      <c r="A27" s="703" t="s">
        <v>162</v>
      </c>
      <c r="B27" s="326" t="s">
        <v>280</v>
      </c>
      <c r="C27" s="327"/>
      <c r="D27" s="328"/>
      <c r="E27" s="325"/>
      <c r="F27" s="704" t="str">
        <f>VLOOKUP("4227i",[7]Insumos!$A$13:$E$1590,4,0)</f>
        <v>14,60</v>
      </c>
    </row>
    <row r="28" spans="1:6" ht="21" x14ac:dyDescent="0.2">
      <c r="A28" s="703" t="s">
        <v>163</v>
      </c>
      <c r="B28" s="326" t="s">
        <v>164</v>
      </c>
      <c r="C28" s="327"/>
      <c r="D28" s="328"/>
      <c r="E28" s="325"/>
      <c r="F28" s="704">
        <v>3.5</v>
      </c>
    </row>
    <row r="29" spans="1:6" x14ac:dyDescent="0.2">
      <c r="A29" s="703" t="s">
        <v>165</v>
      </c>
      <c r="B29" s="326" t="s">
        <v>211</v>
      </c>
      <c r="C29" s="327"/>
      <c r="D29" s="328"/>
      <c r="E29" s="325"/>
      <c r="F29" s="704">
        <v>365</v>
      </c>
    </row>
    <row r="30" spans="1:6" ht="21" x14ac:dyDescent="0.2">
      <c r="A30" s="703" t="s">
        <v>166</v>
      </c>
      <c r="B30" s="326" t="s">
        <v>212</v>
      </c>
      <c r="C30" s="327"/>
      <c r="D30" s="328"/>
      <c r="E30" s="325"/>
      <c r="F30" s="704">
        <f>(F25*F27*F28*30)/(F26*F29)</f>
        <v>17.64</v>
      </c>
    </row>
    <row r="31" spans="1:6" x14ac:dyDescent="0.2">
      <c r="A31" s="703"/>
      <c r="B31" s="326"/>
      <c r="C31" s="327"/>
      <c r="D31" s="328"/>
      <c r="E31" s="325"/>
      <c r="F31" s="704"/>
    </row>
    <row r="32" spans="1:6" x14ac:dyDescent="0.2">
      <c r="A32" s="701" t="s">
        <v>167</v>
      </c>
      <c r="B32" s="322" t="s">
        <v>168</v>
      </c>
      <c r="C32" s="323"/>
      <c r="D32" s="324"/>
      <c r="E32" s="321"/>
      <c r="F32" s="702"/>
    </row>
    <row r="33" spans="1:6" x14ac:dyDescent="0.2">
      <c r="A33" s="703" t="s">
        <v>169</v>
      </c>
      <c r="B33" s="326" t="s">
        <v>279</v>
      </c>
      <c r="C33" s="327"/>
      <c r="D33" s="328"/>
      <c r="E33" s="325"/>
      <c r="F33" s="704">
        <v>21000</v>
      </c>
    </row>
    <row r="34" spans="1:6" x14ac:dyDescent="0.2">
      <c r="A34" s="703" t="s">
        <v>213</v>
      </c>
      <c r="B34" s="326" t="s">
        <v>214</v>
      </c>
      <c r="C34" s="327"/>
      <c r="D34" s="328"/>
      <c r="E34" s="325"/>
      <c r="F34" s="704">
        <v>45000</v>
      </c>
    </row>
    <row r="35" spans="1:6" x14ac:dyDescent="0.2">
      <c r="A35" s="703" t="s">
        <v>215</v>
      </c>
      <c r="B35" s="326" t="s">
        <v>216</v>
      </c>
      <c r="C35" s="327"/>
      <c r="D35" s="328"/>
      <c r="E35" s="325"/>
      <c r="F35" s="704">
        <v>5</v>
      </c>
    </row>
    <row r="36" spans="1:6" ht="31.5" x14ac:dyDescent="0.2">
      <c r="A36" s="703" t="s">
        <v>217</v>
      </c>
      <c r="B36" s="326" t="s">
        <v>281</v>
      </c>
      <c r="C36" s="327"/>
      <c r="D36" s="328"/>
      <c r="E36" s="325"/>
      <c r="F36" s="706">
        <v>629.9</v>
      </c>
    </row>
    <row r="37" spans="1:6" x14ac:dyDescent="0.2">
      <c r="A37" s="703" t="s">
        <v>218</v>
      </c>
      <c r="B37" s="326" t="s">
        <v>282</v>
      </c>
      <c r="C37" s="327"/>
      <c r="D37" s="328"/>
      <c r="E37" s="325"/>
      <c r="F37" s="704">
        <v>365</v>
      </c>
    </row>
    <row r="38" spans="1:6" ht="21" x14ac:dyDescent="0.2">
      <c r="A38" s="703" t="s">
        <v>219</v>
      </c>
      <c r="B38" s="326" t="s">
        <v>220</v>
      </c>
      <c r="C38" s="327"/>
      <c r="D38" s="328"/>
      <c r="E38" s="325"/>
      <c r="F38" s="704">
        <f>(F33*F35*F36*30)/(F34*F37)</f>
        <v>120.8</v>
      </c>
    </row>
    <row r="39" spans="1:6" x14ac:dyDescent="0.2">
      <c r="A39" s="703"/>
      <c r="B39" s="326"/>
      <c r="C39" s="327"/>
      <c r="D39" s="328"/>
      <c r="E39" s="325"/>
      <c r="F39" s="704"/>
    </row>
    <row r="40" spans="1:6" x14ac:dyDescent="0.2">
      <c r="A40" s="701" t="s">
        <v>170</v>
      </c>
      <c r="B40" s="322" t="s">
        <v>283</v>
      </c>
      <c r="C40" s="323"/>
      <c r="D40" s="324"/>
      <c r="E40" s="321"/>
      <c r="F40" s="702"/>
    </row>
    <row r="41" spans="1:6" ht="21" x14ac:dyDescent="0.2">
      <c r="A41" s="703" t="s">
        <v>284</v>
      </c>
      <c r="B41" s="326" t="s">
        <v>285</v>
      </c>
      <c r="C41" s="327"/>
      <c r="D41" s="328"/>
      <c r="E41" s="325"/>
      <c r="F41" s="704">
        <f>VLOOKUP("88284",[7]Insumos!$A$13:$E$1590,4,0)*220</f>
        <v>5621</v>
      </c>
    </row>
    <row r="42" spans="1:6" x14ac:dyDescent="0.2">
      <c r="A42" s="703"/>
      <c r="B42" s="326"/>
      <c r="C42" s="327"/>
      <c r="D42" s="328"/>
      <c r="E42" s="325"/>
      <c r="F42" s="704"/>
    </row>
    <row r="43" spans="1:6" x14ac:dyDescent="0.2">
      <c r="A43" s="701" t="s">
        <v>286</v>
      </c>
      <c r="B43" s="322" t="s">
        <v>221</v>
      </c>
      <c r="C43" s="323"/>
      <c r="D43" s="324"/>
      <c r="E43" s="321"/>
      <c r="F43" s="702"/>
    </row>
    <row r="44" spans="1:6" x14ac:dyDescent="0.2">
      <c r="A44" s="703" t="s">
        <v>287</v>
      </c>
      <c r="B44" s="326" t="s">
        <v>171</v>
      </c>
      <c r="C44" s="327"/>
      <c r="D44" s="328"/>
      <c r="E44" s="325"/>
      <c r="F44" s="704">
        <f>SUM(F8,F12,F16,F22,F30,F38)</f>
        <v>6156.54</v>
      </c>
    </row>
    <row r="45" spans="1:6" x14ac:dyDescent="0.2">
      <c r="A45" s="703"/>
      <c r="B45" s="326"/>
      <c r="C45" s="327"/>
      <c r="D45" s="328"/>
      <c r="E45" s="325"/>
      <c r="F45" s="704"/>
    </row>
    <row r="46" spans="1:6" x14ac:dyDescent="0.2">
      <c r="A46" s="701" t="s">
        <v>288</v>
      </c>
      <c r="B46" s="322" t="s">
        <v>289</v>
      </c>
      <c r="C46" s="323"/>
      <c r="D46" s="324"/>
      <c r="E46" s="321"/>
      <c r="F46" s="702"/>
    </row>
    <row r="47" spans="1:6" x14ac:dyDescent="0.2">
      <c r="A47" s="703" t="s">
        <v>290</v>
      </c>
      <c r="B47" s="326" t="s">
        <v>171</v>
      </c>
      <c r="C47" s="327"/>
      <c r="D47" s="328"/>
      <c r="E47" s="325"/>
      <c r="F47" s="704">
        <f>F44/F19</f>
        <v>8.2100000000000009</v>
      </c>
    </row>
    <row r="48" spans="1:6" ht="16.5" x14ac:dyDescent="0.2">
      <c r="A48" s="707"/>
      <c r="B48" s="634" t="s">
        <v>291</v>
      </c>
      <c r="C48" s="634"/>
      <c r="D48" s="634"/>
      <c r="E48" s="634">
        <v>5</v>
      </c>
      <c r="F48" s="708">
        <f>F44</f>
        <v>6156.54</v>
      </c>
    </row>
    <row r="49" spans="1:6" ht="17.25" thickBot="1" x14ac:dyDescent="0.25">
      <c r="A49" s="709"/>
      <c r="B49" s="710" t="s">
        <v>292</v>
      </c>
      <c r="C49" s="711"/>
      <c r="D49" s="711"/>
      <c r="E49" s="712"/>
      <c r="F49" s="713">
        <f>F48</f>
        <v>6156.54</v>
      </c>
    </row>
  </sheetData>
  <mergeCells count="4">
    <mergeCell ref="B1:D1"/>
    <mergeCell ref="B2:F2"/>
    <mergeCell ref="B48:E48"/>
    <mergeCell ref="B49:E49"/>
  </mergeCells>
  <printOptions horizontalCentered="1"/>
  <pageMargins left="0.51181102362204722" right="0.51181102362204722" top="0.78740157480314965" bottom="0.78740157480314965" header="0.31496062992125984" footer="0.31496062992125984"/>
  <pageSetup paperSize="9" scale="9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showGridLines="0" zoomScale="136" zoomScaleNormal="136" zoomScaleSheetLayoutView="70" workbookViewId="0">
      <selection activeCell="M16" sqref="M16"/>
    </sheetView>
  </sheetViews>
  <sheetFormatPr defaultRowHeight="15.95" customHeight="1" x14ac:dyDescent="0.2"/>
  <cols>
    <col min="1" max="1" width="4.7109375" style="272" customWidth="1"/>
    <col min="2" max="2" width="53.5703125" style="260" bestFit="1" customWidth="1"/>
    <col min="3" max="3" width="6.5703125" style="260" bestFit="1" customWidth="1"/>
    <col min="4" max="4" width="14" style="260" customWidth="1"/>
    <col min="5" max="12" width="5.7109375" style="260" customWidth="1"/>
    <col min="13" max="240" width="9.140625" style="260"/>
    <col min="241" max="241" width="4.7109375" style="260" customWidth="1"/>
    <col min="242" max="242" width="53.5703125" style="260" bestFit="1" customWidth="1"/>
    <col min="243" max="243" width="6.5703125" style="260" bestFit="1" customWidth="1"/>
    <col min="244" max="244" width="14" style="260" customWidth="1"/>
    <col min="245" max="259" width="2.42578125" style="260" customWidth="1"/>
    <col min="260" max="260" width="2.85546875" style="260" customWidth="1"/>
    <col min="261" max="263" width="2.42578125" style="260" customWidth="1"/>
    <col min="264" max="264" width="2.85546875" style="260" customWidth="1"/>
    <col min="265" max="268" width="2.42578125" style="260" customWidth="1"/>
    <col min="269" max="496" width="9.140625" style="260"/>
    <col min="497" max="497" width="4.7109375" style="260" customWidth="1"/>
    <col min="498" max="498" width="53.5703125" style="260" bestFit="1" customWidth="1"/>
    <col min="499" max="499" width="6.5703125" style="260" bestFit="1" customWidth="1"/>
    <col min="500" max="500" width="14" style="260" customWidth="1"/>
    <col min="501" max="515" width="2.42578125" style="260" customWidth="1"/>
    <col min="516" max="516" width="2.85546875" style="260" customWidth="1"/>
    <col min="517" max="519" width="2.42578125" style="260" customWidth="1"/>
    <col min="520" max="520" width="2.85546875" style="260" customWidth="1"/>
    <col min="521" max="524" width="2.42578125" style="260" customWidth="1"/>
    <col min="525" max="752" width="9.140625" style="260"/>
    <col min="753" max="753" width="4.7109375" style="260" customWidth="1"/>
    <col min="754" max="754" width="53.5703125" style="260" bestFit="1" customWidth="1"/>
    <col min="755" max="755" width="6.5703125" style="260" bestFit="1" customWidth="1"/>
    <col min="756" max="756" width="14" style="260" customWidth="1"/>
    <col min="757" max="771" width="2.42578125" style="260" customWidth="1"/>
    <col min="772" max="772" width="2.85546875" style="260" customWidth="1"/>
    <col min="773" max="775" width="2.42578125" style="260" customWidth="1"/>
    <col min="776" max="776" width="2.85546875" style="260" customWidth="1"/>
    <col min="777" max="780" width="2.42578125" style="260" customWidth="1"/>
    <col min="781" max="1008" width="9.140625" style="260"/>
    <col min="1009" max="1009" width="4.7109375" style="260" customWidth="1"/>
    <col min="1010" max="1010" width="53.5703125" style="260" bestFit="1" customWidth="1"/>
    <col min="1011" max="1011" width="6.5703125" style="260" bestFit="1" customWidth="1"/>
    <col min="1012" max="1012" width="14" style="260" customWidth="1"/>
    <col min="1013" max="1027" width="2.42578125" style="260" customWidth="1"/>
    <col min="1028" max="1028" width="2.85546875" style="260" customWidth="1"/>
    <col min="1029" max="1031" width="2.42578125" style="260" customWidth="1"/>
    <col min="1032" max="1032" width="2.85546875" style="260" customWidth="1"/>
    <col min="1033" max="1036" width="2.42578125" style="260" customWidth="1"/>
    <col min="1037" max="1264" width="9.140625" style="260"/>
    <col min="1265" max="1265" width="4.7109375" style="260" customWidth="1"/>
    <col min="1266" max="1266" width="53.5703125" style="260" bestFit="1" customWidth="1"/>
    <col min="1267" max="1267" width="6.5703125" style="260" bestFit="1" customWidth="1"/>
    <col min="1268" max="1268" width="14" style="260" customWidth="1"/>
    <col min="1269" max="1283" width="2.42578125" style="260" customWidth="1"/>
    <col min="1284" max="1284" width="2.85546875" style="260" customWidth="1"/>
    <col min="1285" max="1287" width="2.42578125" style="260" customWidth="1"/>
    <col min="1288" max="1288" width="2.85546875" style="260" customWidth="1"/>
    <col min="1289" max="1292" width="2.42578125" style="260" customWidth="1"/>
    <col min="1293" max="1520" width="9.140625" style="260"/>
    <col min="1521" max="1521" width="4.7109375" style="260" customWidth="1"/>
    <col min="1522" max="1522" width="53.5703125" style="260" bestFit="1" customWidth="1"/>
    <col min="1523" max="1523" width="6.5703125" style="260" bestFit="1" customWidth="1"/>
    <col min="1524" max="1524" width="14" style="260" customWidth="1"/>
    <col min="1525" max="1539" width="2.42578125" style="260" customWidth="1"/>
    <col min="1540" max="1540" width="2.85546875" style="260" customWidth="1"/>
    <col min="1541" max="1543" width="2.42578125" style="260" customWidth="1"/>
    <col min="1544" max="1544" width="2.85546875" style="260" customWidth="1"/>
    <col min="1545" max="1548" width="2.42578125" style="260" customWidth="1"/>
    <col min="1549" max="1776" width="9.140625" style="260"/>
    <col min="1777" max="1777" width="4.7109375" style="260" customWidth="1"/>
    <col min="1778" max="1778" width="53.5703125" style="260" bestFit="1" customWidth="1"/>
    <col min="1779" max="1779" width="6.5703125" style="260" bestFit="1" customWidth="1"/>
    <col min="1780" max="1780" width="14" style="260" customWidth="1"/>
    <col min="1781" max="1795" width="2.42578125" style="260" customWidth="1"/>
    <col min="1796" max="1796" width="2.85546875" style="260" customWidth="1"/>
    <col min="1797" max="1799" width="2.42578125" style="260" customWidth="1"/>
    <col min="1800" max="1800" width="2.85546875" style="260" customWidth="1"/>
    <col min="1801" max="1804" width="2.42578125" style="260" customWidth="1"/>
    <col min="1805" max="2032" width="9.140625" style="260"/>
    <col min="2033" max="2033" width="4.7109375" style="260" customWidth="1"/>
    <col min="2034" max="2034" width="53.5703125" style="260" bestFit="1" customWidth="1"/>
    <col min="2035" max="2035" width="6.5703125" style="260" bestFit="1" customWidth="1"/>
    <col min="2036" max="2036" width="14" style="260" customWidth="1"/>
    <col min="2037" max="2051" width="2.42578125" style="260" customWidth="1"/>
    <col min="2052" max="2052" width="2.85546875" style="260" customWidth="1"/>
    <col min="2053" max="2055" width="2.42578125" style="260" customWidth="1"/>
    <col min="2056" max="2056" width="2.85546875" style="260" customWidth="1"/>
    <col min="2057" max="2060" width="2.42578125" style="260" customWidth="1"/>
    <col min="2061" max="2288" width="9.140625" style="260"/>
    <col min="2289" max="2289" width="4.7109375" style="260" customWidth="1"/>
    <col min="2290" max="2290" width="53.5703125" style="260" bestFit="1" customWidth="1"/>
    <col min="2291" max="2291" width="6.5703125" style="260" bestFit="1" customWidth="1"/>
    <col min="2292" max="2292" width="14" style="260" customWidth="1"/>
    <col min="2293" max="2307" width="2.42578125" style="260" customWidth="1"/>
    <col min="2308" max="2308" width="2.85546875" style="260" customWidth="1"/>
    <col min="2309" max="2311" width="2.42578125" style="260" customWidth="1"/>
    <col min="2312" max="2312" width="2.85546875" style="260" customWidth="1"/>
    <col min="2313" max="2316" width="2.42578125" style="260" customWidth="1"/>
    <col min="2317" max="2544" width="9.140625" style="260"/>
    <col min="2545" max="2545" width="4.7109375" style="260" customWidth="1"/>
    <col min="2546" max="2546" width="53.5703125" style="260" bestFit="1" customWidth="1"/>
    <col min="2547" max="2547" width="6.5703125" style="260" bestFit="1" customWidth="1"/>
    <col min="2548" max="2548" width="14" style="260" customWidth="1"/>
    <col min="2549" max="2563" width="2.42578125" style="260" customWidth="1"/>
    <col min="2564" max="2564" width="2.85546875" style="260" customWidth="1"/>
    <col min="2565" max="2567" width="2.42578125" style="260" customWidth="1"/>
    <col min="2568" max="2568" width="2.85546875" style="260" customWidth="1"/>
    <col min="2569" max="2572" width="2.42578125" style="260" customWidth="1"/>
    <col min="2573" max="2800" width="9.140625" style="260"/>
    <col min="2801" max="2801" width="4.7109375" style="260" customWidth="1"/>
    <col min="2802" max="2802" width="53.5703125" style="260" bestFit="1" customWidth="1"/>
    <col min="2803" max="2803" width="6.5703125" style="260" bestFit="1" customWidth="1"/>
    <col min="2804" max="2804" width="14" style="260" customWidth="1"/>
    <col min="2805" max="2819" width="2.42578125" style="260" customWidth="1"/>
    <col min="2820" max="2820" width="2.85546875" style="260" customWidth="1"/>
    <col min="2821" max="2823" width="2.42578125" style="260" customWidth="1"/>
    <col min="2824" max="2824" width="2.85546875" style="260" customWidth="1"/>
    <col min="2825" max="2828" width="2.42578125" style="260" customWidth="1"/>
    <col min="2829" max="3056" width="9.140625" style="260"/>
    <col min="3057" max="3057" width="4.7109375" style="260" customWidth="1"/>
    <col min="3058" max="3058" width="53.5703125" style="260" bestFit="1" customWidth="1"/>
    <col min="3059" max="3059" width="6.5703125" style="260" bestFit="1" customWidth="1"/>
    <col min="3060" max="3060" width="14" style="260" customWidth="1"/>
    <col min="3061" max="3075" width="2.42578125" style="260" customWidth="1"/>
    <col min="3076" max="3076" width="2.85546875" style="260" customWidth="1"/>
    <col min="3077" max="3079" width="2.42578125" style="260" customWidth="1"/>
    <col min="3080" max="3080" width="2.85546875" style="260" customWidth="1"/>
    <col min="3081" max="3084" width="2.42578125" style="260" customWidth="1"/>
    <col min="3085" max="3312" width="9.140625" style="260"/>
    <col min="3313" max="3313" width="4.7109375" style="260" customWidth="1"/>
    <col min="3314" max="3314" width="53.5703125" style="260" bestFit="1" customWidth="1"/>
    <col min="3315" max="3315" width="6.5703125" style="260" bestFit="1" customWidth="1"/>
    <col min="3316" max="3316" width="14" style="260" customWidth="1"/>
    <col min="3317" max="3331" width="2.42578125" style="260" customWidth="1"/>
    <col min="3332" max="3332" width="2.85546875" style="260" customWidth="1"/>
    <col min="3333" max="3335" width="2.42578125" style="260" customWidth="1"/>
    <col min="3336" max="3336" width="2.85546875" style="260" customWidth="1"/>
    <col min="3337" max="3340" width="2.42578125" style="260" customWidth="1"/>
    <col min="3341" max="3568" width="9.140625" style="260"/>
    <col min="3569" max="3569" width="4.7109375" style="260" customWidth="1"/>
    <col min="3570" max="3570" width="53.5703125" style="260" bestFit="1" customWidth="1"/>
    <col min="3571" max="3571" width="6.5703125" style="260" bestFit="1" customWidth="1"/>
    <col min="3572" max="3572" width="14" style="260" customWidth="1"/>
    <col min="3573" max="3587" width="2.42578125" style="260" customWidth="1"/>
    <col min="3588" max="3588" width="2.85546875" style="260" customWidth="1"/>
    <col min="3589" max="3591" width="2.42578125" style="260" customWidth="1"/>
    <col min="3592" max="3592" width="2.85546875" style="260" customWidth="1"/>
    <col min="3593" max="3596" width="2.42578125" style="260" customWidth="1"/>
    <col min="3597" max="3824" width="9.140625" style="260"/>
    <col min="3825" max="3825" width="4.7109375" style="260" customWidth="1"/>
    <col min="3826" max="3826" width="53.5703125" style="260" bestFit="1" customWidth="1"/>
    <col min="3827" max="3827" width="6.5703125" style="260" bestFit="1" customWidth="1"/>
    <col min="3828" max="3828" width="14" style="260" customWidth="1"/>
    <col min="3829" max="3843" width="2.42578125" style="260" customWidth="1"/>
    <col min="3844" max="3844" width="2.85546875" style="260" customWidth="1"/>
    <col min="3845" max="3847" width="2.42578125" style="260" customWidth="1"/>
    <col min="3848" max="3848" width="2.85546875" style="260" customWidth="1"/>
    <col min="3849" max="3852" width="2.42578125" style="260" customWidth="1"/>
    <col min="3853" max="4080" width="9.140625" style="260"/>
    <col min="4081" max="4081" width="4.7109375" style="260" customWidth="1"/>
    <col min="4082" max="4082" width="53.5703125" style="260" bestFit="1" customWidth="1"/>
    <col min="4083" max="4083" width="6.5703125" style="260" bestFit="1" customWidth="1"/>
    <col min="4084" max="4084" width="14" style="260" customWidth="1"/>
    <col min="4085" max="4099" width="2.42578125" style="260" customWidth="1"/>
    <col min="4100" max="4100" width="2.85546875" style="260" customWidth="1"/>
    <col min="4101" max="4103" width="2.42578125" style="260" customWidth="1"/>
    <col min="4104" max="4104" width="2.85546875" style="260" customWidth="1"/>
    <col min="4105" max="4108" width="2.42578125" style="260" customWidth="1"/>
    <col min="4109" max="4336" width="9.140625" style="260"/>
    <col min="4337" max="4337" width="4.7109375" style="260" customWidth="1"/>
    <col min="4338" max="4338" width="53.5703125" style="260" bestFit="1" customWidth="1"/>
    <col min="4339" max="4339" width="6.5703125" style="260" bestFit="1" customWidth="1"/>
    <col min="4340" max="4340" width="14" style="260" customWidth="1"/>
    <col min="4341" max="4355" width="2.42578125" style="260" customWidth="1"/>
    <col min="4356" max="4356" width="2.85546875" style="260" customWidth="1"/>
    <col min="4357" max="4359" width="2.42578125" style="260" customWidth="1"/>
    <col min="4360" max="4360" width="2.85546875" style="260" customWidth="1"/>
    <col min="4361" max="4364" width="2.42578125" style="260" customWidth="1"/>
    <col min="4365" max="4592" width="9.140625" style="260"/>
    <col min="4593" max="4593" width="4.7109375" style="260" customWidth="1"/>
    <col min="4594" max="4594" width="53.5703125" style="260" bestFit="1" customWidth="1"/>
    <col min="4595" max="4595" width="6.5703125" style="260" bestFit="1" customWidth="1"/>
    <col min="4596" max="4596" width="14" style="260" customWidth="1"/>
    <col min="4597" max="4611" width="2.42578125" style="260" customWidth="1"/>
    <col min="4612" max="4612" width="2.85546875" style="260" customWidth="1"/>
    <col min="4613" max="4615" width="2.42578125" style="260" customWidth="1"/>
    <col min="4616" max="4616" width="2.85546875" style="260" customWidth="1"/>
    <col min="4617" max="4620" width="2.42578125" style="260" customWidth="1"/>
    <col min="4621" max="4848" width="9.140625" style="260"/>
    <col min="4849" max="4849" width="4.7109375" style="260" customWidth="1"/>
    <col min="4850" max="4850" width="53.5703125" style="260" bestFit="1" customWidth="1"/>
    <col min="4851" max="4851" width="6.5703125" style="260" bestFit="1" customWidth="1"/>
    <col min="4852" max="4852" width="14" style="260" customWidth="1"/>
    <col min="4853" max="4867" width="2.42578125" style="260" customWidth="1"/>
    <col min="4868" max="4868" width="2.85546875" style="260" customWidth="1"/>
    <col min="4869" max="4871" width="2.42578125" style="260" customWidth="1"/>
    <col min="4872" max="4872" width="2.85546875" style="260" customWidth="1"/>
    <col min="4873" max="4876" width="2.42578125" style="260" customWidth="1"/>
    <col min="4877" max="5104" width="9.140625" style="260"/>
    <col min="5105" max="5105" width="4.7109375" style="260" customWidth="1"/>
    <col min="5106" max="5106" width="53.5703125" style="260" bestFit="1" customWidth="1"/>
    <col min="5107" max="5107" width="6.5703125" style="260" bestFit="1" customWidth="1"/>
    <col min="5108" max="5108" width="14" style="260" customWidth="1"/>
    <col min="5109" max="5123" width="2.42578125" style="260" customWidth="1"/>
    <col min="5124" max="5124" width="2.85546875" style="260" customWidth="1"/>
    <col min="5125" max="5127" width="2.42578125" style="260" customWidth="1"/>
    <col min="5128" max="5128" width="2.85546875" style="260" customWidth="1"/>
    <col min="5129" max="5132" width="2.42578125" style="260" customWidth="1"/>
    <col min="5133" max="5360" width="9.140625" style="260"/>
    <col min="5361" max="5361" width="4.7109375" style="260" customWidth="1"/>
    <col min="5362" max="5362" width="53.5703125" style="260" bestFit="1" customWidth="1"/>
    <col min="5363" max="5363" width="6.5703125" style="260" bestFit="1" customWidth="1"/>
    <col min="5364" max="5364" width="14" style="260" customWidth="1"/>
    <col min="5365" max="5379" width="2.42578125" style="260" customWidth="1"/>
    <col min="5380" max="5380" width="2.85546875" style="260" customWidth="1"/>
    <col min="5381" max="5383" width="2.42578125" style="260" customWidth="1"/>
    <col min="5384" max="5384" width="2.85546875" style="260" customWidth="1"/>
    <col min="5385" max="5388" width="2.42578125" style="260" customWidth="1"/>
    <col min="5389" max="5616" width="9.140625" style="260"/>
    <col min="5617" max="5617" width="4.7109375" style="260" customWidth="1"/>
    <col min="5618" max="5618" width="53.5703125" style="260" bestFit="1" customWidth="1"/>
    <col min="5619" max="5619" width="6.5703125" style="260" bestFit="1" customWidth="1"/>
    <col min="5620" max="5620" width="14" style="260" customWidth="1"/>
    <col min="5621" max="5635" width="2.42578125" style="260" customWidth="1"/>
    <col min="5636" max="5636" width="2.85546875" style="260" customWidth="1"/>
    <col min="5637" max="5639" width="2.42578125" style="260" customWidth="1"/>
    <col min="5640" max="5640" width="2.85546875" style="260" customWidth="1"/>
    <col min="5641" max="5644" width="2.42578125" style="260" customWidth="1"/>
    <col min="5645" max="5872" width="9.140625" style="260"/>
    <col min="5873" max="5873" width="4.7109375" style="260" customWidth="1"/>
    <col min="5874" max="5874" width="53.5703125" style="260" bestFit="1" customWidth="1"/>
    <col min="5875" max="5875" width="6.5703125" style="260" bestFit="1" customWidth="1"/>
    <col min="5876" max="5876" width="14" style="260" customWidth="1"/>
    <col min="5877" max="5891" width="2.42578125" style="260" customWidth="1"/>
    <col min="5892" max="5892" width="2.85546875" style="260" customWidth="1"/>
    <col min="5893" max="5895" width="2.42578125" style="260" customWidth="1"/>
    <col min="5896" max="5896" width="2.85546875" style="260" customWidth="1"/>
    <col min="5897" max="5900" width="2.42578125" style="260" customWidth="1"/>
    <col min="5901" max="6128" width="9.140625" style="260"/>
    <col min="6129" max="6129" width="4.7109375" style="260" customWidth="1"/>
    <col min="6130" max="6130" width="53.5703125" style="260" bestFit="1" customWidth="1"/>
    <col min="6131" max="6131" width="6.5703125" style="260" bestFit="1" customWidth="1"/>
    <col min="6132" max="6132" width="14" style="260" customWidth="1"/>
    <col min="6133" max="6147" width="2.42578125" style="260" customWidth="1"/>
    <col min="6148" max="6148" width="2.85546875" style="260" customWidth="1"/>
    <col min="6149" max="6151" width="2.42578125" style="260" customWidth="1"/>
    <col min="6152" max="6152" width="2.85546875" style="260" customWidth="1"/>
    <col min="6153" max="6156" width="2.42578125" style="260" customWidth="1"/>
    <col min="6157" max="6384" width="9.140625" style="260"/>
    <col min="6385" max="6385" width="4.7109375" style="260" customWidth="1"/>
    <col min="6386" max="6386" width="53.5703125" style="260" bestFit="1" customWidth="1"/>
    <col min="6387" max="6387" width="6.5703125" style="260" bestFit="1" customWidth="1"/>
    <col min="6388" max="6388" width="14" style="260" customWidth="1"/>
    <col min="6389" max="6403" width="2.42578125" style="260" customWidth="1"/>
    <col min="6404" max="6404" width="2.85546875" style="260" customWidth="1"/>
    <col min="6405" max="6407" width="2.42578125" style="260" customWidth="1"/>
    <col min="6408" max="6408" width="2.85546875" style="260" customWidth="1"/>
    <col min="6409" max="6412" width="2.42578125" style="260" customWidth="1"/>
    <col min="6413" max="6640" width="9.140625" style="260"/>
    <col min="6641" max="6641" width="4.7109375" style="260" customWidth="1"/>
    <col min="6642" max="6642" width="53.5703125" style="260" bestFit="1" customWidth="1"/>
    <col min="6643" max="6643" width="6.5703125" style="260" bestFit="1" customWidth="1"/>
    <col min="6644" max="6644" width="14" style="260" customWidth="1"/>
    <col min="6645" max="6659" width="2.42578125" style="260" customWidth="1"/>
    <col min="6660" max="6660" width="2.85546875" style="260" customWidth="1"/>
    <col min="6661" max="6663" width="2.42578125" style="260" customWidth="1"/>
    <col min="6664" max="6664" width="2.85546875" style="260" customWidth="1"/>
    <col min="6665" max="6668" width="2.42578125" style="260" customWidth="1"/>
    <col min="6669" max="6896" width="9.140625" style="260"/>
    <col min="6897" max="6897" width="4.7109375" style="260" customWidth="1"/>
    <col min="6898" max="6898" width="53.5703125" style="260" bestFit="1" customWidth="1"/>
    <col min="6899" max="6899" width="6.5703125" style="260" bestFit="1" customWidth="1"/>
    <col min="6900" max="6900" width="14" style="260" customWidth="1"/>
    <col min="6901" max="6915" width="2.42578125" style="260" customWidth="1"/>
    <col min="6916" max="6916" width="2.85546875" style="260" customWidth="1"/>
    <col min="6917" max="6919" width="2.42578125" style="260" customWidth="1"/>
    <col min="6920" max="6920" width="2.85546875" style="260" customWidth="1"/>
    <col min="6921" max="6924" width="2.42578125" style="260" customWidth="1"/>
    <col min="6925" max="7152" width="9.140625" style="260"/>
    <col min="7153" max="7153" width="4.7109375" style="260" customWidth="1"/>
    <col min="7154" max="7154" width="53.5703125" style="260" bestFit="1" customWidth="1"/>
    <col min="7155" max="7155" width="6.5703125" style="260" bestFit="1" customWidth="1"/>
    <col min="7156" max="7156" width="14" style="260" customWidth="1"/>
    <col min="7157" max="7171" width="2.42578125" style="260" customWidth="1"/>
    <col min="7172" max="7172" width="2.85546875" style="260" customWidth="1"/>
    <col min="7173" max="7175" width="2.42578125" style="260" customWidth="1"/>
    <col min="7176" max="7176" width="2.85546875" style="260" customWidth="1"/>
    <col min="7177" max="7180" width="2.42578125" style="260" customWidth="1"/>
    <col min="7181" max="7408" width="9.140625" style="260"/>
    <col min="7409" max="7409" width="4.7109375" style="260" customWidth="1"/>
    <col min="7410" max="7410" width="53.5703125" style="260" bestFit="1" customWidth="1"/>
    <col min="7411" max="7411" width="6.5703125" style="260" bestFit="1" customWidth="1"/>
    <col min="7412" max="7412" width="14" style="260" customWidth="1"/>
    <col min="7413" max="7427" width="2.42578125" style="260" customWidth="1"/>
    <col min="7428" max="7428" width="2.85546875" style="260" customWidth="1"/>
    <col min="7429" max="7431" width="2.42578125" style="260" customWidth="1"/>
    <col min="7432" max="7432" width="2.85546875" style="260" customWidth="1"/>
    <col min="7433" max="7436" width="2.42578125" style="260" customWidth="1"/>
    <col min="7437" max="7664" width="9.140625" style="260"/>
    <col min="7665" max="7665" width="4.7109375" style="260" customWidth="1"/>
    <col min="7666" max="7666" width="53.5703125" style="260" bestFit="1" customWidth="1"/>
    <col min="7667" max="7667" width="6.5703125" style="260" bestFit="1" customWidth="1"/>
    <col min="7668" max="7668" width="14" style="260" customWidth="1"/>
    <col min="7669" max="7683" width="2.42578125" style="260" customWidth="1"/>
    <col min="7684" max="7684" width="2.85546875" style="260" customWidth="1"/>
    <col min="7685" max="7687" width="2.42578125" style="260" customWidth="1"/>
    <col min="7688" max="7688" width="2.85546875" style="260" customWidth="1"/>
    <col min="7689" max="7692" width="2.42578125" style="260" customWidth="1"/>
    <col min="7693" max="7920" width="9.140625" style="260"/>
    <col min="7921" max="7921" width="4.7109375" style="260" customWidth="1"/>
    <col min="7922" max="7922" width="53.5703125" style="260" bestFit="1" customWidth="1"/>
    <col min="7923" max="7923" width="6.5703125" style="260" bestFit="1" customWidth="1"/>
    <col min="7924" max="7924" width="14" style="260" customWidth="1"/>
    <col min="7925" max="7939" width="2.42578125" style="260" customWidth="1"/>
    <col min="7940" max="7940" width="2.85546875" style="260" customWidth="1"/>
    <col min="7941" max="7943" width="2.42578125" style="260" customWidth="1"/>
    <col min="7944" max="7944" width="2.85546875" style="260" customWidth="1"/>
    <col min="7945" max="7948" width="2.42578125" style="260" customWidth="1"/>
    <col min="7949" max="8176" width="9.140625" style="260"/>
    <col min="8177" max="8177" width="4.7109375" style="260" customWidth="1"/>
    <col min="8178" max="8178" width="53.5703125" style="260" bestFit="1" customWidth="1"/>
    <col min="8179" max="8179" width="6.5703125" style="260" bestFit="1" customWidth="1"/>
    <col min="8180" max="8180" width="14" style="260" customWidth="1"/>
    <col min="8181" max="8195" width="2.42578125" style="260" customWidth="1"/>
    <col min="8196" max="8196" width="2.85546875" style="260" customWidth="1"/>
    <col min="8197" max="8199" width="2.42578125" style="260" customWidth="1"/>
    <col min="8200" max="8200" width="2.85546875" style="260" customWidth="1"/>
    <col min="8201" max="8204" width="2.42578125" style="260" customWidth="1"/>
    <col min="8205" max="8432" width="9.140625" style="260"/>
    <col min="8433" max="8433" width="4.7109375" style="260" customWidth="1"/>
    <col min="8434" max="8434" width="53.5703125" style="260" bestFit="1" customWidth="1"/>
    <col min="8435" max="8435" width="6.5703125" style="260" bestFit="1" customWidth="1"/>
    <col min="8436" max="8436" width="14" style="260" customWidth="1"/>
    <col min="8437" max="8451" width="2.42578125" style="260" customWidth="1"/>
    <col min="8452" max="8452" width="2.85546875" style="260" customWidth="1"/>
    <col min="8453" max="8455" width="2.42578125" style="260" customWidth="1"/>
    <col min="8456" max="8456" width="2.85546875" style="260" customWidth="1"/>
    <col min="8457" max="8460" width="2.42578125" style="260" customWidth="1"/>
    <col min="8461" max="8688" width="9.140625" style="260"/>
    <col min="8689" max="8689" width="4.7109375" style="260" customWidth="1"/>
    <col min="8690" max="8690" width="53.5703125" style="260" bestFit="1" customWidth="1"/>
    <col min="8691" max="8691" width="6.5703125" style="260" bestFit="1" customWidth="1"/>
    <col min="8692" max="8692" width="14" style="260" customWidth="1"/>
    <col min="8693" max="8707" width="2.42578125" style="260" customWidth="1"/>
    <col min="8708" max="8708" width="2.85546875" style="260" customWidth="1"/>
    <col min="8709" max="8711" width="2.42578125" style="260" customWidth="1"/>
    <col min="8712" max="8712" width="2.85546875" style="260" customWidth="1"/>
    <col min="8713" max="8716" width="2.42578125" style="260" customWidth="1"/>
    <col min="8717" max="8944" width="9.140625" style="260"/>
    <col min="8945" max="8945" width="4.7109375" style="260" customWidth="1"/>
    <col min="8946" max="8946" width="53.5703125" style="260" bestFit="1" customWidth="1"/>
    <col min="8947" max="8947" width="6.5703125" style="260" bestFit="1" customWidth="1"/>
    <col min="8948" max="8948" width="14" style="260" customWidth="1"/>
    <col min="8949" max="8963" width="2.42578125" style="260" customWidth="1"/>
    <col min="8964" max="8964" width="2.85546875" style="260" customWidth="1"/>
    <col min="8965" max="8967" width="2.42578125" style="260" customWidth="1"/>
    <col min="8968" max="8968" width="2.85546875" style="260" customWidth="1"/>
    <col min="8969" max="8972" width="2.42578125" style="260" customWidth="1"/>
    <col min="8973" max="9200" width="9.140625" style="260"/>
    <col min="9201" max="9201" width="4.7109375" style="260" customWidth="1"/>
    <col min="9202" max="9202" width="53.5703125" style="260" bestFit="1" customWidth="1"/>
    <col min="9203" max="9203" width="6.5703125" style="260" bestFit="1" customWidth="1"/>
    <col min="9204" max="9204" width="14" style="260" customWidth="1"/>
    <col min="9205" max="9219" width="2.42578125" style="260" customWidth="1"/>
    <col min="9220" max="9220" width="2.85546875" style="260" customWidth="1"/>
    <col min="9221" max="9223" width="2.42578125" style="260" customWidth="1"/>
    <col min="9224" max="9224" width="2.85546875" style="260" customWidth="1"/>
    <col min="9225" max="9228" width="2.42578125" style="260" customWidth="1"/>
    <col min="9229" max="9456" width="9.140625" style="260"/>
    <col min="9457" max="9457" width="4.7109375" style="260" customWidth="1"/>
    <col min="9458" max="9458" width="53.5703125" style="260" bestFit="1" customWidth="1"/>
    <col min="9459" max="9459" width="6.5703125" style="260" bestFit="1" customWidth="1"/>
    <col min="9460" max="9460" width="14" style="260" customWidth="1"/>
    <col min="9461" max="9475" width="2.42578125" style="260" customWidth="1"/>
    <col min="9476" max="9476" width="2.85546875" style="260" customWidth="1"/>
    <col min="9477" max="9479" width="2.42578125" style="260" customWidth="1"/>
    <col min="9480" max="9480" width="2.85546875" style="260" customWidth="1"/>
    <col min="9481" max="9484" width="2.42578125" style="260" customWidth="1"/>
    <col min="9485" max="9712" width="9.140625" style="260"/>
    <col min="9713" max="9713" width="4.7109375" style="260" customWidth="1"/>
    <col min="9714" max="9714" width="53.5703125" style="260" bestFit="1" customWidth="1"/>
    <col min="9715" max="9715" width="6.5703125" style="260" bestFit="1" customWidth="1"/>
    <col min="9716" max="9716" width="14" style="260" customWidth="1"/>
    <col min="9717" max="9731" width="2.42578125" style="260" customWidth="1"/>
    <col min="9732" max="9732" width="2.85546875" style="260" customWidth="1"/>
    <col min="9733" max="9735" width="2.42578125" style="260" customWidth="1"/>
    <col min="9736" max="9736" width="2.85546875" style="260" customWidth="1"/>
    <col min="9737" max="9740" width="2.42578125" style="260" customWidth="1"/>
    <col min="9741" max="9968" width="9.140625" style="260"/>
    <col min="9969" max="9969" width="4.7109375" style="260" customWidth="1"/>
    <col min="9970" max="9970" width="53.5703125" style="260" bestFit="1" customWidth="1"/>
    <col min="9971" max="9971" width="6.5703125" style="260" bestFit="1" customWidth="1"/>
    <col min="9972" max="9972" width="14" style="260" customWidth="1"/>
    <col min="9973" max="9987" width="2.42578125" style="260" customWidth="1"/>
    <col min="9988" max="9988" width="2.85546875" style="260" customWidth="1"/>
    <col min="9989" max="9991" width="2.42578125" style="260" customWidth="1"/>
    <col min="9992" max="9992" width="2.85546875" style="260" customWidth="1"/>
    <col min="9993" max="9996" width="2.42578125" style="260" customWidth="1"/>
    <col min="9997" max="10224" width="9.140625" style="260"/>
    <col min="10225" max="10225" width="4.7109375" style="260" customWidth="1"/>
    <col min="10226" max="10226" width="53.5703125" style="260" bestFit="1" customWidth="1"/>
    <col min="10227" max="10227" width="6.5703125" style="260" bestFit="1" customWidth="1"/>
    <col min="10228" max="10228" width="14" style="260" customWidth="1"/>
    <col min="10229" max="10243" width="2.42578125" style="260" customWidth="1"/>
    <col min="10244" max="10244" width="2.85546875" style="260" customWidth="1"/>
    <col min="10245" max="10247" width="2.42578125" style="260" customWidth="1"/>
    <col min="10248" max="10248" width="2.85546875" style="260" customWidth="1"/>
    <col min="10249" max="10252" width="2.42578125" style="260" customWidth="1"/>
    <col min="10253" max="10480" width="9.140625" style="260"/>
    <col min="10481" max="10481" width="4.7109375" style="260" customWidth="1"/>
    <col min="10482" max="10482" width="53.5703125" style="260" bestFit="1" customWidth="1"/>
    <col min="10483" max="10483" width="6.5703125" style="260" bestFit="1" customWidth="1"/>
    <col min="10484" max="10484" width="14" style="260" customWidth="1"/>
    <col min="10485" max="10499" width="2.42578125" style="260" customWidth="1"/>
    <col min="10500" max="10500" width="2.85546875" style="260" customWidth="1"/>
    <col min="10501" max="10503" width="2.42578125" style="260" customWidth="1"/>
    <col min="10504" max="10504" width="2.85546875" style="260" customWidth="1"/>
    <col min="10505" max="10508" width="2.42578125" style="260" customWidth="1"/>
    <col min="10509" max="10736" width="9.140625" style="260"/>
    <col min="10737" max="10737" width="4.7109375" style="260" customWidth="1"/>
    <col min="10738" max="10738" width="53.5703125" style="260" bestFit="1" customWidth="1"/>
    <col min="10739" max="10739" width="6.5703125" style="260" bestFit="1" customWidth="1"/>
    <col min="10740" max="10740" width="14" style="260" customWidth="1"/>
    <col min="10741" max="10755" width="2.42578125" style="260" customWidth="1"/>
    <col min="10756" max="10756" width="2.85546875" style="260" customWidth="1"/>
    <col min="10757" max="10759" width="2.42578125" style="260" customWidth="1"/>
    <col min="10760" max="10760" width="2.85546875" style="260" customWidth="1"/>
    <col min="10761" max="10764" width="2.42578125" style="260" customWidth="1"/>
    <col min="10765" max="10992" width="9.140625" style="260"/>
    <col min="10993" max="10993" width="4.7109375" style="260" customWidth="1"/>
    <col min="10994" max="10994" width="53.5703125" style="260" bestFit="1" customWidth="1"/>
    <col min="10995" max="10995" width="6.5703125" style="260" bestFit="1" customWidth="1"/>
    <col min="10996" max="10996" width="14" style="260" customWidth="1"/>
    <col min="10997" max="11011" width="2.42578125" style="260" customWidth="1"/>
    <col min="11012" max="11012" width="2.85546875" style="260" customWidth="1"/>
    <col min="11013" max="11015" width="2.42578125" style="260" customWidth="1"/>
    <col min="11016" max="11016" width="2.85546875" style="260" customWidth="1"/>
    <col min="11017" max="11020" width="2.42578125" style="260" customWidth="1"/>
    <col min="11021" max="11248" width="9.140625" style="260"/>
    <col min="11249" max="11249" width="4.7109375" style="260" customWidth="1"/>
    <col min="11250" max="11250" width="53.5703125" style="260" bestFit="1" customWidth="1"/>
    <col min="11251" max="11251" width="6.5703125" style="260" bestFit="1" customWidth="1"/>
    <col min="11252" max="11252" width="14" style="260" customWidth="1"/>
    <col min="11253" max="11267" width="2.42578125" style="260" customWidth="1"/>
    <col min="11268" max="11268" width="2.85546875" style="260" customWidth="1"/>
    <col min="11269" max="11271" width="2.42578125" style="260" customWidth="1"/>
    <col min="11272" max="11272" width="2.85546875" style="260" customWidth="1"/>
    <col min="11273" max="11276" width="2.42578125" style="260" customWidth="1"/>
    <col min="11277" max="11504" width="9.140625" style="260"/>
    <col min="11505" max="11505" width="4.7109375" style="260" customWidth="1"/>
    <col min="11506" max="11506" width="53.5703125" style="260" bestFit="1" customWidth="1"/>
    <col min="11507" max="11507" width="6.5703125" style="260" bestFit="1" customWidth="1"/>
    <col min="11508" max="11508" width="14" style="260" customWidth="1"/>
    <col min="11509" max="11523" width="2.42578125" style="260" customWidth="1"/>
    <col min="11524" max="11524" width="2.85546875" style="260" customWidth="1"/>
    <col min="11525" max="11527" width="2.42578125" style="260" customWidth="1"/>
    <col min="11528" max="11528" width="2.85546875" style="260" customWidth="1"/>
    <col min="11529" max="11532" width="2.42578125" style="260" customWidth="1"/>
    <col min="11533" max="11760" width="9.140625" style="260"/>
    <col min="11761" max="11761" width="4.7109375" style="260" customWidth="1"/>
    <col min="11762" max="11762" width="53.5703125" style="260" bestFit="1" customWidth="1"/>
    <col min="11763" max="11763" width="6.5703125" style="260" bestFit="1" customWidth="1"/>
    <col min="11764" max="11764" width="14" style="260" customWidth="1"/>
    <col min="11765" max="11779" width="2.42578125" style="260" customWidth="1"/>
    <col min="11780" max="11780" width="2.85546875" style="260" customWidth="1"/>
    <col min="11781" max="11783" width="2.42578125" style="260" customWidth="1"/>
    <col min="11784" max="11784" width="2.85546875" style="260" customWidth="1"/>
    <col min="11785" max="11788" width="2.42578125" style="260" customWidth="1"/>
    <col min="11789" max="12016" width="9.140625" style="260"/>
    <col min="12017" max="12017" width="4.7109375" style="260" customWidth="1"/>
    <col min="12018" max="12018" width="53.5703125" style="260" bestFit="1" customWidth="1"/>
    <col min="12019" max="12019" width="6.5703125" style="260" bestFit="1" customWidth="1"/>
    <col min="12020" max="12020" width="14" style="260" customWidth="1"/>
    <col min="12021" max="12035" width="2.42578125" style="260" customWidth="1"/>
    <col min="12036" max="12036" width="2.85546875" style="260" customWidth="1"/>
    <col min="12037" max="12039" width="2.42578125" style="260" customWidth="1"/>
    <col min="12040" max="12040" width="2.85546875" style="260" customWidth="1"/>
    <col min="12041" max="12044" width="2.42578125" style="260" customWidth="1"/>
    <col min="12045" max="12272" width="9.140625" style="260"/>
    <col min="12273" max="12273" width="4.7109375" style="260" customWidth="1"/>
    <col min="12274" max="12274" width="53.5703125" style="260" bestFit="1" customWidth="1"/>
    <col min="12275" max="12275" width="6.5703125" style="260" bestFit="1" customWidth="1"/>
    <col min="12276" max="12276" width="14" style="260" customWidth="1"/>
    <col min="12277" max="12291" width="2.42578125" style="260" customWidth="1"/>
    <col min="12292" max="12292" width="2.85546875" style="260" customWidth="1"/>
    <col min="12293" max="12295" width="2.42578125" style="260" customWidth="1"/>
    <col min="12296" max="12296" width="2.85546875" style="260" customWidth="1"/>
    <col min="12297" max="12300" width="2.42578125" style="260" customWidth="1"/>
    <col min="12301" max="12528" width="9.140625" style="260"/>
    <col min="12529" max="12529" width="4.7109375" style="260" customWidth="1"/>
    <col min="12530" max="12530" width="53.5703125" style="260" bestFit="1" customWidth="1"/>
    <col min="12531" max="12531" width="6.5703125" style="260" bestFit="1" customWidth="1"/>
    <col min="12532" max="12532" width="14" style="260" customWidth="1"/>
    <col min="12533" max="12547" width="2.42578125" style="260" customWidth="1"/>
    <col min="12548" max="12548" width="2.85546875" style="260" customWidth="1"/>
    <col min="12549" max="12551" width="2.42578125" style="260" customWidth="1"/>
    <col min="12552" max="12552" width="2.85546875" style="260" customWidth="1"/>
    <col min="12553" max="12556" width="2.42578125" style="260" customWidth="1"/>
    <col min="12557" max="12784" width="9.140625" style="260"/>
    <col min="12785" max="12785" width="4.7109375" style="260" customWidth="1"/>
    <col min="12786" max="12786" width="53.5703125" style="260" bestFit="1" customWidth="1"/>
    <col min="12787" max="12787" width="6.5703125" style="260" bestFit="1" customWidth="1"/>
    <col min="12788" max="12788" width="14" style="260" customWidth="1"/>
    <col min="12789" max="12803" width="2.42578125" style="260" customWidth="1"/>
    <col min="12804" max="12804" width="2.85546875" style="260" customWidth="1"/>
    <col min="12805" max="12807" width="2.42578125" style="260" customWidth="1"/>
    <col min="12808" max="12808" width="2.85546875" style="260" customWidth="1"/>
    <col min="12809" max="12812" width="2.42578125" style="260" customWidth="1"/>
    <col min="12813" max="13040" width="9.140625" style="260"/>
    <col min="13041" max="13041" width="4.7109375" style="260" customWidth="1"/>
    <col min="13042" max="13042" width="53.5703125" style="260" bestFit="1" customWidth="1"/>
    <col min="13043" max="13043" width="6.5703125" style="260" bestFit="1" customWidth="1"/>
    <col min="13044" max="13044" width="14" style="260" customWidth="1"/>
    <col min="13045" max="13059" width="2.42578125" style="260" customWidth="1"/>
    <col min="13060" max="13060" width="2.85546875" style="260" customWidth="1"/>
    <col min="13061" max="13063" width="2.42578125" style="260" customWidth="1"/>
    <col min="13064" max="13064" width="2.85546875" style="260" customWidth="1"/>
    <col min="13065" max="13068" width="2.42578125" style="260" customWidth="1"/>
    <col min="13069" max="13296" width="9.140625" style="260"/>
    <col min="13297" max="13297" width="4.7109375" style="260" customWidth="1"/>
    <col min="13298" max="13298" width="53.5703125" style="260" bestFit="1" customWidth="1"/>
    <col min="13299" max="13299" width="6.5703125" style="260" bestFit="1" customWidth="1"/>
    <col min="13300" max="13300" width="14" style="260" customWidth="1"/>
    <col min="13301" max="13315" width="2.42578125" style="260" customWidth="1"/>
    <col min="13316" max="13316" width="2.85546875" style="260" customWidth="1"/>
    <col min="13317" max="13319" width="2.42578125" style="260" customWidth="1"/>
    <col min="13320" max="13320" width="2.85546875" style="260" customWidth="1"/>
    <col min="13321" max="13324" width="2.42578125" style="260" customWidth="1"/>
    <col min="13325" max="13552" width="9.140625" style="260"/>
    <col min="13553" max="13553" width="4.7109375" style="260" customWidth="1"/>
    <col min="13554" max="13554" width="53.5703125" style="260" bestFit="1" customWidth="1"/>
    <col min="13555" max="13555" width="6.5703125" style="260" bestFit="1" customWidth="1"/>
    <col min="13556" max="13556" width="14" style="260" customWidth="1"/>
    <col min="13557" max="13571" width="2.42578125" style="260" customWidth="1"/>
    <col min="13572" max="13572" width="2.85546875" style="260" customWidth="1"/>
    <col min="13573" max="13575" width="2.42578125" style="260" customWidth="1"/>
    <col min="13576" max="13576" width="2.85546875" style="260" customWidth="1"/>
    <col min="13577" max="13580" width="2.42578125" style="260" customWidth="1"/>
    <col min="13581" max="13808" width="9.140625" style="260"/>
    <col min="13809" max="13809" width="4.7109375" style="260" customWidth="1"/>
    <col min="13810" max="13810" width="53.5703125" style="260" bestFit="1" customWidth="1"/>
    <col min="13811" max="13811" width="6.5703125" style="260" bestFit="1" customWidth="1"/>
    <col min="13812" max="13812" width="14" style="260" customWidth="1"/>
    <col min="13813" max="13827" width="2.42578125" style="260" customWidth="1"/>
    <col min="13828" max="13828" width="2.85546875" style="260" customWidth="1"/>
    <col min="13829" max="13831" width="2.42578125" style="260" customWidth="1"/>
    <col min="13832" max="13832" width="2.85546875" style="260" customWidth="1"/>
    <col min="13833" max="13836" width="2.42578125" style="260" customWidth="1"/>
    <col min="13837" max="14064" width="9.140625" style="260"/>
    <col min="14065" max="14065" width="4.7109375" style="260" customWidth="1"/>
    <col min="14066" max="14066" width="53.5703125" style="260" bestFit="1" customWidth="1"/>
    <col min="14067" max="14067" width="6.5703125" style="260" bestFit="1" customWidth="1"/>
    <col min="14068" max="14068" width="14" style="260" customWidth="1"/>
    <col min="14069" max="14083" width="2.42578125" style="260" customWidth="1"/>
    <col min="14084" max="14084" width="2.85546875" style="260" customWidth="1"/>
    <col min="14085" max="14087" width="2.42578125" style="260" customWidth="1"/>
    <col min="14088" max="14088" width="2.85546875" style="260" customWidth="1"/>
    <col min="14089" max="14092" width="2.42578125" style="260" customWidth="1"/>
    <col min="14093" max="14320" width="9.140625" style="260"/>
    <col min="14321" max="14321" width="4.7109375" style="260" customWidth="1"/>
    <col min="14322" max="14322" width="53.5703125" style="260" bestFit="1" customWidth="1"/>
    <col min="14323" max="14323" width="6.5703125" style="260" bestFit="1" customWidth="1"/>
    <col min="14324" max="14324" width="14" style="260" customWidth="1"/>
    <col min="14325" max="14339" width="2.42578125" style="260" customWidth="1"/>
    <col min="14340" max="14340" width="2.85546875" style="260" customWidth="1"/>
    <col min="14341" max="14343" width="2.42578125" style="260" customWidth="1"/>
    <col min="14344" max="14344" width="2.85546875" style="260" customWidth="1"/>
    <col min="14345" max="14348" width="2.42578125" style="260" customWidth="1"/>
    <col min="14349" max="14576" width="9.140625" style="260"/>
    <col min="14577" max="14577" width="4.7109375" style="260" customWidth="1"/>
    <col min="14578" max="14578" width="53.5703125" style="260" bestFit="1" customWidth="1"/>
    <col min="14579" max="14579" width="6.5703125" style="260" bestFit="1" customWidth="1"/>
    <col min="14580" max="14580" width="14" style="260" customWidth="1"/>
    <col min="14581" max="14595" width="2.42578125" style="260" customWidth="1"/>
    <col min="14596" max="14596" width="2.85546875" style="260" customWidth="1"/>
    <col min="14597" max="14599" width="2.42578125" style="260" customWidth="1"/>
    <col min="14600" max="14600" width="2.85546875" style="260" customWidth="1"/>
    <col min="14601" max="14604" width="2.42578125" style="260" customWidth="1"/>
    <col min="14605" max="14832" width="9.140625" style="260"/>
    <col min="14833" max="14833" width="4.7109375" style="260" customWidth="1"/>
    <col min="14834" max="14834" width="53.5703125" style="260" bestFit="1" customWidth="1"/>
    <col min="14835" max="14835" width="6.5703125" style="260" bestFit="1" customWidth="1"/>
    <col min="14836" max="14836" width="14" style="260" customWidth="1"/>
    <col min="14837" max="14851" width="2.42578125" style="260" customWidth="1"/>
    <col min="14852" max="14852" width="2.85546875" style="260" customWidth="1"/>
    <col min="14853" max="14855" width="2.42578125" style="260" customWidth="1"/>
    <col min="14856" max="14856" width="2.85546875" style="260" customWidth="1"/>
    <col min="14857" max="14860" width="2.42578125" style="260" customWidth="1"/>
    <col min="14861" max="15088" width="9.140625" style="260"/>
    <col min="15089" max="15089" width="4.7109375" style="260" customWidth="1"/>
    <col min="15090" max="15090" width="53.5703125" style="260" bestFit="1" customWidth="1"/>
    <col min="15091" max="15091" width="6.5703125" style="260" bestFit="1" customWidth="1"/>
    <col min="15092" max="15092" width="14" style="260" customWidth="1"/>
    <col min="15093" max="15107" width="2.42578125" style="260" customWidth="1"/>
    <col min="15108" max="15108" width="2.85546875" style="260" customWidth="1"/>
    <col min="15109" max="15111" width="2.42578125" style="260" customWidth="1"/>
    <col min="15112" max="15112" width="2.85546875" style="260" customWidth="1"/>
    <col min="15113" max="15116" width="2.42578125" style="260" customWidth="1"/>
    <col min="15117" max="15344" width="9.140625" style="260"/>
    <col min="15345" max="15345" width="4.7109375" style="260" customWidth="1"/>
    <col min="15346" max="15346" width="53.5703125" style="260" bestFit="1" customWidth="1"/>
    <col min="15347" max="15347" width="6.5703125" style="260" bestFit="1" customWidth="1"/>
    <col min="15348" max="15348" width="14" style="260" customWidth="1"/>
    <col min="15349" max="15363" width="2.42578125" style="260" customWidth="1"/>
    <col min="15364" max="15364" width="2.85546875" style="260" customWidth="1"/>
    <col min="15365" max="15367" width="2.42578125" style="260" customWidth="1"/>
    <col min="15368" max="15368" width="2.85546875" style="260" customWidth="1"/>
    <col min="15369" max="15372" width="2.42578125" style="260" customWidth="1"/>
    <col min="15373" max="15600" width="9.140625" style="260"/>
    <col min="15601" max="15601" width="4.7109375" style="260" customWidth="1"/>
    <col min="15602" max="15602" width="53.5703125" style="260" bestFit="1" customWidth="1"/>
    <col min="15603" max="15603" width="6.5703125" style="260" bestFit="1" customWidth="1"/>
    <col min="15604" max="15604" width="14" style="260" customWidth="1"/>
    <col min="15605" max="15619" width="2.42578125" style="260" customWidth="1"/>
    <col min="15620" max="15620" width="2.85546875" style="260" customWidth="1"/>
    <col min="15621" max="15623" width="2.42578125" style="260" customWidth="1"/>
    <col min="15624" max="15624" width="2.85546875" style="260" customWidth="1"/>
    <col min="15625" max="15628" width="2.42578125" style="260" customWidth="1"/>
    <col min="15629" max="15856" width="9.140625" style="260"/>
    <col min="15857" max="15857" width="4.7109375" style="260" customWidth="1"/>
    <col min="15858" max="15858" width="53.5703125" style="260" bestFit="1" customWidth="1"/>
    <col min="15859" max="15859" width="6.5703125" style="260" bestFit="1" customWidth="1"/>
    <col min="15860" max="15860" width="14" style="260" customWidth="1"/>
    <col min="15861" max="15875" width="2.42578125" style="260" customWidth="1"/>
    <col min="15876" max="15876" width="2.85546875" style="260" customWidth="1"/>
    <col min="15877" max="15879" width="2.42578125" style="260" customWidth="1"/>
    <col min="15880" max="15880" width="2.85546875" style="260" customWidth="1"/>
    <col min="15881" max="15884" width="2.42578125" style="260" customWidth="1"/>
    <col min="15885" max="16112" width="9.140625" style="260"/>
    <col min="16113" max="16113" width="4.7109375" style="260" customWidth="1"/>
    <col min="16114" max="16114" width="53.5703125" style="260" bestFit="1" customWidth="1"/>
    <col min="16115" max="16115" width="6.5703125" style="260" bestFit="1" customWidth="1"/>
    <col min="16116" max="16116" width="14" style="260" customWidth="1"/>
    <col min="16117" max="16131" width="2.42578125" style="260" customWidth="1"/>
    <col min="16132" max="16132" width="2.85546875" style="260" customWidth="1"/>
    <col min="16133" max="16135" width="2.42578125" style="260" customWidth="1"/>
    <col min="16136" max="16136" width="2.85546875" style="260" customWidth="1"/>
    <col min="16137" max="16140" width="2.42578125" style="260" customWidth="1"/>
    <col min="16141" max="16384" width="9.140625" style="260"/>
  </cols>
  <sheetData>
    <row r="1" spans="1:13" ht="28.5" customHeight="1" thickBot="1" x14ac:dyDescent="0.25">
      <c r="A1" s="635" t="s">
        <v>296</v>
      </c>
      <c r="B1" s="636"/>
      <c r="C1" s="636"/>
      <c r="D1" s="636"/>
      <c r="E1" s="636"/>
      <c r="F1" s="636"/>
      <c r="G1" s="636"/>
      <c r="H1" s="636"/>
      <c r="I1" s="636"/>
      <c r="J1" s="636"/>
      <c r="K1" s="636"/>
      <c r="L1" s="637"/>
    </row>
    <row r="2" spans="1:13" ht="15.95" customHeight="1" thickBot="1" x14ac:dyDescent="0.25">
      <c r="A2" s="261"/>
      <c r="B2" s="262"/>
      <c r="C2" s="262"/>
      <c r="D2" s="262"/>
      <c r="E2" s="262"/>
      <c r="F2" s="262"/>
      <c r="G2" s="262"/>
      <c r="H2" s="262"/>
      <c r="I2" s="262"/>
      <c r="J2" s="262"/>
      <c r="K2" s="262"/>
      <c r="L2" s="263"/>
    </row>
    <row r="3" spans="1:13" ht="15.95" customHeight="1" thickBot="1" x14ac:dyDescent="0.25">
      <c r="A3" s="638" t="s">
        <v>238</v>
      </c>
      <c r="B3" s="639"/>
      <c r="C3" s="640">
        <f>PFS!N27</f>
        <v>346548.89</v>
      </c>
      <c r="D3" s="641"/>
      <c r="E3" s="264"/>
      <c r="F3" s="265"/>
      <c r="G3" s="265"/>
      <c r="H3" s="265"/>
      <c r="I3" s="265"/>
      <c r="J3" s="265"/>
      <c r="K3" s="265"/>
      <c r="L3" s="266"/>
    </row>
    <row r="4" spans="1:13" ht="15.95" customHeight="1" x14ac:dyDescent="0.2">
      <c r="A4" s="642" t="s">
        <v>239</v>
      </c>
      <c r="B4" s="643"/>
      <c r="C4" s="644"/>
      <c r="D4" s="644"/>
      <c r="E4" s="644"/>
      <c r="F4" s="644"/>
      <c r="G4" s="644"/>
      <c r="H4" s="644"/>
      <c r="I4" s="644"/>
      <c r="J4" s="644"/>
      <c r="K4" s="644"/>
      <c r="L4" s="645"/>
    </row>
    <row r="5" spans="1:13" ht="15.95" customHeight="1" x14ac:dyDescent="0.2">
      <c r="A5" s="267" t="s">
        <v>49</v>
      </c>
      <c r="B5" s="285" t="s">
        <v>240</v>
      </c>
      <c r="C5" s="285" t="s">
        <v>241</v>
      </c>
      <c r="D5" s="285" t="s">
        <v>242</v>
      </c>
      <c r="E5" s="646" t="s">
        <v>297</v>
      </c>
      <c r="F5" s="648"/>
      <c r="G5" s="646" t="s">
        <v>297</v>
      </c>
      <c r="H5" s="648"/>
      <c r="I5" s="646" t="s">
        <v>297</v>
      </c>
      <c r="J5" s="648"/>
      <c r="K5" s="646" t="s">
        <v>297</v>
      </c>
      <c r="L5" s="647"/>
    </row>
    <row r="6" spans="1:13" ht="15.95" customHeight="1" x14ac:dyDescent="0.2">
      <c r="A6" s="358">
        <v>1</v>
      </c>
      <c r="B6" s="351" t="s">
        <v>293</v>
      </c>
      <c r="C6" s="268">
        <f>D6/$D$9</f>
        <v>0.2</v>
      </c>
      <c r="D6" s="269">
        <f>ROUND(0.2*C3,2)</f>
        <v>69309.78</v>
      </c>
      <c r="E6" s="281"/>
      <c r="F6" s="281"/>
      <c r="G6" s="346"/>
      <c r="H6" s="347"/>
      <c r="I6" s="347"/>
      <c r="J6" s="347"/>
      <c r="K6" s="348"/>
      <c r="L6" s="349"/>
    </row>
    <row r="7" spans="1:13" ht="15.95" customHeight="1" x14ac:dyDescent="0.2">
      <c r="A7" s="358">
        <v>2</v>
      </c>
      <c r="B7" s="351" t="s">
        <v>294</v>
      </c>
      <c r="C7" s="268">
        <f>D7/$D$9</f>
        <v>0.3</v>
      </c>
      <c r="D7" s="269">
        <f>ROUND(0.3*C3,2)</f>
        <v>103964.67</v>
      </c>
      <c r="E7" s="347"/>
      <c r="F7" s="346"/>
      <c r="G7" s="281"/>
      <c r="H7" s="281"/>
      <c r="I7" s="346"/>
      <c r="J7" s="346"/>
      <c r="K7" s="346"/>
      <c r="L7" s="349"/>
    </row>
    <row r="8" spans="1:13" ht="15.95" customHeight="1" x14ac:dyDescent="0.2">
      <c r="A8" s="358">
        <v>3</v>
      </c>
      <c r="B8" s="351" t="s">
        <v>295</v>
      </c>
      <c r="C8" s="268">
        <f>D8/$D$9</f>
        <v>0.5</v>
      </c>
      <c r="D8" s="269">
        <f>ROUND(0.5*C3,2)</f>
        <v>173274.45</v>
      </c>
      <c r="E8" s="347"/>
      <c r="F8" s="346"/>
      <c r="G8" s="346"/>
      <c r="H8" s="347"/>
      <c r="I8" s="282"/>
      <c r="J8" s="282"/>
      <c r="K8" s="283"/>
      <c r="L8" s="284"/>
    </row>
    <row r="9" spans="1:13" ht="15.95" customHeight="1" thickBot="1" x14ac:dyDescent="0.25">
      <c r="A9" s="350"/>
      <c r="B9" s="352" t="s">
        <v>243</v>
      </c>
      <c r="C9" s="353">
        <f>SUM(C5:C8)</f>
        <v>1</v>
      </c>
      <c r="D9" s="354">
        <f>SUM(D6:D8)</f>
        <v>346548.9</v>
      </c>
      <c r="E9" s="649">
        <f>D6</f>
        <v>69309.78</v>
      </c>
      <c r="F9" s="649"/>
      <c r="G9" s="649">
        <f>D7</f>
        <v>103964.67</v>
      </c>
      <c r="H9" s="649"/>
      <c r="I9" s="649">
        <f>ROUND(D8/2,2)</f>
        <v>86637.23</v>
      </c>
      <c r="J9" s="649"/>
      <c r="K9" s="649">
        <f>ROUND(D8/2,2)</f>
        <v>86637.23</v>
      </c>
      <c r="L9" s="650"/>
    </row>
    <row r="10" spans="1:13" ht="15.95" customHeight="1" thickBot="1" x14ac:dyDescent="0.25">
      <c r="A10" s="264"/>
      <c r="B10" s="355" t="s">
        <v>246</v>
      </c>
      <c r="C10" s="356"/>
      <c r="D10" s="357"/>
      <c r="E10" s="652">
        <f>ROUND(E9/$C$3,2)</f>
        <v>0.2</v>
      </c>
      <c r="F10" s="653"/>
      <c r="G10" s="653"/>
      <c r="H10" s="653"/>
      <c r="I10" s="654">
        <f>ROUND(I9/C3,2)</f>
        <v>0.25</v>
      </c>
      <c r="J10" s="655"/>
      <c r="K10" s="655"/>
      <c r="L10" s="656"/>
      <c r="M10" s="270"/>
    </row>
    <row r="11" spans="1:13" ht="15.95" customHeight="1" x14ac:dyDescent="0.2">
      <c r="A11" s="271"/>
      <c r="C11" s="651"/>
      <c r="D11" s="651"/>
      <c r="E11" s="651"/>
      <c r="F11" s="651"/>
    </row>
    <row r="12" spans="1:13" ht="12.75" x14ac:dyDescent="0.2">
      <c r="B12" s="273" t="s">
        <v>244</v>
      </c>
      <c r="C12" s="274">
        <v>1</v>
      </c>
      <c r="D12" s="275">
        <f>E9</f>
        <v>69309.78</v>
      </c>
      <c r="E12" s="276"/>
      <c r="F12" s="276"/>
      <c r="G12" s="276"/>
      <c r="H12" s="276"/>
      <c r="I12" s="276"/>
      <c r="J12" s="276"/>
      <c r="K12" s="276"/>
      <c r="L12" s="276"/>
    </row>
    <row r="13" spans="1:13" ht="12.75" x14ac:dyDescent="0.2">
      <c r="B13" s="273"/>
      <c r="C13" s="274">
        <v>2</v>
      </c>
      <c r="D13" s="275">
        <f>G9</f>
        <v>103964.67</v>
      </c>
      <c r="E13" s="276"/>
      <c r="F13" s="276"/>
      <c r="G13" s="276"/>
      <c r="H13" s="276"/>
      <c r="I13" s="276"/>
      <c r="J13" s="276"/>
      <c r="K13" s="276"/>
      <c r="L13" s="276"/>
    </row>
    <row r="14" spans="1:13" ht="12.75" x14ac:dyDescent="0.2">
      <c r="B14" s="273"/>
      <c r="C14" s="274">
        <v>3</v>
      </c>
      <c r="D14" s="275">
        <f>I9</f>
        <v>86637.23</v>
      </c>
      <c r="E14" s="276"/>
      <c r="F14" s="276"/>
      <c r="G14" s="276"/>
      <c r="H14" s="276"/>
      <c r="I14" s="276"/>
      <c r="J14" s="276"/>
      <c r="K14" s="276"/>
      <c r="L14" s="276"/>
    </row>
    <row r="15" spans="1:13" ht="12.75" x14ac:dyDescent="0.2">
      <c r="B15" s="273"/>
      <c r="C15" s="274">
        <v>4</v>
      </c>
      <c r="D15" s="275">
        <f>K9</f>
        <v>86637.23</v>
      </c>
      <c r="E15" s="276"/>
      <c r="F15" s="276"/>
      <c r="G15" s="276"/>
      <c r="H15" s="276"/>
      <c r="I15" s="276"/>
      <c r="J15" s="276"/>
      <c r="K15" s="276"/>
      <c r="L15" s="276"/>
    </row>
    <row r="16" spans="1:13" ht="15.95" customHeight="1" x14ac:dyDescent="0.2">
      <c r="B16" s="277"/>
      <c r="C16" s="278" t="s">
        <v>245</v>
      </c>
      <c r="D16" s="279">
        <f>SUM(D12:D15)</f>
        <v>346548.91</v>
      </c>
    </row>
    <row r="17" spans="1:4" ht="15.95" customHeight="1" x14ac:dyDescent="0.2">
      <c r="B17" s="277"/>
      <c r="C17" s="277"/>
      <c r="D17" s="277"/>
    </row>
    <row r="18" spans="1:4" ht="15.95" customHeight="1" x14ac:dyDescent="0.2">
      <c r="A18" s="260"/>
      <c r="D18" s="280"/>
    </row>
    <row r="20" spans="1:4" ht="15.95" customHeight="1" x14ac:dyDescent="0.2">
      <c r="D20" s="280"/>
    </row>
  </sheetData>
  <mergeCells count="15">
    <mergeCell ref="I9:J9"/>
    <mergeCell ref="K9:L9"/>
    <mergeCell ref="C11:F11"/>
    <mergeCell ref="E10:H10"/>
    <mergeCell ref="I10:L10"/>
    <mergeCell ref="E9:F9"/>
    <mergeCell ref="G9:H9"/>
    <mergeCell ref="A1:L1"/>
    <mergeCell ref="A3:B3"/>
    <mergeCell ref="C3:D3"/>
    <mergeCell ref="A4:L4"/>
    <mergeCell ref="K5:L5"/>
    <mergeCell ref="E5:F5"/>
    <mergeCell ref="G5:H5"/>
    <mergeCell ref="I5:J5"/>
  </mergeCells>
  <printOptions horizontalCentered="1"/>
  <pageMargins left="0.98425196850393704" right="0.98425196850393704" top="1.3779527559055118" bottom="0.78740157480314965" header="0.51181102362204722" footer="0.3937007874015748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8</vt:i4>
      </vt:variant>
    </vt:vector>
  </HeadingPairs>
  <TitlesOfParts>
    <vt:vector size="17" baseType="lpstr">
      <vt:lpstr>PFS</vt:lpstr>
      <vt:lpstr>PFS_I Equipe</vt:lpstr>
      <vt:lpstr>PFS_II Desp Alimentacao</vt:lpstr>
      <vt:lpstr>PFS_III Desp Gerais</vt:lpstr>
      <vt:lpstr>PFS_IV_ Det_ Custos Adm</vt:lpstr>
      <vt:lpstr>PFS_V Det_ Desp Fiscais</vt:lpstr>
      <vt:lpstr>PFS_VI Det_ Enc_ Soc</vt:lpstr>
      <vt:lpstr>Veículo</vt:lpstr>
      <vt:lpstr>Crongrama Físico-Financeiro</vt:lpstr>
      <vt:lpstr>PFS!Area_de_impressao</vt:lpstr>
      <vt:lpstr>'PFS_I Equipe'!Area_de_impressao</vt:lpstr>
      <vt:lpstr>'PFS_II Desp Alimentacao'!Area_de_impressao</vt:lpstr>
      <vt:lpstr>'PFS_III Desp Gerais'!Area_de_impressao</vt:lpstr>
      <vt:lpstr>'PFS_IV_ Det_ Custos Adm'!Area_de_impressao</vt:lpstr>
      <vt:lpstr>'PFS_V Det_ Desp Fiscais'!Area_de_impressao</vt:lpstr>
      <vt:lpstr>'PFS_VI Det_ Enc_ Soc'!Area_de_impressao</vt:lpstr>
      <vt:lpstr>'PFS_VI Det_ Enc_ Soc'!Titulos_de_impressao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Roberto Caetano Brasil</dc:creator>
  <cp:lastModifiedBy>Arnaldo Dantas de Araujo Filho</cp:lastModifiedBy>
  <cp:lastPrinted>2020-09-18T18:00:02Z</cp:lastPrinted>
  <dcterms:created xsi:type="dcterms:W3CDTF">2009-12-08T14:34:18Z</dcterms:created>
  <dcterms:modified xsi:type="dcterms:W3CDTF">2020-09-18T18:00:21Z</dcterms:modified>
</cp:coreProperties>
</file>