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973" activeTab="4"/>
  </bookViews>
  <sheets>
    <sheet name="Instruções Preenchimento" sheetId="27" r:id="rId1"/>
    <sheet name="Itens para CPUs" sheetId="21" r:id="rId2"/>
    <sheet name="CPUs" sheetId="20" r:id="rId3"/>
    <sheet name="Resumo Geral" sheetId="22" r:id="rId4"/>
    <sheet name="Cronograma_Desembolso" sheetId="24" r:id="rId5"/>
    <sheet name="BDI Serviços" sheetId="16" r:id="rId6"/>
    <sheet name="BDI Materiais" sheetId="15" r:id="rId7"/>
    <sheet name="Det Enc Sociais" sheetId="17" r:id="rId8"/>
    <sheet name="Mobilização" sheetId="28" r:id="rId9"/>
  </sheets>
  <externalReferences>
    <externalReference r:id="rId10"/>
    <externalReference r:id="rId11"/>
    <externalReference r:id="rId12"/>
    <externalReference r:id="rId13"/>
    <externalReference r:id="rId14"/>
    <externalReference r:id="rId15"/>
    <externalReference r:id="rId16"/>
    <externalReference r:id="rId17"/>
  </externalReferences>
  <definedNames>
    <definedName name="\A" localSheetId="6">[1]SERVIÇO!#REF!</definedName>
    <definedName name="\A" localSheetId="5">[1]SERVIÇO!#REF!</definedName>
    <definedName name="\A" localSheetId="4">[1]SERVIÇO!#REF!</definedName>
    <definedName name="\A" localSheetId="7">[1]SERVIÇO!#REF!</definedName>
    <definedName name="\A">[1]SERVIÇO!#REF!</definedName>
    <definedName name="\B" localSheetId="6">[1]SERVIÇO!#REF!</definedName>
    <definedName name="\B" localSheetId="5">[1]SERVIÇO!#REF!</definedName>
    <definedName name="\B" localSheetId="4">[1]SERVIÇO!#REF!</definedName>
    <definedName name="\B" localSheetId="7">[1]SERVIÇO!#REF!</definedName>
    <definedName name="\B">[1]SERVIÇO!#REF!</definedName>
    <definedName name="\C" localSheetId="6">[1]SERVIÇO!#REF!</definedName>
    <definedName name="\C" localSheetId="5">[1]SERVIÇO!#REF!</definedName>
    <definedName name="\C" localSheetId="4">[1]SERVIÇO!#REF!</definedName>
    <definedName name="\C" localSheetId="7">[1]SERVIÇO!#REF!</definedName>
    <definedName name="\C">[1]SERVIÇO!#REF!</definedName>
    <definedName name="\I" localSheetId="6">[1]SERVIÇO!#REF!</definedName>
    <definedName name="\I" localSheetId="5">[1]SERVIÇO!#REF!</definedName>
    <definedName name="\I" localSheetId="4">[1]SERVIÇO!#REF!</definedName>
    <definedName name="\I" localSheetId="7">[1]SERVIÇO!#REF!</definedName>
    <definedName name="\I">[1]SERVIÇO!#REF!</definedName>
    <definedName name="\J" localSheetId="6">[1]SERVIÇO!#REF!</definedName>
    <definedName name="\J" localSheetId="5">[1]SERVIÇO!#REF!</definedName>
    <definedName name="\J" localSheetId="4">[1]SERVIÇO!#REF!</definedName>
    <definedName name="\J" localSheetId="7">[1]SERVIÇO!#REF!</definedName>
    <definedName name="\J">[1]SERVIÇO!#REF!</definedName>
    <definedName name="\O" localSheetId="4">[1]SERVIÇO!#REF!</definedName>
    <definedName name="\O">[1]SERVIÇO!#REF!</definedName>
    <definedName name="\P" localSheetId="4">[1]SERVIÇO!#REF!</definedName>
    <definedName name="\P">[1]SERVIÇO!#REF!</definedName>
    <definedName name="_10af_4" localSheetId="6">#REF!</definedName>
    <definedName name="_10af_4" localSheetId="5">#REF!</definedName>
    <definedName name="_10af_4" localSheetId="4">#REF!</definedName>
    <definedName name="_10af_4" localSheetId="7">#REF!</definedName>
    <definedName name="_10af_4">#REF!</definedName>
    <definedName name="_11ag_1" localSheetId="6">#REF!</definedName>
    <definedName name="_11ag_1" localSheetId="5">#REF!</definedName>
    <definedName name="_11ag_1" localSheetId="4">#REF!</definedName>
    <definedName name="_11ag_1" localSheetId="7">#REF!</definedName>
    <definedName name="_11ag_1">#REF!</definedName>
    <definedName name="_12ag_2" localSheetId="6">#REF!</definedName>
    <definedName name="_12ag_2" localSheetId="5">#REF!</definedName>
    <definedName name="_12ag_2" localSheetId="4">#REF!</definedName>
    <definedName name="_12ag_2" localSheetId="7">#REF!</definedName>
    <definedName name="_12ag_2">#REF!</definedName>
    <definedName name="_13ag_3" localSheetId="4">#REF!</definedName>
    <definedName name="_13ag_3">#REF!</definedName>
    <definedName name="_14ag_4" localSheetId="4">#REF!</definedName>
    <definedName name="_14ag_4">#REF!</definedName>
    <definedName name="_15cho_1" localSheetId="4">#REF!</definedName>
    <definedName name="_15cho_1">#REF!</definedName>
    <definedName name="_16cho_2" localSheetId="4">#REF!</definedName>
    <definedName name="_16cho_2">#REF!</definedName>
    <definedName name="_17cho_3" localSheetId="4">#REF!</definedName>
    <definedName name="_17cho_3">#REF!</definedName>
    <definedName name="_18cho_4" localSheetId="4">#REF!</definedName>
    <definedName name="_18cho_4">#REF!</definedName>
    <definedName name="_19ci_1" localSheetId="4">#REF!</definedName>
    <definedName name="_19ci_1">#REF!</definedName>
    <definedName name="_1a_1" localSheetId="4">#REF!</definedName>
    <definedName name="_1a_1">#REF!</definedName>
    <definedName name="_20ci_2" localSheetId="4">#REF!</definedName>
    <definedName name="_20ci_2">#REF!</definedName>
    <definedName name="_21ci_3" localSheetId="4">#REF!</definedName>
    <definedName name="_21ci_3">#REF!</definedName>
    <definedName name="_22ci_4" localSheetId="4">#REF!</definedName>
    <definedName name="_22ci_4">#REF!</definedName>
    <definedName name="_23Excel_BuiltIn_Print_Area_2" localSheetId="4">#REF!</definedName>
    <definedName name="_23Excel_BuiltIn_Print_Area_2">#REF!</definedName>
    <definedName name="_24Excel_BuiltIn_Print_Area_3" localSheetId="4">#REF!</definedName>
    <definedName name="_24Excel_BuiltIn_Print_Area_3">#REF!</definedName>
    <definedName name="_25Excel_BuiltIn_Print_Area_13_1" localSheetId="6">('[2]Detalhamento - Obras Civis'!$A$5:$F$6,'[2]Detalhamento - Obras Civis'!#REF!,'[2]Detalhamento - Obras Civis'!#REF!,'[2]Detalhamento - Obras Civis'!#REF!,'[2]Detalhamento - Obras Civis'!#REF!,'[2]Detalhamento - Obras Civis'!$A$7:$F$125)</definedName>
    <definedName name="_25Excel_BuiltIn_Print_Area_13_1" localSheetId="5">('[2]Detalhamento - Obras Civis'!$A$5:$F$6,'[2]Detalhamento - Obras Civis'!#REF!,'[2]Detalhamento - Obras Civis'!#REF!,'[2]Detalhamento - Obras Civis'!#REF!,'[2]Detalhamento - Obras Civis'!#REF!,'[2]Detalhamento - Obras Civis'!$A$7:$F$125)</definedName>
    <definedName name="_25Excel_BuiltIn_Print_Area_13_1" localSheetId="4">('[2]Detalhamento - Obras Civis'!$A$5:$F$6,'[2]Detalhamento - Obras Civis'!#REF!,'[2]Detalhamento - Obras Civis'!#REF!,'[2]Detalhamento - Obras Civis'!#REF!,'[2]Detalhamento - Obras Civis'!#REF!,'[2]Detalhamento - Obras Civis'!$A$7:$F$125)</definedName>
    <definedName name="_25Excel_BuiltIn_Print_Area_13_1" localSheetId="7">('[2]Detalhamento - Obras Civis'!$A$5:$F$6,'[2]Detalhamento - Obras Civis'!#REF!,'[2]Detalhamento - Obras Civis'!#REF!,'[2]Detalhamento - Obras Civis'!#REF!,'[2]Detalhamento - Obras Civis'!#REF!,'[2]Detalhamento - Obras Civis'!$A$7:$F$125)</definedName>
    <definedName name="_25Excel_BuiltIn_Print_Area_13_1" localSheetId="8">('[2]Detalhamento - Obras Civis'!$A$5:$F$6,'[2]Detalhamento - Obras Civis'!#REF!,'[2]Detalhamento - Obras Civis'!#REF!,'[2]Detalhamento - Obras Civis'!#REF!,'[2]Detalhamento - Obras Civis'!#REF!,'[2]Detalhamento - Obras Civis'!$A$7:$F$125)</definedName>
    <definedName name="_25Excel_BuiltIn_Print_Area_13_1">('[2]Detalhamento - Obras Civis'!$A$5:$F$6,'[2]Detalhamento - Obras Civis'!#REF!,'[2]Detalhamento - Obras Civis'!#REF!,'[2]Detalhamento - Obras Civis'!#REF!,'[2]Detalhamento - Obras Civis'!#REF!,'[2]Detalhamento - Obras Civis'!$A$7:$F$125)</definedName>
    <definedName name="_26Excel_BuiltIn_Print_Area_7_1_1" localSheetId="6">#REF!</definedName>
    <definedName name="_26Excel_BuiltIn_Print_Area_7_1_1" localSheetId="5">#REF!</definedName>
    <definedName name="_26Excel_BuiltIn_Print_Area_7_1_1" localSheetId="4">#REF!</definedName>
    <definedName name="_26Excel_BuiltIn_Print_Area_7_1_1" localSheetId="7">#REF!</definedName>
    <definedName name="_26Excel_BuiltIn_Print_Area_7_1_1">#REF!</definedName>
    <definedName name="_27Excel_BuiltIn_Print_Area_8_1" localSheetId="6">(#REF!,#REF!,#REF!,#REF!,#REF!)</definedName>
    <definedName name="_27Excel_BuiltIn_Print_Area_8_1" localSheetId="5">(#REF!,#REF!,#REF!,#REF!,#REF!)</definedName>
    <definedName name="_27Excel_BuiltIn_Print_Area_8_1" localSheetId="4">(#REF!,#REF!,#REF!,#REF!,#REF!)</definedName>
    <definedName name="_27Excel_BuiltIn_Print_Area_8_1" localSheetId="7">(#REF!,#REF!,#REF!,#REF!,#REF!)</definedName>
    <definedName name="_27Excel_BuiltIn_Print_Area_8_1">(#REF!,#REF!,#REF!,#REF!,#REF!)</definedName>
    <definedName name="_28ls_1" localSheetId="6">#REF!</definedName>
    <definedName name="_28ls_1" localSheetId="5">#REF!</definedName>
    <definedName name="_28ls_1" localSheetId="4">#REF!</definedName>
    <definedName name="_28ls_1" localSheetId="7">#REF!</definedName>
    <definedName name="_28ls_1">#REF!</definedName>
    <definedName name="_29ls_2" localSheetId="6">#REF!</definedName>
    <definedName name="_29ls_2" localSheetId="5">#REF!</definedName>
    <definedName name="_29ls_2" localSheetId="4">#REF!</definedName>
    <definedName name="_29ls_2" localSheetId="7">#REF!</definedName>
    <definedName name="_29ls_2">#REF!</definedName>
    <definedName name="_2a_2" localSheetId="6">#REF!</definedName>
    <definedName name="_2a_2" localSheetId="5">#REF!</definedName>
    <definedName name="_2a_2" localSheetId="4">#REF!</definedName>
    <definedName name="_2a_2" localSheetId="7">#REF!</definedName>
    <definedName name="_2a_2">#REF!</definedName>
    <definedName name="_30ls_3" localSheetId="4">#REF!</definedName>
    <definedName name="_30ls_3">#REF!</definedName>
    <definedName name="_31ls_4" localSheetId="4">#REF!</definedName>
    <definedName name="_31ls_4">#REF!</definedName>
    <definedName name="_32lub_1" localSheetId="4">#REF!</definedName>
    <definedName name="_32lub_1">#REF!</definedName>
    <definedName name="_33lub_2" localSheetId="4">#REF!</definedName>
    <definedName name="_33lub_2">#REF!</definedName>
    <definedName name="_34lub_3" localSheetId="4">#REF!</definedName>
    <definedName name="_34lub_3">#REF!</definedName>
    <definedName name="_35lub_4" localSheetId="4">#REF!</definedName>
    <definedName name="_35lub_4">#REF!</definedName>
    <definedName name="_36meio_1" localSheetId="4">#REF!</definedName>
    <definedName name="_36meio_1">#REF!</definedName>
    <definedName name="_37meio_2" localSheetId="4">#REF!</definedName>
    <definedName name="_37meio_2">#REF!</definedName>
    <definedName name="_38meio_3" localSheetId="4">#REF!</definedName>
    <definedName name="_38meio_3">#REF!</definedName>
    <definedName name="_39meio_4" localSheetId="4">#REF!</definedName>
    <definedName name="_39meio_4">#REF!</definedName>
    <definedName name="_3a_3" localSheetId="4">#REF!</definedName>
    <definedName name="_3a_3">#REF!</definedName>
    <definedName name="_40od_1" localSheetId="4">#REF!</definedName>
    <definedName name="_40od_1">#REF!</definedName>
    <definedName name="_41od_2" localSheetId="4">#REF!</definedName>
    <definedName name="_41od_2">#REF!</definedName>
    <definedName name="_42od_3" localSheetId="4">#REF!</definedName>
    <definedName name="_42od_3">#REF!</definedName>
    <definedName name="_43od_4" localSheetId="4">#REF!</definedName>
    <definedName name="_43od_4">#REF!</definedName>
    <definedName name="_44of_1" localSheetId="4">#REF!</definedName>
    <definedName name="_44of_1">#REF!</definedName>
    <definedName name="_45of_2" localSheetId="4">#REF!</definedName>
    <definedName name="_45of_2">#REF!</definedName>
    <definedName name="_46of_3" localSheetId="4">#REF!</definedName>
    <definedName name="_46of_3">#REF!</definedName>
    <definedName name="_47of_4" localSheetId="4">#REF!</definedName>
    <definedName name="_47of_4">#REF!</definedName>
    <definedName name="_48pdm_1" localSheetId="4">#REF!</definedName>
    <definedName name="_48pdm_1">#REF!</definedName>
    <definedName name="_49pdm_2" localSheetId="4">#REF!</definedName>
    <definedName name="_49pdm_2">#REF!</definedName>
    <definedName name="_4aaa_1" localSheetId="4">#REF!</definedName>
    <definedName name="_4aaa_1">#REF!</definedName>
    <definedName name="_50pdm_3" localSheetId="4">#REF!</definedName>
    <definedName name="_50pdm_3">#REF!</definedName>
    <definedName name="_51pdm_4" localSheetId="4">#REF!</definedName>
    <definedName name="_51pdm_4">#REF!</definedName>
    <definedName name="_52pedra_1" localSheetId="4">#REF!</definedName>
    <definedName name="_52pedra_1">#REF!</definedName>
    <definedName name="_53pedra_2" localSheetId="4">#REF!</definedName>
    <definedName name="_53pedra_2">#REF!</definedName>
    <definedName name="_54pedra_3" localSheetId="4">#REF!</definedName>
    <definedName name="_54pedra_3">#REF!</definedName>
    <definedName name="_55pedra_4" localSheetId="4">#REF!</definedName>
    <definedName name="_55pedra_4">#REF!</definedName>
    <definedName name="_56port_1" localSheetId="4">#REF!</definedName>
    <definedName name="_56port_1">#REF!</definedName>
    <definedName name="_57port_2" localSheetId="4">#REF!</definedName>
    <definedName name="_57port_2">#REF!</definedName>
    <definedName name="_58port_3" localSheetId="4">#REF!</definedName>
    <definedName name="_58port_3">#REF!</definedName>
    <definedName name="_59port_4" localSheetId="4">#REF!</definedName>
    <definedName name="_59port_4">#REF!</definedName>
    <definedName name="_5aaa_2" localSheetId="4">#REF!</definedName>
    <definedName name="_5aaa_2">#REF!</definedName>
    <definedName name="_60PREF_1" localSheetId="4">#REF!</definedName>
    <definedName name="_60PREF_1">#REF!</definedName>
    <definedName name="_61PREF_2" localSheetId="4">#REF!</definedName>
    <definedName name="_61PREF_2">#REF!</definedName>
    <definedName name="_62PREF_3" localSheetId="4">#REF!</definedName>
    <definedName name="_62PREF_3">#REF!</definedName>
    <definedName name="_63PREF_4" localSheetId="4">#REF!</definedName>
    <definedName name="_63PREF_4">#REF!</definedName>
    <definedName name="_64rrrrrrrrrrrr_1" localSheetId="4">#REF!</definedName>
    <definedName name="_64rrrrrrrrrrrr_1">#REF!</definedName>
    <definedName name="_65rrrrrrrrrrrr_2" localSheetId="4">#REF!</definedName>
    <definedName name="_65rrrrrrrrrrrr_2">#REF!</definedName>
    <definedName name="_66rrrrrrrrrrrr_3" localSheetId="4">#REF!</definedName>
    <definedName name="_66rrrrrrrrrrrr_3">#REF!</definedName>
    <definedName name="_67rrrrrrrrrrrr_4" localSheetId="4">#REF!</definedName>
    <definedName name="_67rrrrrrrrrrrr_4">#REF!</definedName>
    <definedName name="_68ruas_1" localSheetId="4">#REF!</definedName>
    <definedName name="_68ruas_1">#REF!</definedName>
    <definedName name="_69ruas_2" localSheetId="4">#REF!</definedName>
    <definedName name="_69ruas_2">#REF!</definedName>
    <definedName name="_6aaa_3" localSheetId="4">#REF!</definedName>
    <definedName name="_6aaa_3">#REF!</definedName>
    <definedName name="_70ruas_3" localSheetId="4">#REF!</definedName>
    <definedName name="_70ruas_3">#REF!</definedName>
    <definedName name="_71ruas_4" localSheetId="4">#REF!</definedName>
    <definedName name="_71ruas_4">#REF!</definedName>
    <definedName name="_72se_1" localSheetId="4">#REF!</definedName>
    <definedName name="_72se_1">#REF!</definedName>
    <definedName name="_73se_2" localSheetId="4">#REF!</definedName>
    <definedName name="_73se_2">#REF!</definedName>
    <definedName name="_74se_3" localSheetId="4">#REF!</definedName>
    <definedName name="_74se_3">#REF!</definedName>
    <definedName name="_75se_4" localSheetId="4">#REF!</definedName>
    <definedName name="_75se_4">#REF!</definedName>
    <definedName name="_76sx_1" localSheetId="4">#REF!</definedName>
    <definedName name="_76sx_1">#REF!</definedName>
    <definedName name="_77sx_2" localSheetId="4">#REF!</definedName>
    <definedName name="_77sx_2">#REF!</definedName>
    <definedName name="_78sx_3" localSheetId="4">#REF!</definedName>
    <definedName name="_78sx_3">#REF!</definedName>
    <definedName name="_79sx_4" localSheetId="4">#REF!</definedName>
    <definedName name="_79sx_4">#REF!</definedName>
    <definedName name="_7af_1" localSheetId="4">#REF!</definedName>
    <definedName name="_7af_1">#REF!</definedName>
    <definedName name="_80tb100cm_1" localSheetId="4">#REF!</definedName>
    <definedName name="_80tb100cm_1">#REF!</definedName>
    <definedName name="_81tb100cm_2" localSheetId="4">#REF!</definedName>
    <definedName name="_81tb100cm_2">#REF!</definedName>
    <definedName name="_82tb100cm_3" localSheetId="4">#REF!</definedName>
    <definedName name="_82tb100cm_3">#REF!</definedName>
    <definedName name="_83tb100cm_4" localSheetId="4">#REF!</definedName>
    <definedName name="_83tb100cm_4">#REF!</definedName>
    <definedName name="_84total_1" localSheetId="4">#REF!</definedName>
    <definedName name="_84total_1">#REF!</definedName>
    <definedName name="_85total_2" localSheetId="4">#REF!</definedName>
    <definedName name="_85total_2">#REF!</definedName>
    <definedName name="_86total_3" localSheetId="4">#REF!</definedName>
    <definedName name="_86total_3">#REF!</definedName>
    <definedName name="_87total_4" localSheetId="4">#REF!</definedName>
    <definedName name="_87total_4">#REF!</definedName>
    <definedName name="_8af_2" localSheetId="4">#REF!</definedName>
    <definedName name="_8af_2">#REF!</definedName>
    <definedName name="_9af_3" localSheetId="4">#REF!</definedName>
    <definedName name="_9af_3">#REF!</definedName>
    <definedName name="_ACR10" localSheetId="6">[1]SERVIÇO!#REF!</definedName>
    <definedName name="_ACR10" localSheetId="5">[1]SERVIÇO!#REF!</definedName>
    <definedName name="_ACR10" localSheetId="4">[1]SERVIÇO!#REF!</definedName>
    <definedName name="_ACR10" localSheetId="7">[1]SERVIÇO!#REF!</definedName>
    <definedName name="_ACR10" localSheetId="8">[1]SERVIÇO!#REF!</definedName>
    <definedName name="_ACR10">[1]SERVIÇO!#REF!</definedName>
    <definedName name="_ACR15" localSheetId="6">[1]SERVIÇO!#REF!</definedName>
    <definedName name="_ACR15" localSheetId="5">[1]SERVIÇO!#REF!</definedName>
    <definedName name="_ACR15" localSheetId="4">[1]SERVIÇO!#REF!</definedName>
    <definedName name="_ACR15" localSheetId="7">[1]SERVIÇO!#REF!</definedName>
    <definedName name="_ACR15">[1]SERVIÇO!#REF!</definedName>
    <definedName name="_acr20" localSheetId="6">[1]SERVIÇO!#REF!</definedName>
    <definedName name="_acr20" localSheetId="5">[1]SERVIÇO!#REF!</definedName>
    <definedName name="_acr20" localSheetId="4">[1]SERVIÇO!#REF!</definedName>
    <definedName name="_acr20" localSheetId="7">[1]SERVIÇO!#REF!</definedName>
    <definedName name="_acr20">[1]SERVIÇO!#REF!</definedName>
    <definedName name="_acr5" localSheetId="6">[1]SERVIÇO!#REF!</definedName>
    <definedName name="_acr5" localSheetId="5">[1]SERVIÇO!#REF!</definedName>
    <definedName name="_acr5" localSheetId="4">[1]SERVIÇO!#REF!</definedName>
    <definedName name="_acr5" localSheetId="7">[1]SERVIÇO!#REF!</definedName>
    <definedName name="_acr5">[1]SERVIÇO!#REF!</definedName>
    <definedName name="_aga14" localSheetId="6">#REF!</definedName>
    <definedName name="_aga14" localSheetId="5">#REF!</definedName>
    <definedName name="_aga14" localSheetId="4">#REF!</definedName>
    <definedName name="_aga14" localSheetId="7">#REF!</definedName>
    <definedName name="_aga14">#REF!</definedName>
    <definedName name="_aga16" localSheetId="6">#REF!</definedName>
    <definedName name="_aga16" localSheetId="5">#REF!</definedName>
    <definedName name="_aga16" localSheetId="4">#REF!</definedName>
    <definedName name="_aga16" localSheetId="7">#REF!</definedName>
    <definedName name="_aga16">#REF!</definedName>
    <definedName name="_ARQ1" localSheetId="6">[1]SERVIÇO!#REF!</definedName>
    <definedName name="_ARQ1" localSheetId="5">[1]SERVIÇO!#REF!</definedName>
    <definedName name="_ARQ1" localSheetId="4">[1]SERVIÇO!#REF!</definedName>
    <definedName name="_ARQ1" localSheetId="7">[1]SERVIÇO!#REF!</definedName>
    <definedName name="_ARQ1" localSheetId="8">[1]SERVIÇO!#REF!</definedName>
    <definedName name="_ARQ1">[1]SERVIÇO!#REF!</definedName>
    <definedName name="_asc321" localSheetId="6">#REF!</definedName>
    <definedName name="_asc321" localSheetId="5">#REF!</definedName>
    <definedName name="_asc321" localSheetId="4">#REF!</definedName>
    <definedName name="_asc321" localSheetId="7">#REF!</definedName>
    <definedName name="_asc321">#REF!</definedName>
    <definedName name="_bur3220" localSheetId="6">#REF!</definedName>
    <definedName name="_bur3220" localSheetId="5">#REF!</definedName>
    <definedName name="_bur3220" localSheetId="4">#REF!</definedName>
    <definedName name="_bur3220" localSheetId="7">#REF!</definedName>
    <definedName name="_bur3220">#REF!</definedName>
    <definedName name="_cap20" localSheetId="6">#REF!</definedName>
    <definedName name="_cap20" localSheetId="5">#REF!</definedName>
    <definedName name="_cap20" localSheetId="4">#REF!</definedName>
    <definedName name="_cap20" localSheetId="7">#REF!</definedName>
    <definedName name="_cap20">#REF!</definedName>
    <definedName name="_ccr12" localSheetId="4">#REF!</definedName>
    <definedName name="_ccr12">#REF!</definedName>
    <definedName name="_cva32" localSheetId="4">#REF!</definedName>
    <definedName name="_cva32">#REF!</definedName>
    <definedName name="_cva50" localSheetId="4">#REF!</definedName>
    <definedName name="_cva50">#REF!</definedName>
    <definedName name="_cva60" localSheetId="4">#REF!</definedName>
    <definedName name="_cva60">#REF!</definedName>
    <definedName name="_cve45100" localSheetId="4">#REF!</definedName>
    <definedName name="_cve45100">#REF!</definedName>
    <definedName name="_cve90100" localSheetId="4">#REF!</definedName>
    <definedName name="_cve90100">#REF!</definedName>
    <definedName name="_cve9040" localSheetId="4">#REF!</definedName>
    <definedName name="_cve9040">#REF!</definedName>
    <definedName name="_djm10" localSheetId="4">#REF!</definedName>
    <definedName name="_djm10">#REF!</definedName>
    <definedName name="_djm15" localSheetId="4">#REF!</definedName>
    <definedName name="_djm15">#REF!</definedName>
    <definedName name="_epl2" localSheetId="4">#REF!</definedName>
    <definedName name="_epl2">#REF!</definedName>
    <definedName name="_epl5" localSheetId="4">#REF!</definedName>
    <definedName name="_epl5">#REF!</definedName>
    <definedName name="_esc15" localSheetId="4">#REF!</definedName>
    <definedName name="_esc15">#REF!</definedName>
    <definedName name="_esc4" localSheetId="4">#REF!</definedName>
    <definedName name="_esc4">#REF!</definedName>
    <definedName name="_esc6" localSheetId="4">#REF!</definedName>
    <definedName name="_esc6">#REF!</definedName>
    <definedName name="_est15" localSheetId="4">#REF!</definedName>
    <definedName name="_est15">#REF!</definedName>
    <definedName name="_fil1" localSheetId="4">#REF!</definedName>
    <definedName name="_fil1">#REF!</definedName>
    <definedName name="_fil2" localSheetId="4">#REF!</definedName>
    <definedName name="_fil2">#REF!</definedName>
    <definedName name="_xlnm._FilterDatabase" localSheetId="1" hidden="1">'Itens para CPUs'!$A$12:$J$71</definedName>
    <definedName name="_fio12" localSheetId="6">#REF!</definedName>
    <definedName name="_fio12" localSheetId="5">#REF!</definedName>
    <definedName name="_fio12" localSheetId="4">#REF!</definedName>
    <definedName name="_fio12" localSheetId="7">#REF!</definedName>
    <definedName name="_fio12">#REF!</definedName>
    <definedName name="_fis5" localSheetId="6">#REF!</definedName>
    <definedName name="_fis5" localSheetId="5">#REF!</definedName>
    <definedName name="_fis5" localSheetId="4">#REF!</definedName>
    <definedName name="_fis5" localSheetId="7">#REF!</definedName>
    <definedName name="_fis5">#REF!</definedName>
    <definedName name="_flf50" localSheetId="6">#REF!</definedName>
    <definedName name="_flf50" localSheetId="5">#REF!</definedName>
    <definedName name="_flf50" localSheetId="4">#REF!</definedName>
    <definedName name="_flf50" localSheetId="7">#REF!</definedName>
    <definedName name="_flf50">#REF!</definedName>
    <definedName name="_flf60" localSheetId="4">#REF!</definedName>
    <definedName name="_flf60">#REF!</definedName>
    <definedName name="_fpd12" localSheetId="4">#REF!</definedName>
    <definedName name="_fpd12">#REF!</definedName>
    <definedName name="_fvr10" localSheetId="4">#REF!</definedName>
    <definedName name="_fvr10">#REF!</definedName>
    <definedName name="_itu1" localSheetId="4">#REF!</definedName>
    <definedName name="_itu1">#REF!</definedName>
    <definedName name="_jla20" localSheetId="4">#REF!</definedName>
    <definedName name="_jla20">#REF!</definedName>
    <definedName name="_jla32" localSheetId="4">#REF!</definedName>
    <definedName name="_jla32">#REF!</definedName>
    <definedName name="_lpi100" localSheetId="4">#REF!</definedName>
    <definedName name="_lpi100">#REF!</definedName>
    <definedName name="_lvg10060" localSheetId="4">#REF!</definedName>
    <definedName name="_lvg10060">#REF!</definedName>
    <definedName name="_lvp32" localSheetId="4">#REF!</definedName>
    <definedName name="_lvp32">#REF!</definedName>
    <definedName name="_lxa1" localSheetId="4">#REF!</definedName>
    <definedName name="_lxa1" localSheetId="7">#REF!</definedName>
    <definedName name="_lxa1">#REF!</definedName>
    <definedName name="_man50" localSheetId="4">#REF!</definedName>
    <definedName name="_man50">#REF!</definedName>
    <definedName name="_ope1" localSheetId="4">#REF!</definedName>
    <definedName name="_ope1">#REF!</definedName>
    <definedName name="_ope2" localSheetId="4">#REF!</definedName>
    <definedName name="_ope2">#REF!</definedName>
    <definedName name="_ope3" localSheetId="4">#REF!</definedName>
    <definedName name="_ope3">#REF!</definedName>
    <definedName name="_pne1" localSheetId="4">#REF!</definedName>
    <definedName name="_pne1">#REF!</definedName>
    <definedName name="_pne2" localSheetId="4">#REF!</definedName>
    <definedName name="_pne2">#REF!</definedName>
    <definedName name="_prg1515" localSheetId="4">#REF!</definedName>
    <definedName name="_prg1515">#REF!</definedName>
    <definedName name="_prg1827" localSheetId="4">#REF!</definedName>
    <definedName name="_prg1827">#REF!</definedName>
    <definedName name="_ptc7" localSheetId="4">#REF!</definedName>
    <definedName name="_ptc7" localSheetId="7">#REF!</definedName>
    <definedName name="_ptc7">#REF!</definedName>
    <definedName name="_ptm6" localSheetId="4">#REF!</definedName>
    <definedName name="_ptm6">#REF!</definedName>
    <definedName name="_qdm3" localSheetId="4">#REF!</definedName>
    <definedName name="_qdm3">#REF!</definedName>
    <definedName name="_QT100" localSheetId="6">[1]SERVIÇO!#REF!</definedName>
    <definedName name="_QT100" localSheetId="5">[1]SERVIÇO!#REF!</definedName>
    <definedName name="_QT100" localSheetId="4">[1]SERVIÇO!#REF!</definedName>
    <definedName name="_QT100" localSheetId="7">[1]SERVIÇO!#REF!</definedName>
    <definedName name="_QT100" localSheetId="8">[1]SERVIÇO!#REF!</definedName>
    <definedName name="_QT100">[1]SERVIÇO!#REF!</definedName>
    <definedName name="_QT2" localSheetId="6">[1]SERVIÇO!#REF!</definedName>
    <definedName name="_QT2" localSheetId="5">[1]SERVIÇO!#REF!</definedName>
    <definedName name="_QT2" localSheetId="4">[1]SERVIÇO!#REF!</definedName>
    <definedName name="_QT2" localSheetId="7">[1]SERVIÇO!#REF!</definedName>
    <definedName name="_QT2">[1]SERVIÇO!#REF!</definedName>
    <definedName name="_QT3" localSheetId="6">[1]SERVIÇO!#REF!</definedName>
    <definedName name="_QT3" localSheetId="5">[1]SERVIÇO!#REF!</definedName>
    <definedName name="_QT3" localSheetId="4">[1]SERVIÇO!#REF!</definedName>
    <definedName name="_QT3" localSheetId="7">[1]SERVIÇO!#REF!</definedName>
    <definedName name="_QT3">[1]SERVIÇO!#REF!</definedName>
    <definedName name="_QT4" localSheetId="6">[1]SERVIÇO!#REF!</definedName>
    <definedName name="_QT4" localSheetId="5">[1]SERVIÇO!#REF!</definedName>
    <definedName name="_QT4" localSheetId="4">[1]SERVIÇO!#REF!</definedName>
    <definedName name="_QT4" localSheetId="7">[1]SERVIÇO!#REF!</definedName>
    <definedName name="_QT4">[1]SERVIÇO!#REF!</definedName>
    <definedName name="_QT50" localSheetId="4">[1]SERVIÇO!#REF!</definedName>
    <definedName name="_QT50">[1]SERVIÇO!#REF!</definedName>
    <definedName name="_QT75" localSheetId="4">[1]SERVIÇO!#REF!</definedName>
    <definedName name="_QT75">[1]SERVIÇO!#REF!</definedName>
    <definedName name="_rcm10" localSheetId="6">#REF!</definedName>
    <definedName name="_rcm10" localSheetId="5">#REF!</definedName>
    <definedName name="_rcm10" localSheetId="4">#REF!</definedName>
    <definedName name="_rcm10" localSheetId="7">#REF!</definedName>
    <definedName name="_rcm10">#REF!</definedName>
    <definedName name="_rcm15" localSheetId="6">#REF!</definedName>
    <definedName name="_rcm15" localSheetId="5">#REF!</definedName>
    <definedName name="_rcm15" localSheetId="4">#REF!</definedName>
    <definedName name="_rcm15" localSheetId="7">#REF!</definedName>
    <definedName name="_rcm15">#REF!</definedName>
    <definedName name="_rcm20" localSheetId="6">#REF!</definedName>
    <definedName name="_rcm20" localSheetId="5">#REF!</definedName>
    <definedName name="_rcm20" localSheetId="4">#REF!</definedName>
    <definedName name="_rcm20" localSheetId="7">#REF!</definedName>
    <definedName name="_rcm20">#REF!</definedName>
    <definedName name="_rcm5" localSheetId="4">#REF!</definedName>
    <definedName name="_rcm5">#REF!</definedName>
    <definedName name="_res10" localSheetId="4">#REF!</definedName>
    <definedName name="_res10">#REF!</definedName>
    <definedName name="_res15" localSheetId="4">#REF!</definedName>
    <definedName name="_res15">#REF!</definedName>
    <definedName name="_res5" localSheetId="4">#REF!</definedName>
    <definedName name="_res5">#REF!</definedName>
    <definedName name="_rge32" localSheetId="4">#REF!</definedName>
    <definedName name="_rge32">#REF!</definedName>
    <definedName name="_rgf60" localSheetId="4">#REF!</definedName>
    <definedName name="_rgf60">#REF!</definedName>
    <definedName name="_rgp1" localSheetId="4">#REF!</definedName>
    <definedName name="_rgp1">#REF!</definedName>
    <definedName name="_T" localSheetId="6">[1]SERVIÇO!#REF!</definedName>
    <definedName name="_T" localSheetId="5">[1]SERVIÇO!#REF!</definedName>
    <definedName name="_T" localSheetId="4">[1]SERVIÇO!#REF!</definedName>
    <definedName name="_T" localSheetId="7">[1]SERVIÇO!#REF!</definedName>
    <definedName name="_T" localSheetId="8">[1]SERVIÇO!#REF!</definedName>
    <definedName name="_T">[1]SERVIÇO!#REF!</definedName>
    <definedName name="_tap100" localSheetId="6">#REF!</definedName>
    <definedName name="_tap100" localSheetId="5">#REF!</definedName>
    <definedName name="_tap100" localSheetId="4">#REF!</definedName>
    <definedName name="_tap100" localSheetId="7">#REF!</definedName>
    <definedName name="_tap100">#REF!</definedName>
    <definedName name="_tb112" localSheetId="6">#REF!</definedName>
    <definedName name="_tb112" localSheetId="5">#REF!</definedName>
    <definedName name="_tb112" localSheetId="4">#REF!</definedName>
    <definedName name="_tb112" localSheetId="7">#REF!</definedName>
    <definedName name="_tb112">#REF!</definedName>
    <definedName name="_tb16" localSheetId="6">#REF!</definedName>
    <definedName name="_tb16" localSheetId="5">#REF!</definedName>
    <definedName name="_tb16" localSheetId="4">#REF!</definedName>
    <definedName name="_tb16" localSheetId="7">#REF!</definedName>
    <definedName name="_tb16">#REF!</definedName>
    <definedName name="_tb19" localSheetId="4">#REF!</definedName>
    <definedName name="_tb19">#REF!</definedName>
    <definedName name="_tba20" localSheetId="4">#REF!</definedName>
    <definedName name="_tba20">#REF!</definedName>
    <definedName name="_tba32" localSheetId="4">#REF!</definedName>
    <definedName name="_tba32">#REF!</definedName>
    <definedName name="_tba50" localSheetId="4">#REF!</definedName>
    <definedName name="_tba50">#REF!</definedName>
    <definedName name="_tba60" localSheetId="4">#REF!</definedName>
    <definedName name="_tba60">#REF!</definedName>
    <definedName name="_tbe100" localSheetId="4">#REF!</definedName>
    <definedName name="_tbe100">#REF!</definedName>
    <definedName name="_tbe40" localSheetId="4">#REF!</definedName>
    <definedName name="_tbe40">#REF!</definedName>
    <definedName name="_tbe50" localSheetId="4">#REF!</definedName>
    <definedName name="_tbe50">#REF!</definedName>
    <definedName name="_tca80" localSheetId="4">#REF!</definedName>
    <definedName name="_tca80">#REF!</definedName>
    <definedName name="_tea32" localSheetId="4">#REF!</definedName>
    <definedName name="_tea32">#REF!</definedName>
    <definedName name="_tea4560" localSheetId="4">#REF!</definedName>
    <definedName name="_tea4560">#REF!</definedName>
    <definedName name="_tee100" localSheetId="4">#REF!</definedName>
    <definedName name="_tee100">#REF!</definedName>
    <definedName name="_ter10050" localSheetId="4">#REF!</definedName>
    <definedName name="_ter10050">#REF!</definedName>
    <definedName name="_tfg50" localSheetId="4">#REF!</definedName>
    <definedName name="_tfg50">#REF!</definedName>
    <definedName name="_tlf6" localSheetId="4">#REF!</definedName>
    <definedName name="_tlf6">#REF!</definedName>
    <definedName name="_Toc66241043_8" localSheetId="6">'[3]3-Material de consumo'!#REF!</definedName>
    <definedName name="_Toc66241043_8" localSheetId="5">'[3]3-Material de consumo'!#REF!</definedName>
    <definedName name="_Toc66241043_8" localSheetId="4">'[3]3-Material de consumo'!#REF!</definedName>
    <definedName name="_Toc66241043_8" localSheetId="7">'[3]3-Material de consumo'!#REF!</definedName>
    <definedName name="_Toc66241043_8" localSheetId="8">'[3]3-Material de consumo'!#REF!</definedName>
    <definedName name="_Toc66241043_8">'[3]3-Material de consumo'!#REF!</definedName>
    <definedName name="_Toc66241043_8_1" localSheetId="6">'[3]3-Material de consumo'!#REF!</definedName>
    <definedName name="_Toc66241043_8_1" localSheetId="5">'[3]3-Material de consumo'!#REF!</definedName>
    <definedName name="_Toc66241043_8_1" localSheetId="4">'[3]3-Material de consumo'!#REF!</definedName>
    <definedName name="_Toc66241043_8_1" localSheetId="7">'[3]3-Material de consumo'!#REF!</definedName>
    <definedName name="_Toc66241043_8_1">'[3]3-Material de consumo'!#REF!</definedName>
    <definedName name="_Toc66241043_8_1_4" localSheetId="6">'[3]3-Material de consumo'!#REF!</definedName>
    <definedName name="_Toc66241043_8_1_4" localSheetId="5">'[3]3-Material de consumo'!#REF!</definedName>
    <definedName name="_Toc66241043_8_1_4" localSheetId="4">'[3]3-Material de consumo'!#REF!</definedName>
    <definedName name="_Toc66241043_8_1_4" localSheetId="7">'[3]3-Material de consumo'!#REF!</definedName>
    <definedName name="_Toc66241043_8_1_4">'[3]3-Material de consumo'!#REF!</definedName>
    <definedName name="_Toc66241043_8_4" localSheetId="6">'[3]3-Material de consumo'!#REF!</definedName>
    <definedName name="_Toc66241043_8_4" localSheetId="5">'[3]3-Material de consumo'!#REF!</definedName>
    <definedName name="_Toc66241043_8_4" localSheetId="4">'[3]3-Material de consumo'!#REF!</definedName>
    <definedName name="_Toc66241043_8_4" localSheetId="7">'[3]3-Material de consumo'!#REF!</definedName>
    <definedName name="_Toc66241043_8_4">'[3]3-Material de consumo'!#REF!</definedName>
    <definedName name="_Toc66241043_8_6" localSheetId="4">'[3]3-Material de consumo'!#REF!</definedName>
    <definedName name="_Toc66241043_8_6">'[3]3-Material de consumo'!#REF!</definedName>
    <definedName name="_Toc66241043_8_6_4" localSheetId="4">'[3]3-Material de consumo'!#REF!</definedName>
    <definedName name="_Toc66241043_8_6_4">'[3]3-Material de consumo'!#REF!</definedName>
    <definedName name="_tub10012" localSheetId="6">#REF!</definedName>
    <definedName name="_tub10012" localSheetId="5">#REF!</definedName>
    <definedName name="_tub10012" localSheetId="4">#REF!</definedName>
    <definedName name="_tub10012" localSheetId="7">#REF!</definedName>
    <definedName name="_tub10012">#REF!</definedName>
    <definedName name="_tub10015" localSheetId="6">#REF!</definedName>
    <definedName name="_tub10015" localSheetId="5">#REF!</definedName>
    <definedName name="_tub10015" localSheetId="4">#REF!</definedName>
    <definedName name="_tub10015" localSheetId="7">#REF!</definedName>
    <definedName name="_tub10015">#REF!</definedName>
    <definedName name="_tub10020" localSheetId="6">#REF!</definedName>
    <definedName name="_tub10020" localSheetId="5">#REF!</definedName>
    <definedName name="_tub10020" localSheetId="4">#REF!</definedName>
    <definedName name="_tub10020" localSheetId="7">#REF!</definedName>
    <definedName name="_tub10020">#REF!</definedName>
    <definedName name="_tub15012" localSheetId="4">#REF!</definedName>
    <definedName name="_tub15012">#REF!</definedName>
    <definedName name="_tub4012" localSheetId="4">#REF!</definedName>
    <definedName name="_tub4012">#REF!</definedName>
    <definedName name="_tub4015" localSheetId="4">#REF!</definedName>
    <definedName name="_tub4015">#REF!</definedName>
    <definedName name="_tub4020" localSheetId="4">#REF!</definedName>
    <definedName name="_tub4020">#REF!</definedName>
    <definedName name="_tub5012" localSheetId="4">#REF!</definedName>
    <definedName name="_tub5012">#REF!</definedName>
    <definedName name="_tub5015" localSheetId="4">#REF!</definedName>
    <definedName name="_tub5015">#REF!</definedName>
    <definedName name="_tub5020" localSheetId="4">#REF!</definedName>
    <definedName name="_tub5020">#REF!</definedName>
    <definedName name="_tub7512" localSheetId="4">#REF!</definedName>
    <definedName name="_tub7512">#REF!</definedName>
    <definedName name="_tub7515" localSheetId="4">#REF!</definedName>
    <definedName name="_tub7515">#REF!</definedName>
    <definedName name="_tub7520" localSheetId="4">#REF!</definedName>
    <definedName name="_tub7520">#REF!</definedName>
    <definedName name="a" localSheetId="4">#REF!</definedName>
    <definedName name="a" localSheetId="7">#REF!</definedName>
    <definedName name="a">#REF!</definedName>
    <definedName name="a_1" localSheetId="4">#REF!</definedName>
    <definedName name="a_1">#REF!</definedName>
    <definedName name="a_1_4" localSheetId="4">#REF!</definedName>
    <definedName name="a_1_4">#REF!</definedName>
    <definedName name="a_4" localSheetId="4">#REF!</definedName>
    <definedName name="a_4">#REF!</definedName>
    <definedName name="a_6" localSheetId="4">#REF!</definedName>
    <definedName name="a_6">#REF!</definedName>
    <definedName name="a_6_4" localSheetId="4">#REF!</definedName>
    <definedName name="a_6_4">#REF!</definedName>
    <definedName name="aaa" localSheetId="4">#REF!</definedName>
    <definedName name="aaa" localSheetId="7">#REF!</definedName>
    <definedName name="aaa">#REF!</definedName>
    <definedName name="AAAAA" localSheetId="4">#REF!</definedName>
    <definedName name="AAAAA">#REF!</definedName>
    <definedName name="abebqt" localSheetId="6">[1]SERVIÇO!#REF!</definedName>
    <definedName name="abebqt" localSheetId="5">[1]SERVIÇO!#REF!</definedName>
    <definedName name="abebqt" localSheetId="4">[1]SERVIÇO!#REF!</definedName>
    <definedName name="abebqt" localSheetId="7">[1]SERVIÇO!#REF!</definedName>
    <definedName name="abebqt" localSheetId="8">[1]SERVIÇO!#REF!</definedName>
    <definedName name="abebqt">[1]SERVIÇO!#REF!</definedName>
    <definedName name="ACADUC" localSheetId="6">[1]SERVIÇO!#REF!</definedName>
    <definedName name="ACADUC" localSheetId="5">[1]SERVIÇO!#REF!</definedName>
    <definedName name="ACADUC" localSheetId="4">[1]SERVIÇO!#REF!</definedName>
    <definedName name="ACADUC" localSheetId="7">[1]SERVIÇO!#REF!</definedName>
    <definedName name="ACADUC">[1]SERVIÇO!#REF!</definedName>
    <definedName name="ACBEB" localSheetId="6">[1]SERVIÇO!#REF!</definedName>
    <definedName name="ACBEB" localSheetId="5">[1]SERVIÇO!#REF!</definedName>
    <definedName name="ACBEB" localSheetId="4">[1]SERVIÇO!#REF!</definedName>
    <definedName name="ACBEB" localSheetId="7">[1]SERVIÇO!#REF!</definedName>
    <definedName name="ACBEB">[1]SERVIÇO!#REF!</definedName>
    <definedName name="ACBOMB" localSheetId="6">[1]SERVIÇO!#REF!</definedName>
    <definedName name="ACBOMB" localSheetId="5">[1]SERVIÇO!#REF!</definedName>
    <definedName name="ACBOMB" localSheetId="4">[1]SERVIÇO!#REF!</definedName>
    <definedName name="ACBOMB" localSheetId="7">[1]SERVIÇO!#REF!</definedName>
    <definedName name="ACBOMB">[1]SERVIÇO!#REF!</definedName>
    <definedName name="AccessDatabase" hidden="1">"D:\Arquivos do excel\Planilha modelo1.mdb"</definedName>
    <definedName name="ACCHAF" localSheetId="6">[1]SERVIÇO!#REF!</definedName>
    <definedName name="ACCHAF" localSheetId="5">[1]SERVIÇO!#REF!</definedName>
    <definedName name="ACCHAF" localSheetId="4">[1]SERVIÇO!#REF!</definedName>
    <definedName name="ACCHAF" localSheetId="7">[1]SERVIÇO!#REF!</definedName>
    <definedName name="ACCHAF" localSheetId="8">[1]SERVIÇO!#REF!</definedName>
    <definedName name="ACCHAF">[1]SERVIÇO!#REF!</definedName>
    <definedName name="ACDER" localSheetId="6">[1]SERVIÇO!#REF!</definedName>
    <definedName name="ACDER" localSheetId="5">[1]SERVIÇO!#REF!</definedName>
    <definedName name="ACDER" localSheetId="4">[1]SERVIÇO!#REF!</definedName>
    <definedName name="ACDER" localSheetId="7">[1]SERVIÇO!#REF!</definedName>
    <definedName name="ACDER">[1]SERVIÇO!#REF!</definedName>
    <definedName name="ACDIV" localSheetId="6">[1]SERVIÇO!#REF!</definedName>
    <definedName name="ACDIV" localSheetId="5">[1]SERVIÇO!#REF!</definedName>
    <definedName name="ACDIV" localSheetId="4">[1]SERVIÇO!#REF!</definedName>
    <definedName name="ACDIV" localSheetId="7">[1]SERVIÇO!#REF!</definedName>
    <definedName name="ACDIV">[1]SERVIÇO!#REF!</definedName>
    <definedName name="ACEQP" localSheetId="6">[1]SERVIÇO!#REF!</definedName>
    <definedName name="ACEQP" localSheetId="5">[1]SERVIÇO!#REF!</definedName>
    <definedName name="ACEQP" localSheetId="4">[1]SERVIÇO!#REF!</definedName>
    <definedName name="ACEQP" localSheetId="7">[1]SERVIÇO!#REF!</definedName>
    <definedName name="ACEQP">[1]SERVIÇO!#REF!</definedName>
    <definedName name="ACHAFQT" localSheetId="6">[1]SERVIÇO!#REF!</definedName>
    <definedName name="ACHAFQT" localSheetId="5">[1]SERVIÇO!#REF!</definedName>
    <definedName name="ACHAFQT" localSheetId="4">[1]SERVIÇO!#REF!</definedName>
    <definedName name="ACHAFQT" localSheetId="7">[1]SERVIÇO!#REF!</definedName>
    <definedName name="ACHAFQT">[1]SERVIÇO!#REF!</definedName>
    <definedName name="acl" localSheetId="6">#REF!</definedName>
    <definedName name="acl" localSheetId="5">#REF!</definedName>
    <definedName name="acl" localSheetId="4">#REF!</definedName>
    <definedName name="acl" localSheetId="7">#REF!</definedName>
    <definedName name="acl">#REF!</definedName>
    <definedName name="ACMUR" localSheetId="6">[1]SERVIÇO!#REF!</definedName>
    <definedName name="ACMUR" localSheetId="5">[1]SERVIÇO!#REF!</definedName>
    <definedName name="ACMUR" localSheetId="4">[1]SERVIÇO!#REF!</definedName>
    <definedName name="ACMUR" localSheetId="7">[1]SERVIÇO!#REF!</definedName>
    <definedName name="ACMUR" localSheetId="8">[1]SERVIÇO!#REF!</definedName>
    <definedName name="ACMUR">[1]SERVIÇO!#REF!</definedName>
    <definedName name="aço" localSheetId="6">#REF!</definedName>
    <definedName name="aço" localSheetId="5">#REF!</definedName>
    <definedName name="aço" localSheetId="4">#REF!</definedName>
    <definedName name="aço" localSheetId="7">#REF!</definedName>
    <definedName name="aço">#REF!</definedName>
    <definedName name="ACONT2" localSheetId="4">[1]SERVIÇO!#REF!</definedName>
    <definedName name="ACONT2" localSheetId="8">[1]SERVIÇO!#REF!</definedName>
    <definedName name="ACONT2">[1]SERVIÇO!#REF!</definedName>
    <definedName name="ACPIPA" localSheetId="6">[1]SERVIÇO!#REF!</definedName>
    <definedName name="ACPIPA" localSheetId="5">[1]SERVIÇO!#REF!</definedName>
    <definedName name="ACPIPA" localSheetId="4">[1]SERVIÇO!#REF!</definedName>
    <definedName name="ACPIPA" localSheetId="7">[1]SERVIÇO!#REF!</definedName>
    <definedName name="ACPIPA">[1]SERVIÇO!#REF!</definedName>
    <definedName name="ACTRANSP" localSheetId="6">[1]SERVIÇO!#REF!</definedName>
    <definedName name="ACTRANSP" localSheetId="5">[1]SERVIÇO!#REF!</definedName>
    <definedName name="ACTRANSP" localSheetId="4">[1]SERVIÇO!#REF!</definedName>
    <definedName name="ACTRANSP" localSheetId="7">[1]SERVIÇO!#REF!</definedName>
    <definedName name="ACTRANSP">[1]SERVIÇO!#REF!</definedName>
    <definedName name="ade" localSheetId="6">#REF!</definedName>
    <definedName name="ade" localSheetId="5">#REF!</definedName>
    <definedName name="ade" localSheetId="4">#REF!</definedName>
    <definedName name="ade" localSheetId="7">#REF!</definedName>
    <definedName name="ade">#REF!</definedName>
    <definedName name="adtimp" localSheetId="6">#REF!</definedName>
    <definedName name="adtimp" localSheetId="5">#REF!</definedName>
    <definedName name="adtimp" localSheetId="4">#REF!</definedName>
    <definedName name="adtimp" localSheetId="7">#REF!</definedName>
    <definedName name="adtimp">#REF!</definedName>
    <definedName name="ADUCQT" localSheetId="6">[1]SERVIÇO!#REF!</definedName>
    <definedName name="ADUCQT" localSheetId="5">[1]SERVIÇO!#REF!</definedName>
    <definedName name="ADUCQT" localSheetId="4">[1]SERVIÇO!#REF!</definedName>
    <definedName name="ADUCQT" localSheetId="7">[1]SERVIÇO!#REF!</definedName>
    <definedName name="ADUCQT" localSheetId="8">[1]SERVIÇO!#REF!</definedName>
    <definedName name="ADUCQT">[1]SERVIÇO!#REF!</definedName>
    <definedName name="af" localSheetId="4">#REF!</definedName>
    <definedName name="af" localSheetId="7">#REF!</definedName>
    <definedName name="af">#REF!</definedName>
    <definedName name="af_1" localSheetId="4">#REF!</definedName>
    <definedName name="af_1">#REF!</definedName>
    <definedName name="aff" localSheetId="4">#REF!</definedName>
    <definedName name="aff">#REF!</definedName>
    <definedName name="afi" localSheetId="4">#REF!</definedName>
    <definedName name="afi">#REF!</definedName>
    <definedName name="afp" localSheetId="4">#REF!</definedName>
    <definedName name="afp">#REF!</definedName>
    <definedName name="ag" localSheetId="4">#REF!</definedName>
    <definedName name="ag" localSheetId="7">#REF!</definedName>
    <definedName name="ag">#REF!</definedName>
    <definedName name="ag_1" localSheetId="4">#REF!</definedName>
    <definedName name="ag_1">#REF!</definedName>
    <definedName name="agr" localSheetId="4">#REF!</definedName>
    <definedName name="agr">#REF!</definedName>
    <definedName name="AITEM" localSheetId="6">[1]SERVIÇO!#REF!</definedName>
    <definedName name="AITEM" localSheetId="5">[1]SERVIÇO!#REF!</definedName>
    <definedName name="AITEM" localSheetId="4">[1]SERVIÇO!#REF!</definedName>
    <definedName name="AITEM" localSheetId="7">[1]SERVIÇO!#REF!</definedName>
    <definedName name="AITEM" localSheetId="8">[1]SERVIÇO!#REF!</definedName>
    <definedName name="AITEM">[1]SERVIÇO!#REF!</definedName>
    <definedName name="ALTADUC" localSheetId="6">[1]SERVIÇO!#REF!</definedName>
    <definedName name="ALTADUC" localSheetId="5">[1]SERVIÇO!#REF!</definedName>
    <definedName name="ALTADUC" localSheetId="4">[1]SERVIÇO!#REF!</definedName>
    <definedName name="ALTADUC" localSheetId="7">[1]SERVIÇO!#REF!</definedName>
    <definedName name="ALTADUC">[1]SERVIÇO!#REF!</definedName>
    <definedName name="ALTBOMB" localSheetId="6">[1]SERVIÇO!#REF!</definedName>
    <definedName name="ALTBOMB" localSheetId="5">[1]SERVIÇO!#REF!</definedName>
    <definedName name="ALTBOMB" localSheetId="4">[1]SERVIÇO!#REF!</definedName>
    <definedName name="ALTBOMB" localSheetId="7">[1]SERVIÇO!#REF!</definedName>
    <definedName name="ALTBOMB">[1]SERVIÇO!#REF!</definedName>
    <definedName name="ALTCAP" localSheetId="6">[1]SERVIÇO!#REF!</definedName>
    <definedName name="ALTCAP" localSheetId="5">[1]SERVIÇO!#REF!</definedName>
    <definedName name="ALTCAP" localSheetId="4">[1]SERVIÇO!#REF!</definedName>
    <definedName name="ALTCAP" localSheetId="7">[1]SERVIÇO!#REF!</definedName>
    <definedName name="ALTCAP">[1]SERVIÇO!#REF!</definedName>
    <definedName name="ALTDER" localSheetId="6">[1]SERVIÇO!#REF!</definedName>
    <definedName name="ALTDER" localSheetId="5">[1]SERVIÇO!#REF!</definedName>
    <definedName name="ALTDER" localSheetId="4">[1]SERVIÇO!#REF!</definedName>
    <definedName name="ALTDER" localSheetId="7">[1]SERVIÇO!#REF!</definedName>
    <definedName name="ALTDER">[1]SERVIÇO!#REF!</definedName>
    <definedName name="ALTEQUIP" localSheetId="4">[1]SERVIÇO!#REF!</definedName>
    <definedName name="ALTEQUIP">[1]SERVIÇO!#REF!</definedName>
    <definedName name="ALTIEQP" localSheetId="4">[1]SERVIÇO!#REF!</definedName>
    <definedName name="ALTIEQP">[1]SERVIÇO!#REF!</definedName>
    <definedName name="ALTMUR" localSheetId="4">[1]SERVIÇO!#REF!</definedName>
    <definedName name="ALTMUR">[1]SERVIÇO!#REF!</definedName>
    <definedName name="ALTRES10" localSheetId="4">[1]SERVIÇO!#REF!</definedName>
    <definedName name="ALTRES10">[1]SERVIÇO!#REF!</definedName>
    <definedName name="ALTRES15" localSheetId="4">[1]SERVIÇO!#REF!</definedName>
    <definedName name="ALTRES15">[1]SERVIÇO!#REF!</definedName>
    <definedName name="ALTRES20" localSheetId="4">[1]SERVIÇO!#REF!</definedName>
    <definedName name="ALTRES20">[1]SERVIÇO!#REF!</definedName>
    <definedName name="ALTTRANS" localSheetId="4">[1]SERVIÇO!#REF!</definedName>
    <definedName name="ALTTRANS">[1]SERVIÇO!#REF!</definedName>
    <definedName name="amc" localSheetId="6">#REF!</definedName>
    <definedName name="amc" localSheetId="5">#REF!</definedName>
    <definedName name="amc" localSheetId="4">#REF!</definedName>
    <definedName name="amc" localSheetId="7">#REF!</definedName>
    <definedName name="amc">#REF!</definedName>
    <definedName name="amd" localSheetId="6">#REF!</definedName>
    <definedName name="amd" localSheetId="5">#REF!</definedName>
    <definedName name="amd" localSheetId="4">#REF!</definedName>
    <definedName name="amd" localSheetId="7">#REF!</definedName>
    <definedName name="amd">#REF!</definedName>
    <definedName name="ame" localSheetId="6">#REF!</definedName>
    <definedName name="ame" localSheetId="5">#REF!</definedName>
    <definedName name="ame" localSheetId="4">#REF!</definedName>
    <definedName name="ame" localSheetId="7">#REF!</definedName>
    <definedName name="ame">#REF!</definedName>
    <definedName name="amm" localSheetId="4">#REF!</definedName>
    <definedName name="amm">#REF!</definedName>
    <definedName name="AmorEscri" localSheetId="6">[4]EquiA!#REF!</definedName>
    <definedName name="AmorEscri" localSheetId="5">[4]EquiA!#REF!</definedName>
    <definedName name="AmorEscri" localSheetId="4">[4]EquiA!#REF!</definedName>
    <definedName name="AmorEscri" localSheetId="7">[4]EquiA!#REF!</definedName>
    <definedName name="AmorEscri" localSheetId="8">[4]EquiA!#REF!</definedName>
    <definedName name="AmorEscri">[4]EquiA!#REF!</definedName>
    <definedName name="AmorEscri_1" localSheetId="6">[4]EquiA!#REF!</definedName>
    <definedName name="AmorEscri_1" localSheetId="5">[4]EquiA!#REF!</definedName>
    <definedName name="AmorEscri_1" localSheetId="4">[4]EquiA!#REF!</definedName>
    <definedName name="AmorEscri_1" localSheetId="7">[4]EquiA!#REF!</definedName>
    <definedName name="AmorEscri_1">[4]EquiA!#REF!</definedName>
    <definedName name="AmorEscri_1_4" localSheetId="6">[4]EquiA!#REF!</definedName>
    <definedName name="AmorEscri_1_4" localSheetId="5">[4]EquiA!#REF!</definedName>
    <definedName name="AmorEscri_1_4" localSheetId="4">[4]EquiA!#REF!</definedName>
    <definedName name="AmorEscri_1_4" localSheetId="7">[4]EquiA!#REF!</definedName>
    <definedName name="AmorEscri_1_4">[4]EquiA!#REF!</definedName>
    <definedName name="AmorEscri_4" localSheetId="6">[4]EquiA!#REF!</definedName>
    <definedName name="AmorEscri_4" localSheetId="5">[4]EquiA!#REF!</definedName>
    <definedName name="AmorEscri_4" localSheetId="4">[4]EquiA!#REF!</definedName>
    <definedName name="AmorEscri_4" localSheetId="7">[4]EquiA!#REF!</definedName>
    <definedName name="AmorEscri_4">[4]EquiA!#REF!</definedName>
    <definedName name="AmorEscri_6" localSheetId="6">[4]EquiA!#REF!</definedName>
    <definedName name="AmorEscri_6" localSheetId="5">[4]EquiA!#REF!</definedName>
    <definedName name="AmorEscri_6" localSheetId="4">[4]EquiA!#REF!</definedName>
    <definedName name="AmorEscri_6" localSheetId="7">[4]EquiA!#REF!</definedName>
    <definedName name="AmorEscri_6">[4]EquiA!#REF!</definedName>
    <definedName name="AmorEscri_6_4" localSheetId="4">[4]EquiA!#REF!</definedName>
    <definedName name="AmorEscri_6_4">[4]EquiA!#REF!</definedName>
    <definedName name="AmorVei" localSheetId="4">[4]EquiA!#REF!</definedName>
    <definedName name="AmorVei">[4]EquiA!#REF!</definedName>
    <definedName name="AmorVei_1" localSheetId="4">[4]EquiA!#REF!</definedName>
    <definedName name="AmorVei_1">[4]EquiA!#REF!</definedName>
    <definedName name="AmorVei_1_4" localSheetId="4">[4]EquiA!#REF!</definedName>
    <definedName name="AmorVei_1_4">[4]EquiA!#REF!</definedName>
    <definedName name="AmorVei_4" localSheetId="4">[4]EquiA!#REF!</definedName>
    <definedName name="AmorVei_4">[4]EquiA!#REF!</definedName>
    <definedName name="AmorVei_6" localSheetId="4">[4]EquiA!#REF!</definedName>
    <definedName name="AmorVei_6">[4]EquiA!#REF!</definedName>
    <definedName name="AmorVei_6_4" localSheetId="4">[4]EquiA!#REF!</definedName>
    <definedName name="AmorVei_6_4">[4]EquiA!#REF!</definedName>
    <definedName name="anb" localSheetId="6">#REF!</definedName>
    <definedName name="anb" localSheetId="5">#REF!</definedName>
    <definedName name="anb" localSheetId="4">#REF!</definedName>
    <definedName name="anb" localSheetId="7">#REF!</definedName>
    <definedName name="anb">#REF!</definedName>
    <definedName name="apc" localSheetId="6">#REF!</definedName>
    <definedName name="apc" localSheetId="5">#REF!</definedName>
    <definedName name="apc" localSheetId="4">#REF!</definedName>
    <definedName name="apc" localSheetId="7">#REF!</definedName>
    <definedName name="apc">#REF!</definedName>
    <definedName name="apmfs" localSheetId="4">#REF!</definedName>
    <definedName name="apmfs">#REF!</definedName>
    <definedName name="AQTEMP1" localSheetId="6">[1]SERVIÇO!#REF!</definedName>
    <definedName name="AQTEMP1" localSheetId="5">[1]SERVIÇO!#REF!</definedName>
    <definedName name="AQTEMP1" localSheetId="4">[1]SERVIÇO!#REF!</definedName>
    <definedName name="AQTEMP1" localSheetId="7">[1]SERVIÇO!#REF!</definedName>
    <definedName name="AQTEMP1" localSheetId="8">[1]SERVIÇO!#REF!</definedName>
    <definedName name="AQTEMP1">[1]SERVIÇO!#REF!</definedName>
    <definedName name="AQTEMP2" localSheetId="6">[1]SERVIÇO!#REF!</definedName>
    <definedName name="AQTEMP2" localSheetId="5">[1]SERVIÇO!#REF!</definedName>
    <definedName name="AQTEMP2" localSheetId="4">[1]SERVIÇO!#REF!</definedName>
    <definedName name="AQTEMP2" localSheetId="7">[1]SERVIÇO!#REF!</definedName>
    <definedName name="AQTEMP2">[1]SERVIÇO!#REF!</definedName>
    <definedName name="are" localSheetId="6">#REF!</definedName>
    <definedName name="are" localSheetId="5">#REF!</definedName>
    <definedName name="are" localSheetId="4">#REF!</definedName>
    <definedName name="are" localSheetId="7">#REF!</definedName>
    <definedName name="are">#REF!</definedName>
    <definedName name="_xlnm.Print_Area" localSheetId="2">CPUs!$A$1:$H$276</definedName>
    <definedName name="_xlnm.Print_Area" localSheetId="4">Cronograma_Desembolso!$A$1:$H$38</definedName>
    <definedName name="_xlnm.Print_Area" localSheetId="7">'Det Enc Sociais'!$A$2:$H$49</definedName>
    <definedName name="_xlnm.Print_Area" localSheetId="0">'Instruções Preenchimento'!$A$1:$F$16</definedName>
    <definedName name="_xlnm.Print_Area" localSheetId="1">'Itens para CPUs'!$A$1:$I$71</definedName>
    <definedName name="_xlnm.Print_Area" localSheetId="3">'Resumo Geral'!$A$1:$J$35</definedName>
    <definedName name="ARQ" localSheetId="6">[1]SERVIÇO!#REF!</definedName>
    <definedName name="ARQ" localSheetId="5">[1]SERVIÇO!#REF!</definedName>
    <definedName name="ARQ" localSheetId="4">[1]SERVIÇO!#REF!</definedName>
    <definedName name="ARQ" localSheetId="7">[1]SERVIÇO!#REF!</definedName>
    <definedName name="ARQ">[1]SERVIÇO!#REF!</definedName>
    <definedName name="ARQERR" localSheetId="6">[1]SERVIÇO!#REF!</definedName>
    <definedName name="ARQERR" localSheetId="5">[1]SERVIÇO!#REF!</definedName>
    <definedName name="ARQERR" localSheetId="4">[1]SERVIÇO!#REF!</definedName>
    <definedName name="ARQERR" localSheetId="7">[1]SERVIÇO!#REF!</definedName>
    <definedName name="ARQERR">[1]SERVIÇO!#REF!</definedName>
    <definedName name="ARQMARC" localSheetId="6">[1]SERVIÇO!#REF!</definedName>
    <definedName name="ARQMARC" localSheetId="5">[1]SERVIÇO!#REF!</definedName>
    <definedName name="ARQMARC" localSheetId="4">[1]SERVIÇO!#REF!</definedName>
    <definedName name="ARQMARC" localSheetId="7">[1]SERVIÇO!#REF!</definedName>
    <definedName name="ARQMARC">[1]SERVIÇO!#REF!</definedName>
    <definedName name="ARQPLAN" localSheetId="6">[1]SERVIÇO!#REF!</definedName>
    <definedName name="ARQPLAN" localSheetId="5">[1]SERVIÇO!#REF!</definedName>
    <definedName name="ARQPLAN" localSheetId="4">[1]SERVIÇO!#REF!</definedName>
    <definedName name="ARQPLAN" localSheetId="7">[1]SERVIÇO!#REF!</definedName>
    <definedName name="ARQPLAN">[1]SERVIÇO!#REF!</definedName>
    <definedName name="ARQT" localSheetId="4">[1]SERVIÇO!#REF!</definedName>
    <definedName name="ARQT">[1]SERVIÇO!#REF!</definedName>
    <definedName name="ARQTEMP" localSheetId="4">[1]SERVIÇO!#REF!</definedName>
    <definedName name="ARQTEMP">[1]SERVIÇO!#REF!</definedName>
    <definedName name="ARQTXT" localSheetId="4">[1]SERVIÇO!#REF!</definedName>
    <definedName name="ARQTXT">[1]SERVIÇO!#REF!</definedName>
    <definedName name="ARTEMP" localSheetId="4">[1]SERVIÇO!#REF!</definedName>
    <definedName name="ARTEMP">[1]SERVIÇO!#REF!</definedName>
    <definedName name="Asf" localSheetId="6">#REF!</definedName>
    <definedName name="Asf" localSheetId="5">#REF!</definedName>
    <definedName name="Asf" localSheetId="4">#REF!</definedName>
    <definedName name="Asf" localSheetId="7">#REF!</definedName>
    <definedName name="Asf">#REF!</definedName>
    <definedName name="ass" localSheetId="6">[1]SERVIÇO!#REF!</definedName>
    <definedName name="ass" localSheetId="5">[1]SERVIÇO!#REF!</definedName>
    <definedName name="ass" localSheetId="4">[1]SERVIÇO!#REF!</definedName>
    <definedName name="ass" localSheetId="7">[1]SERVIÇO!#REF!</definedName>
    <definedName name="ass">[1]SERVIÇO!#REF!</definedName>
    <definedName name="B320I" localSheetId="6">#REF!</definedName>
    <definedName name="B320I" localSheetId="5">#REF!</definedName>
    <definedName name="B320I" localSheetId="4">#REF!</definedName>
    <definedName name="B320I" localSheetId="7">#REF!</definedName>
    <definedName name="B320I">#REF!</definedName>
    <definedName name="B320P" localSheetId="6">#REF!</definedName>
    <definedName name="B320P" localSheetId="5">#REF!</definedName>
    <definedName name="B320P" localSheetId="4">#REF!</definedName>
    <definedName name="B320P" localSheetId="7">#REF!</definedName>
    <definedName name="B320P">#REF!</definedName>
    <definedName name="B500I" localSheetId="6">#REF!</definedName>
    <definedName name="B500I" localSheetId="5">#REF!</definedName>
    <definedName name="B500I" localSheetId="4">#REF!</definedName>
    <definedName name="B500I" localSheetId="7">#REF!</definedName>
    <definedName name="B500I">#REF!</definedName>
    <definedName name="B500P" localSheetId="4">#REF!</definedName>
    <definedName name="B500P">#REF!</definedName>
    <definedName name="BALTO" localSheetId="4">#REF!</definedName>
    <definedName name="BALTO">#REF!</definedName>
    <definedName name="_xlnm.Database" localSheetId="4">#REF!</definedName>
    <definedName name="_xlnm.Database">#REF!</definedName>
    <definedName name="bcc10.10" localSheetId="4">#REF!</definedName>
    <definedName name="bcc10.10">#REF!</definedName>
    <definedName name="bcc10.20" localSheetId="4">#REF!</definedName>
    <definedName name="bcc10.20">#REF!</definedName>
    <definedName name="bcc4.5" localSheetId="4">#REF!</definedName>
    <definedName name="bcc4.5">#REF!</definedName>
    <definedName name="bcc5.10" localSheetId="4">#REF!</definedName>
    <definedName name="bcc5.10">#REF!</definedName>
    <definedName name="bcc5.15" localSheetId="4">#REF!</definedName>
    <definedName name="bcc5.15">#REF!</definedName>
    <definedName name="bcc5.20" localSheetId="4">#REF!</definedName>
    <definedName name="bcc5.20">#REF!</definedName>
    <definedName name="bcc5.5" localSheetId="4">#REF!</definedName>
    <definedName name="bcc5.5">#REF!</definedName>
    <definedName name="bcc6.10" localSheetId="4">#REF!</definedName>
    <definedName name="bcc6.10">#REF!</definedName>
    <definedName name="bcc6.15" localSheetId="4">#REF!</definedName>
    <definedName name="bcc6.15">#REF!</definedName>
    <definedName name="bcc6.20" localSheetId="4">#REF!</definedName>
    <definedName name="bcc6.20">#REF!</definedName>
    <definedName name="bcc6.5" localSheetId="4">#REF!</definedName>
    <definedName name="bcc6.5">#REF!</definedName>
    <definedName name="bcc8.10" localSheetId="4">#REF!</definedName>
    <definedName name="bcc8.10">#REF!</definedName>
    <definedName name="bcc8.15" localSheetId="4">#REF!</definedName>
    <definedName name="bcc8.15">#REF!</definedName>
    <definedName name="bcc8.20" localSheetId="4">#REF!</definedName>
    <definedName name="bcc8.20">#REF!</definedName>
    <definedName name="bcc8.5" localSheetId="4">#REF!</definedName>
    <definedName name="bcc8.5">#REF!</definedName>
    <definedName name="bcf" localSheetId="4">#REF!</definedName>
    <definedName name="bcf">#REF!</definedName>
    <definedName name="bcp" localSheetId="4">#REF!</definedName>
    <definedName name="bcp">#REF!</definedName>
    <definedName name="BDI" localSheetId="4">#REF!</definedName>
    <definedName name="BDI">#REF!</definedName>
    <definedName name="BDIE">[5]Insumos!$D$5</definedName>
    <definedName name="bebqt" localSheetId="6">[1]SERVIÇO!#REF!</definedName>
    <definedName name="bebqt" localSheetId="5">[1]SERVIÇO!#REF!</definedName>
    <definedName name="bebqt" localSheetId="4">[1]SERVIÇO!#REF!</definedName>
    <definedName name="bebqt" localSheetId="7">[1]SERVIÇO!#REF!</definedName>
    <definedName name="bebqt">[1]SERVIÇO!#REF!</definedName>
    <definedName name="bet" localSheetId="6">#REF!</definedName>
    <definedName name="bet" localSheetId="5">#REF!</definedName>
    <definedName name="bet" localSheetId="4">#REF!</definedName>
    <definedName name="bet" localSheetId="7">#REF!</definedName>
    <definedName name="bet">#REF!</definedName>
    <definedName name="biro" localSheetId="6">[4]PessA!#REF!</definedName>
    <definedName name="biro" localSheetId="5">[4]PessA!#REF!</definedName>
    <definedName name="biro" localSheetId="4">[4]PessA!#REF!</definedName>
    <definedName name="biro" localSheetId="7">[4]PessA!#REF!</definedName>
    <definedName name="biro">[4]PessA!#REF!</definedName>
    <definedName name="biro_1" localSheetId="6">[4]PessA!#REF!</definedName>
    <definedName name="biro_1" localSheetId="5">[4]PessA!#REF!</definedName>
    <definedName name="biro_1" localSheetId="4">[4]PessA!#REF!</definedName>
    <definedName name="biro_1" localSheetId="7">[4]PessA!#REF!</definedName>
    <definedName name="biro_1">[4]PessA!#REF!</definedName>
    <definedName name="biro_1_4" localSheetId="6">[4]PessA!#REF!</definedName>
    <definedName name="biro_1_4" localSheetId="5">[4]PessA!#REF!</definedName>
    <definedName name="biro_1_4" localSheetId="4">[4]PessA!#REF!</definedName>
    <definedName name="biro_1_4" localSheetId="7">[4]PessA!#REF!</definedName>
    <definedName name="biro_1_4">[4]PessA!#REF!</definedName>
    <definedName name="biro_4" localSheetId="6">[4]PessA!#REF!</definedName>
    <definedName name="biro_4" localSheetId="5">[4]PessA!#REF!</definedName>
    <definedName name="biro_4" localSheetId="4">[4]PessA!#REF!</definedName>
    <definedName name="biro_4" localSheetId="7">[4]PessA!#REF!</definedName>
    <definedName name="biro_4">[4]PessA!#REF!</definedName>
    <definedName name="biro_6" localSheetId="6">[4]PessA!#REF!</definedName>
    <definedName name="biro_6" localSheetId="5">[4]PessA!#REF!</definedName>
    <definedName name="biro_6" localSheetId="4">[4]PessA!#REF!</definedName>
    <definedName name="biro_6" localSheetId="7">[4]PessA!#REF!</definedName>
    <definedName name="biro_6">[4]PessA!#REF!</definedName>
    <definedName name="biro_6_4" localSheetId="4">[4]PessA!#REF!</definedName>
    <definedName name="biro_6_4">[4]PessA!#REF!</definedName>
    <definedName name="bomp2" localSheetId="6">#REF!</definedName>
    <definedName name="bomp2" localSheetId="5">#REF!</definedName>
    <definedName name="bomp2" localSheetId="4">#REF!</definedName>
    <definedName name="bomp2" localSheetId="7">#REF!</definedName>
    <definedName name="bomp2">#REF!</definedName>
    <definedName name="BPF" localSheetId="6">#REF!</definedName>
    <definedName name="BPF" localSheetId="5">#REF!</definedName>
    <definedName name="BPF" localSheetId="4">#REF!</definedName>
    <definedName name="BPF" localSheetId="7">#REF!</definedName>
    <definedName name="BPF">#REF!</definedName>
    <definedName name="CA15I" localSheetId="6">#REF!</definedName>
    <definedName name="CA15I" localSheetId="5">#REF!</definedName>
    <definedName name="CA15I" localSheetId="4">#REF!</definedName>
    <definedName name="CA15I" localSheetId="7">#REF!</definedName>
    <definedName name="CA15I">#REF!</definedName>
    <definedName name="CA15P" localSheetId="4">#REF!</definedName>
    <definedName name="CA15P">#REF!</definedName>
    <definedName name="CA25I" localSheetId="4">#REF!</definedName>
    <definedName name="CA25I">#REF!</definedName>
    <definedName name="CA25P" localSheetId="4">#REF!</definedName>
    <definedName name="CA25P">#REF!</definedName>
    <definedName name="caba1_0" localSheetId="4">#REF!</definedName>
    <definedName name="caba1_0" localSheetId="7">#REF!</definedName>
    <definedName name="caba1_0">#REF!</definedName>
    <definedName name="caba4" localSheetId="4">#REF!</definedName>
    <definedName name="caba4" localSheetId="7">#REF!</definedName>
    <definedName name="caba4">#REF!</definedName>
    <definedName name="cal" localSheetId="4">#REF!</definedName>
    <definedName name="cal">#REF!</definedName>
    <definedName name="calpi" localSheetId="4">#REF!</definedName>
    <definedName name="calpi">#REF!</definedName>
    <definedName name="CAMP" localSheetId="6">[1]SERVIÇO!#REF!</definedName>
    <definedName name="CAMP" localSheetId="5">[1]SERVIÇO!#REF!</definedName>
    <definedName name="camp" localSheetId="4">#REF!</definedName>
    <definedName name="camp" localSheetId="7">#REF!</definedName>
    <definedName name="camp" localSheetId="8">#REF!</definedName>
    <definedName name="camp">#REF!</definedName>
    <definedName name="CB10I" localSheetId="6">#REF!</definedName>
    <definedName name="CB10I" localSheetId="5">#REF!</definedName>
    <definedName name="CB10I" localSheetId="4">#REF!</definedName>
    <definedName name="CB10I" localSheetId="7">#REF!</definedName>
    <definedName name="CB10I">#REF!</definedName>
    <definedName name="CB10P" localSheetId="6">#REF!</definedName>
    <definedName name="CB10P" localSheetId="5">#REF!</definedName>
    <definedName name="CB10P" localSheetId="4">#REF!</definedName>
    <definedName name="CB10P" localSheetId="7">#REF!</definedName>
    <definedName name="CB10P">#REF!</definedName>
    <definedName name="CB4I" localSheetId="4">#REF!</definedName>
    <definedName name="CB4I">#REF!</definedName>
    <definedName name="CB4P" localSheetId="4">#REF!</definedName>
    <definedName name="CB4P">#REF!</definedName>
    <definedName name="CB6.5I" localSheetId="4">#REF!</definedName>
    <definedName name="CB6.5I">#REF!</definedName>
    <definedName name="CB6.5P" localSheetId="4">#REF!</definedName>
    <definedName name="CB6.5P">#REF!</definedName>
    <definedName name="CB6I" localSheetId="4">#REF!</definedName>
    <definedName name="CB6I">#REF!</definedName>
    <definedName name="CB6P" localSheetId="4">#REF!</definedName>
    <definedName name="CB6P">#REF!</definedName>
    <definedName name="cbas" localSheetId="4">#REF!</definedName>
    <definedName name="cbas">#REF!</definedName>
    <definedName name="ccp" localSheetId="4">#REF!</definedName>
    <definedName name="ccp">#REF!</definedName>
    <definedName name="cds" localSheetId="4">#REF!</definedName>
    <definedName name="cds">#REF!</definedName>
    <definedName name="cec20x20" localSheetId="4">#REF!</definedName>
    <definedName name="cec20x20">#REF!</definedName>
    <definedName name="cer1_2" localSheetId="4">#REF!</definedName>
    <definedName name="cer1_2">#REF!</definedName>
    <definedName name="chaf" localSheetId="4">#REF!</definedName>
    <definedName name="chaf">#REF!</definedName>
    <definedName name="CHAFQT" localSheetId="6">[1]SERVIÇO!#REF!</definedName>
    <definedName name="CHAFQT" localSheetId="5">[1]SERVIÇO!#REF!</definedName>
    <definedName name="CHAFQT" localSheetId="4">[1]SERVIÇO!#REF!</definedName>
    <definedName name="CHAFQT" localSheetId="7">[1]SERVIÇO!#REF!</definedName>
    <definedName name="CHAFQT">[1]SERVIÇO!#REF!</definedName>
    <definedName name="cho" localSheetId="4">#REF!</definedName>
    <definedName name="cho" localSheetId="7">#REF!</definedName>
    <definedName name="cho">#REF!</definedName>
    <definedName name="cho_1" localSheetId="4">#REF!</definedName>
    <definedName name="cho_1">#REF!</definedName>
    <definedName name="ci" localSheetId="4">#REF!</definedName>
    <definedName name="ci" localSheetId="7">#REF!</definedName>
    <definedName name="ci">#REF!</definedName>
    <definedName name="ci_1" localSheetId="4">#REF!</definedName>
    <definedName name="ci_1">#REF!</definedName>
    <definedName name="cib" localSheetId="4">#REF!</definedName>
    <definedName name="cib">#REF!</definedName>
    <definedName name="cim" localSheetId="4">#REF!</definedName>
    <definedName name="cim">#REF!</definedName>
    <definedName name="clp" localSheetId="4">#REF!</definedName>
    <definedName name="clp">#REF!</definedName>
    <definedName name="clr1_2" localSheetId="4">#REF!</definedName>
    <definedName name="clr1_2">#REF!</definedName>
    <definedName name="CM9I" localSheetId="4">#REF!</definedName>
    <definedName name="CM9I">#REF!</definedName>
    <definedName name="CM9P" localSheetId="4">#REF!</definedName>
    <definedName name="CM9P">#REF!</definedName>
    <definedName name="COD_ATRIUM" localSheetId="4">#REF!</definedName>
    <definedName name="COD_ATRIUM">#REF!</definedName>
    <definedName name="COD_SINAPI" localSheetId="4">#REF!</definedName>
    <definedName name="COD_SINAPI">#REF!</definedName>
    <definedName name="COLSUB" localSheetId="6">[1]SERVIÇO!#REF!</definedName>
    <definedName name="COLSUB" localSheetId="5">[1]SERVIÇO!#REF!</definedName>
    <definedName name="COLSUB" localSheetId="4">[1]SERVIÇO!#REF!</definedName>
    <definedName name="COLSUB" localSheetId="7">[1]SERVIÇO!#REF!</definedName>
    <definedName name="COLSUB">[1]SERVIÇO!#REF!</definedName>
    <definedName name="comp" localSheetId="6">#REF!</definedName>
    <definedName name="comp" localSheetId="5">#REF!</definedName>
    <definedName name="comp" localSheetId="4">#REF!</definedName>
    <definedName name="comp" localSheetId="7">#REF!</definedName>
    <definedName name="comp">#REF!</definedName>
    <definedName name="CONT1" localSheetId="6">[1]SERVIÇO!#REF!</definedName>
    <definedName name="CONT1" localSheetId="5">[1]SERVIÇO!#REF!</definedName>
    <definedName name="CONT1" localSheetId="4">[1]SERVIÇO!#REF!</definedName>
    <definedName name="CONT1" localSheetId="7">[1]SERVIÇO!#REF!</definedName>
    <definedName name="CONT1">[1]SERVIÇO!#REF!</definedName>
    <definedName name="CONT2" localSheetId="6">[1]SERVIÇO!#REF!</definedName>
    <definedName name="CONT2" localSheetId="5">[1]SERVIÇO!#REF!</definedName>
    <definedName name="CONT2" localSheetId="4">[1]SERVIÇO!#REF!</definedName>
    <definedName name="CONT2" localSheetId="7">[1]SERVIÇO!#REF!</definedName>
    <definedName name="CONT2">[1]SERVIÇO!#REF!</definedName>
    <definedName name="CONT3" localSheetId="6">[1]SERVIÇO!#REF!</definedName>
    <definedName name="CONT3" localSheetId="5">[1]SERVIÇO!#REF!</definedName>
    <definedName name="CONT3" localSheetId="4">[1]SERVIÇO!#REF!</definedName>
    <definedName name="CONT3" localSheetId="7">[1]SERVIÇO!#REF!</definedName>
    <definedName name="CONT3">[1]SERVIÇO!#REF!</definedName>
    <definedName name="CONTAIT" localSheetId="6">[1]SERVIÇO!#REF!</definedName>
    <definedName name="CONTAIT" localSheetId="5">[1]SERVIÇO!#REF!</definedName>
    <definedName name="CONTAIT" localSheetId="4">[1]SERVIÇO!#REF!</definedName>
    <definedName name="CONTAIT" localSheetId="7">[1]SERVIÇO!#REF!</definedName>
    <definedName name="CONTAIT">[1]SERVIÇO!#REF!</definedName>
    <definedName name="CONTREC" localSheetId="6">[1]SERVIÇO!#REF!</definedName>
    <definedName name="CONTREC" localSheetId="5">[1]SERVIÇO!#REF!</definedName>
    <definedName name="CONTREC" localSheetId="4">[1]SERVIÇO!#REF!</definedName>
    <definedName name="CONTREC" localSheetId="7">[1]SERVIÇO!#REF!</definedName>
    <definedName name="CONTREC">[1]SERVIÇO!#REF!</definedName>
    <definedName name="CONTRES" localSheetId="4">[1]SERVIÇO!#REF!</definedName>
    <definedName name="CONTRES">[1]SERVIÇO!#REF!</definedName>
    <definedName name="CPA" localSheetId="6">#REF!</definedName>
    <definedName name="CPA" localSheetId="5">#REF!</definedName>
    <definedName name="CPA" localSheetId="4">#REF!</definedName>
    <definedName name="CPA" localSheetId="7">#REF!</definedName>
    <definedName name="CPA">#REF!</definedName>
    <definedName name="CPAF" localSheetId="6">#REF!</definedName>
    <definedName name="CPAF" localSheetId="5">#REF!</definedName>
    <definedName name="CPAF" localSheetId="4">#REF!</definedName>
    <definedName name="CPAF" localSheetId="7">#REF!</definedName>
    <definedName name="CPAF">#REF!</definedName>
    <definedName name="CRITERX" localSheetId="6">[1]SERVIÇO!#REF!</definedName>
    <definedName name="CRITERX" localSheetId="5">[1]SERVIÇO!#REF!</definedName>
    <definedName name="CRITERX" localSheetId="4">[1]SERVIÇO!#REF!</definedName>
    <definedName name="CRITERX" localSheetId="7">[1]SERVIÇO!#REF!</definedName>
    <definedName name="CRITERX">[1]SERVIÇO!#REF!</definedName>
    <definedName name="ctfa4" localSheetId="6">#REF!</definedName>
    <definedName name="ctfa4" localSheetId="5">#REF!</definedName>
    <definedName name="ctfa4" localSheetId="4">#REF!</definedName>
    <definedName name="ctfa4" localSheetId="7">#REF!</definedName>
    <definedName name="ctfa4">#REF!</definedName>
    <definedName name="ctpvc" localSheetId="6">#REF!</definedName>
    <definedName name="ctpvc" localSheetId="5">#REF!</definedName>
    <definedName name="ctpvc" localSheetId="4">#REF!</definedName>
    <definedName name="ctpvc" localSheetId="7">#REF!</definedName>
    <definedName name="ctpvc">#REF!</definedName>
    <definedName name="cumeeira" localSheetId="6">#REF!</definedName>
    <definedName name="cumeeira" localSheetId="5">#REF!</definedName>
    <definedName name="cumeeira" localSheetId="4">#REF!</definedName>
    <definedName name="cumeeira" localSheetId="7">#REF!</definedName>
    <definedName name="cumeeira">#REF!</definedName>
    <definedName name="cumeira" localSheetId="4">#REF!</definedName>
    <definedName name="cumeira">#REF!</definedName>
    <definedName name="cxp4x2" localSheetId="4">#REF!</definedName>
    <definedName name="cxp4x2">#REF!</definedName>
    <definedName name="D6I" localSheetId="4">#REF!</definedName>
    <definedName name="D6I">#REF!</definedName>
    <definedName name="D6P" localSheetId="4">#REF!</definedName>
    <definedName name="D6P">#REF!</definedName>
    <definedName name="D8I" localSheetId="4">#REF!</definedName>
    <definedName name="D8I">#REF!</definedName>
    <definedName name="D8P" localSheetId="4">#REF!</definedName>
    <definedName name="D8P">#REF!</definedName>
    <definedName name="DAT" localSheetId="4">#REF!</definedName>
    <definedName name="DAT">#REF!</definedName>
    <definedName name="DERIVQT" localSheetId="6">[1]SERVIÇO!#REF!</definedName>
    <definedName name="DERIVQT" localSheetId="5">[1]SERVIÇO!#REF!</definedName>
    <definedName name="DERIVQT" localSheetId="4">[1]SERVIÇO!#REF!</definedName>
    <definedName name="DERIVQT" localSheetId="7">[1]SERVIÇO!#REF!</definedName>
    <definedName name="DERIVQT">[1]SERVIÇO!#REF!</definedName>
    <definedName name="descnt" localSheetId="6">#REF!</definedName>
    <definedName name="descnt" localSheetId="5">#REF!</definedName>
    <definedName name="descnt" localSheetId="4">#REF!</definedName>
    <definedName name="descnt" localSheetId="7">#REF!</definedName>
    <definedName name="descnt">#REF!</definedName>
    <definedName name="descont" localSheetId="6">#REF!</definedName>
    <definedName name="descont" localSheetId="5">#REF!</definedName>
    <definedName name="descont" localSheetId="4">#REF!</definedName>
    <definedName name="descont" localSheetId="7">#REF!</definedName>
    <definedName name="descont">#REF!</definedName>
    <definedName name="desm" localSheetId="6">#REF!</definedName>
    <definedName name="desm" localSheetId="5">#REF!</definedName>
    <definedName name="desm" localSheetId="4">#REF!</definedName>
    <definedName name="desm" localSheetId="7">#REF!</definedName>
    <definedName name="desm">#REF!</definedName>
    <definedName name="DespGer" localSheetId="4">[4]Tel!#REF!</definedName>
    <definedName name="DespGer" localSheetId="8">[4]Tel!#REF!</definedName>
    <definedName name="DespGer">[4]Tel!#REF!</definedName>
    <definedName name="DespGer_1" localSheetId="6">[4]Tel!#REF!</definedName>
    <definedName name="DespGer_1" localSheetId="5">[4]Tel!#REF!</definedName>
    <definedName name="DespGer_1" localSheetId="4">[4]Tel!#REF!</definedName>
    <definedName name="DespGer_1" localSheetId="7">[4]Tel!#REF!</definedName>
    <definedName name="DespGer_1">[4]Tel!#REF!</definedName>
    <definedName name="DespGer_1_4" localSheetId="4">[4]Tel!#REF!</definedName>
    <definedName name="DespGer_1_4">[4]Tel!#REF!</definedName>
    <definedName name="DespGer_4" localSheetId="4">[4]Tel!#REF!</definedName>
    <definedName name="DespGer_4">[4]Tel!#REF!</definedName>
    <definedName name="DespGer_6" localSheetId="4">[4]Tel!#REF!</definedName>
    <definedName name="DespGer_6">[4]Tel!#REF!</definedName>
    <definedName name="DespGer_6_4" localSheetId="4">[4]Tel!#REF!</definedName>
    <definedName name="DespGer_6_4">[4]Tel!#REF!</definedName>
    <definedName name="DIE" localSheetId="6">#REF!</definedName>
    <definedName name="DIE" localSheetId="5">#REF!</definedName>
    <definedName name="DIE" localSheetId="4">#REF!</definedName>
    <definedName name="DIE" localSheetId="7">#REF!</definedName>
    <definedName name="DIE">#REF!</definedName>
    <definedName name="DIF" localSheetId="6">#REF!</definedName>
    <definedName name="DIF" localSheetId="5">#REF!</definedName>
    <definedName name="DIF" localSheetId="4">#REF!</definedName>
    <definedName name="DIF" localSheetId="7">#REF!</definedName>
    <definedName name="DIF">#REF!</definedName>
    <definedName name="DIFQT" localSheetId="6">[1]SERVIÇO!#REF!</definedName>
    <definedName name="DIFQT" localSheetId="5">[1]SERVIÇO!#REF!</definedName>
    <definedName name="DIFQT" localSheetId="4">[1]SERVIÇO!#REF!</definedName>
    <definedName name="DIFQT" localSheetId="7">[1]SERVIÇO!#REF!</definedName>
    <definedName name="DIFQT">[1]SERVIÇO!#REF!</definedName>
    <definedName name="DistMed" localSheetId="6">[4]CombLub!#REF!</definedName>
    <definedName name="DistMed" localSheetId="5">[4]CombLub!#REF!</definedName>
    <definedName name="DistMed" localSheetId="4">[4]CombLub!#REF!</definedName>
    <definedName name="DistMed" localSheetId="7">[4]CombLub!#REF!</definedName>
    <definedName name="DistMed">[4]CombLub!#REF!</definedName>
    <definedName name="DistMed_1" localSheetId="4">[4]CombLub!#REF!</definedName>
    <definedName name="DistMed_1">[4]CombLub!#REF!</definedName>
    <definedName name="DistMed_1_4" localSheetId="4">[4]CombLub!#REF!</definedName>
    <definedName name="DistMed_1_4">[4]CombLub!#REF!</definedName>
    <definedName name="DistMed_4" localSheetId="4">[4]CombLub!#REF!</definedName>
    <definedName name="DistMed_4">[4]CombLub!#REF!</definedName>
    <definedName name="DistMed_6" localSheetId="4">[4]CombLub!#REF!</definedName>
    <definedName name="DistMed_6">[4]CombLub!#REF!</definedName>
    <definedName name="DistMed_6_4" localSheetId="4">[4]CombLub!#REF!</definedName>
    <definedName name="DistMed_6_4">[4]CombLub!#REF!</definedName>
    <definedName name="DistMedMP" localSheetId="4">[4]CombLub!#REF!</definedName>
    <definedName name="DistMedMP">[4]CombLub!#REF!</definedName>
    <definedName name="DistMedMP_1" localSheetId="4">[4]CombLub!#REF!</definedName>
    <definedName name="DistMedMP_1">[4]CombLub!#REF!</definedName>
    <definedName name="DistMedMP_1_4" localSheetId="4">[4]CombLub!#REF!</definedName>
    <definedName name="DistMedMP_1_4">[4]CombLub!#REF!</definedName>
    <definedName name="DistMedMP_4" localSheetId="4">[4]CombLub!#REF!</definedName>
    <definedName name="DistMedMP_4">[4]CombLub!#REF!</definedName>
    <definedName name="DistMedMP_6" localSheetId="4">[4]CombLub!#REF!</definedName>
    <definedName name="DistMedMP_6">[4]CombLub!#REF!</definedName>
    <definedName name="DistMedMP_6_4" localSheetId="4">[4]CombLub!#REF!</definedName>
    <definedName name="DistMedMP_6_4">[4]CombLub!#REF!</definedName>
    <definedName name="DKM" localSheetId="6">#REF!</definedName>
    <definedName name="DKM" localSheetId="5">#REF!</definedName>
    <definedName name="DKM" localSheetId="4">#REF!</definedName>
    <definedName name="DKM" localSheetId="7">#REF!</definedName>
    <definedName name="DKM">#REF!</definedName>
    <definedName name="E" localSheetId="6">#REF!</definedName>
    <definedName name="E" localSheetId="5">#REF!</definedName>
    <definedName name="E" localSheetId="4">#REF!</definedName>
    <definedName name="E" localSheetId="7">#REF!</definedName>
    <definedName name="E">#REF!</definedName>
    <definedName name="EB" localSheetId="6">[4]CombLub!#REF!</definedName>
    <definedName name="EB" localSheetId="5">[4]CombLub!#REF!</definedName>
    <definedName name="EB" localSheetId="4">[4]CombLub!#REF!</definedName>
    <definedName name="EB" localSheetId="7">[4]CombLub!#REF!</definedName>
    <definedName name="EB">[4]CombLub!#REF!</definedName>
    <definedName name="EB_1" localSheetId="6">[4]CombLub!#REF!</definedName>
    <definedName name="EB_1" localSheetId="5">[4]CombLub!#REF!</definedName>
    <definedName name="EB_1" localSheetId="4">[4]CombLub!#REF!</definedName>
    <definedName name="EB_1" localSheetId="7">[4]CombLub!#REF!</definedName>
    <definedName name="EB_1">[4]CombLub!#REF!</definedName>
    <definedName name="EB_1_4" localSheetId="4">[4]CombLub!#REF!</definedName>
    <definedName name="EB_1_4">[4]CombLub!#REF!</definedName>
    <definedName name="EB_4" localSheetId="4">[4]CombLub!#REF!</definedName>
    <definedName name="EB_4">[4]CombLub!#REF!</definedName>
    <definedName name="EB_6" localSheetId="4">[4]CombLub!#REF!</definedName>
    <definedName name="EB_6">[4]CombLub!#REF!</definedName>
    <definedName name="EB_6_4" localSheetId="4">[4]CombLub!#REF!</definedName>
    <definedName name="EB_6_4">[4]CombLub!#REF!</definedName>
    <definedName name="eCameta" localSheetId="4">[4]EquiA!#REF!</definedName>
    <definedName name="eCameta">[4]EquiA!#REF!</definedName>
    <definedName name="eCameta_1" localSheetId="4">[4]EquiA!#REF!</definedName>
    <definedName name="eCameta_1">[4]EquiA!#REF!</definedName>
    <definedName name="eCameta_1_4" localSheetId="4">[4]EquiA!#REF!</definedName>
    <definedName name="eCameta_1_4">[4]EquiA!#REF!</definedName>
    <definedName name="eCameta_4" localSheetId="4">[4]EquiA!#REF!</definedName>
    <definedName name="eCameta_4">[4]EquiA!#REF!</definedName>
    <definedName name="eCameta_6" localSheetId="4">[4]EquiA!#REF!</definedName>
    <definedName name="eCameta_6">[4]EquiA!#REF!</definedName>
    <definedName name="eCameta_6_4" localSheetId="4">[4]EquiA!#REF!</definedName>
    <definedName name="eCameta_6_4">[4]EquiA!#REF!</definedName>
    <definedName name="ecm" localSheetId="6">#REF!</definedName>
    <definedName name="ecm" localSheetId="5">#REF!</definedName>
    <definedName name="ecm" localSheetId="4">#REF!</definedName>
    <definedName name="ecm" localSheetId="7">#REF!</definedName>
    <definedName name="ecm">#REF!</definedName>
    <definedName name="eee">NA()</definedName>
    <definedName name="ele" localSheetId="6">#REF!</definedName>
    <definedName name="ele" localSheetId="5">#REF!</definedName>
    <definedName name="ele" localSheetId="4">#REF!</definedName>
    <definedName name="ele" localSheetId="7">#REF!</definedName>
    <definedName name="ele">#REF!</definedName>
    <definedName name="elr1_2" localSheetId="6">#REF!</definedName>
    <definedName name="elr1_2" localSheetId="5">#REF!</definedName>
    <definedName name="elr1_2" localSheetId="4">#REF!</definedName>
    <definedName name="elr1_2" localSheetId="7">#REF!</definedName>
    <definedName name="elr1_2">#REF!</definedName>
    <definedName name="elv50x40" localSheetId="6">#REF!</definedName>
    <definedName name="elv50x40" localSheetId="5">#REF!</definedName>
    <definedName name="elv50x40" localSheetId="4">#REF!</definedName>
    <definedName name="elv50x40" localSheetId="7">#REF!</definedName>
    <definedName name="elv50x40">#REF!</definedName>
    <definedName name="eMoto" localSheetId="6">[4]EquiA!#REF!</definedName>
    <definedName name="eMoto" localSheetId="5">[4]EquiA!#REF!</definedName>
    <definedName name="eMoto" localSheetId="4">[4]EquiA!#REF!</definedName>
    <definedName name="eMoto" localSheetId="7">[4]EquiA!#REF!</definedName>
    <definedName name="eMoto">[4]EquiA!#REF!</definedName>
    <definedName name="eMoto_1" localSheetId="6">[4]EquiA!#REF!</definedName>
    <definedName name="eMoto_1" localSheetId="5">[4]EquiA!#REF!</definedName>
    <definedName name="eMoto_1" localSheetId="4">[4]EquiA!#REF!</definedName>
    <definedName name="eMoto_1" localSheetId="7">[4]EquiA!#REF!</definedName>
    <definedName name="eMoto_1">[4]EquiA!#REF!</definedName>
    <definedName name="eMoto_1_4" localSheetId="6">[4]EquiA!#REF!</definedName>
    <definedName name="eMoto_1_4" localSheetId="5">[4]EquiA!#REF!</definedName>
    <definedName name="eMoto_1_4" localSheetId="4">[4]EquiA!#REF!</definedName>
    <definedName name="eMoto_1_4" localSheetId="7">[4]EquiA!#REF!</definedName>
    <definedName name="eMoto_1_4">[4]EquiA!#REF!</definedName>
    <definedName name="eMoto_4" localSheetId="6">[4]EquiA!#REF!</definedName>
    <definedName name="eMoto_4" localSheetId="5">[4]EquiA!#REF!</definedName>
    <definedName name="eMoto_4" localSheetId="4">[4]EquiA!#REF!</definedName>
    <definedName name="eMoto_4" localSheetId="7">[4]EquiA!#REF!</definedName>
    <definedName name="eMoto_4">[4]EquiA!#REF!</definedName>
    <definedName name="eMoto_6" localSheetId="4">[4]EquiA!#REF!</definedName>
    <definedName name="eMoto_6">[4]EquiA!#REF!</definedName>
    <definedName name="eMoto_6_4" localSheetId="4">[4]EquiA!#REF!</definedName>
    <definedName name="eMoto_6_4">[4]EquiA!#REF!</definedName>
    <definedName name="enc" localSheetId="6">#REF!</definedName>
    <definedName name="enc" localSheetId="5">#REF!</definedName>
    <definedName name="enc" localSheetId="4">#REF!</definedName>
    <definedName name="enc" localSheetId="7">#REF!</definedName>
    <definedName name="enc">#REF!</definedName>
    <definedName name="ENE" localSheetId="6">#REF!</definedName>
    <definedName name="ENE" localSheetId="5">#REF!</definedName>
    <definedName name="ENE" localSheetId="4">#REF!</definedName>
    <definedName name="ENE" localSheetId="7">#REF!</definedName>
    <definedName name="ENE">#REF!</definedName>
    <definedName name="EnerConsAn" localSheetId="6">#REF!</definedName>
    <definedName name="EnerConsAn" localSheetId="5">#REF!</definedName>
    <definedName name="EnerConsAn" localSheetId="4">#REF!</definedName>
    <definedName name="EnerConsAn" localSheetId="7">#REF!</definedName>
    <definedName name="EnerConsAn">#REF!</definedName>
    <definedName name="EnerConsAn_1" localSheetId="4">#REF!</definedName>
    <definedName name="EnerConsAn_1">#REF!</definedName>
    <definedName name="EnerConsAn_1_4" localSheetId="4">#REF!</definedName>
    <definedName name="EnerConsAn_1_4">#REF!</definedName>
    <definedName name="EnerConsAn_4" localSheetId="4">#REF!</definedName>
    <definedName name="EnerConsAn_4">#REF!</definedName>
    <definedName name="EnerConsAn_6" localSheetId="4">#REF!</definedName>
    <definedName name="EnerConsAn_6">#REF!</definedName>
    <definedName name="EnerConsAn_6_4" localSheetId="4">#REF!</definedName>
    <definedName name="EnerConsAn_6_4">#REF!</definedName>
    <definedName name="EnerDemAn" localSheetId="4">#REF!</definedName>
    <definedName name="EnerDemAn">#REF!</definedName>
    <definedName name="EnerDemAn_1" localSheetId="4">#REF!</definedName>
    <definedName name="EnerDemAn_1">#REF!</definedName>
    <definedName name="EnerDemAn_1_4" localSheetId="4">#REF!</definedName>
    <definedName name="EnerDemAn_1_4">#REF!</definedName>
    <definedName name="EnerDemAn_4" localSheetId="4">#REF!</definedName>
    <definedName name="EnerDemAn_4">#REF!</definedName>
    <definedName name="EnerDemAn_6" localSheetId="4">#REF!</definedName>
    <definedName name="EnerDemAn_6">#REF!</definedName>
    <definedName name="EnerDemAn_6_4" localSheetId="4">#REF!</definedName>
    <definedName name="EnerDemAn_6_4">#REF!</definedName>
    <definedName name="epm2.5" localSheetId="4">#REF!</definedName>
    <definedName name="epm2.5">#REF!</definedName>
    <definedName name="EQPOTENC" localSheetId="6">[1]SERVIÇO!#REF!</definedName>
    <definedName name="EQPOTENC" localSheetId="5">[1]SERVIÇO!#REF!</definedName>
    <definedName name="EQPOTENC" localSheetId="4">[1]SERVIÇO!#REF!</definedName>
    <definedName name="EQPOTENC" localSheetId="7">[1]SERVIÇO!#REF!</definedName>
    <definedName name="EQPOTENC">[1]SERVIÇO!#REF!</definedName>
    <definedName name="ER">NA()</definedName>
    <definedName name="esm" localSheetId="6">#REF!</definedName>
    <definedName name="esm" localSheetId="5">#REF!</definedName>
    <definedName name="esm" localSheetId="4">#REF!</definedName>
    <definedName name="esm" localSheetId="7">#REF!</definedName>
    <definedName name="esm">#REF!</definedName>
    <definedName name="est" localSheetId="6">#REF!</definedName>
    <definedName name="est" localSheetId="5">#REF!</definedName>
    <definedName name="est" localSheetId="4">#REF!</definedName>
    <definedName name="est" localSheetId="7">#REF!</definedName>
    <definedName name="est">#REF!</definedName>
    <definedName name="est1.5_15" localSheetId="6">#REF!</definedName>
    <definedName name="est1.5_15" localSheetId="5">#REF!</definedName>
    <definedName name="est1.5_15" localSheetId="4">#REF!</definedName>
    <definedName name="est1.5_15" localSheetId="7">#REF!</definedName>
    <definedName name="est1.5_15">#REF!</definedName>
    <definedName name="eVehLev">[6]EquiA!$B$5</definedName>
    <definedName name="Excel_BuiltIn__FilterDatabase" localSheetId="6">#REF!</definedName>
    <definedName name="Excel_BuiltIn__FilterDatabase" localSheetId="5">#REF!</definedName>
    <definedName name="Excel_BuiltIn__FilterDatabase" localSheetId="4">#REF!</definedName>
    <definedName name="Excel_BuiltIn__FilterDatabase" localSheetId="7">#REF!</definedName>
    <definedName name="Excel_BuiltIn__FilterDatabase">#REF!</definedName>
    <definedName name="Excel_BuiltIn__FilterDatabase_10">NA()</definedName>
    <definedName name="Excel_BuiltIn__FilterDatabase_10_1">NA()</definedName>
    <definedName name="Excel_BuiltIn__FilterDatabase_13">NA()</definedName>
    <definedName name="Excel_BuiltIn__FilterDatabase_13_62">NA()</definedName>
    <definedName name="Excel_BuiltIn__FilterDatabase_14">NA()</definedName>
    <definedName name="Excel_BuiltIn__FilterDatabase_14_62">NA()</definedName>
    <definedName name="Excel_BuiltIn__FilterDatabase_15">NA()</definedName>
    <definedName name="Excel_BuiltIn__FilterDatabase_15_3">NA()</definedName>
    <definedName name="Excel_BuiltIn__FilterDatabase_15_4">NA()</definedName>
    <definedName name="Excel_BuiltIn__FilterDatabase_15_5">NA()</definedName>
    <definedName name="Excel_BuiltIn__FilterDatabase_15_6">NA()</definedName>
    <definedName name="Excel_BuiltIn__FilterDatabase_15_62">NA()</definedName>
    <definedName name="Excel_BuiltIn__FilterDatabase_15_7">NA()</definedName>
    <definedName name="Excel_BuiltIn__FilterDatabase_15_8">NA()</definedName>
    <definedName name="Excel_BuiltIn__FilterDatabase_8">NA()</definedName>
    <definedName name="Excel_BuiltIn__FilterDatabase_8_1">NA()</definedName>
    <definedName name="Excel_BuiltIn__FilterDatabase_9">NA()</definedName>
    <definedName name="Excel_BuiltIn__FilterDatabase_9_1">NA()</definedName>
    <definedName name="Excel_BuiltIn_Print_Area_1_1" localSheetId="6">#REF!</definedName>
    <definedName name="Excel_BuiltIn_Print_Area_1_1" localSheetId="5">#REF!</definedName>
    <definedName name="Excel_BuiltIn_Print_Area_1_1" localSheetId="4">#REF!</definedName>
    <definedName name="Excel_BuiltIn_Print_Area_1_1" localSheetId="7">#REF!</definedName>
    <definedName name="Excel_BuiltIn_Print_Area_1_1">#REF!</definedName>
    <definedName name="Excel_BuiltIn_Print_Area_1_1_1" localSheetId="6">#REF!</definedName>
    <definedName name="Excel_BuiltIn_Print_Area_1_1_1" localSheetId="5">#REF!</definedName>
    <definedName name="Excel_BuiltIn_Print_Area_1_1_1" localSheetId="4">#REF!</definedName>
    <definedName name="Excel_BuiltIn_Print_Area_1_1_1" localSheetId="7">#REF!</definedName>
    <definedName name="Excel_BuiltIn_Print_Area_1_1_1">#REF!</definedName>
    <definedName name="Excel_BuiltIn_Print_Area_1_1_1_4" localSheetId="6">#REF!</definedName>
    <definedName name="Excel_BuiltIn_Print_Area_1_1_1_4" localSheetId="5">#REF!</definedName>
    <definedName name="Excel_BuiltIn_Print_Area_1_1_1_4" localSheetId="4">#REF!</definedName>
    <definedName name="Excel_BuiltIn_Print_Area_1_1_1_4" localSheetId="7">#REF!</definedName>
    <definedName name="Excel_BuiltIn_Print_Area_1_1_1_4">#REF!</definedName>
    <definedName name="Excel_BuiltIn_Print_Area_1_1_4" localSheetId="4">#REF!</definedName>
    <definedName name="Excel_BuiltIn_Print_Area_1_1_4">#REF!</definedName>
    <definedName name="Excel_BuiltIn_Print_Area_1_6" localSheetId="4">#REF!</definedName>
    <definedName name="Excel_BuiltIn_Print_Area_1_6">#REF!</definedName>
    <definedName name="Excel_BuiltIn_Print_Area_1_6_4" localSheetId="4">#REF!</definedName>
    <definedName name="Excel_BuiltIn_Print_Area_1_6_4">#REF!</definedName>
    <definedName name="Excel_BuiltIn_Print_Area_10_1" localSheetId="4">#REF!</definedName>
    <definedName name="Excel_BuiltIn_Print_Area_10_1">#REF!</definedName>
    <definedName name="Excel_BuiltIn_Print_Area_11_1" localSheetId="4">#REF!</definedName>
    <definedName name="Excel_BuiltIn_Print_Area_11_1">#REF!</definedName>
    <definedName name="Excel_BuiltIn_Print_Area_13_1" localSheetId="4">#REF!</definedName>
    <definedName name="Excel_BuiltIn_Print_Area_13_1">#REF!</definedName>
    <definedName name="Excel_BuiltIn_Print_Area_15_1" localSheetId="4">#REF!</definedName>
    <definedName name="Excel_BuiltIn_Print_Area_15_1">#REF!</definedName>
    <definedName name="Excel_BuiltIn_Print_Area_16_1" localSheetId="4">#REF!</definedName>
    <definedName name="Excel_BuiltIn_Print_Area_16_1">#REF!</definedName>
    <definedName name="Excel_BuiltIn_Print_Area_17_1" localSheetId="4">#REF!</definedName>
    <definedName name="Excel_BuiltIn_Print_Area_17_1">#REF!</definedName>
    <definedName name="Excel_BuiltIn_Print_Area_18_1" localSheetId="4">#REF!</definedName>
    <definedName name="Excel_BuiltIn_Print_Area_18_1">#REF!</definedName>
    <definedName name="Excel_BuiltIn_Print_Area_2_1_1">NA()</definedName>
    <definedName name="Excel_BuiltIn_Print_Area_20" localSheetId="6">#REF!</definedName>
    <definedName name="Excel_BuiltIn_Print_Area_20" localSheetId="5">#REF!</definedName>
    <definedName name="Excel_BuiltIn_Print_Area_20" localSheetId="4">#REF!</definedName>
    <definedName name="Excel_BuiltIn_Print_Area_20" localSheetId="7">#REF!</definedName>
    <definedName name="Excel_BuiltIn_Print_Area_20">#REF!</definedName>
    <definedName name="Excel_BuiltIn_Print_Area_21" localSheetId="6">#REF!</definedName>
    <definedName name="Excel_BuiltIn_Print_Area_21" localSheetId="5">#REF!</definedName>
    <definedName name="Excel_BuiltIn_Print_Area_21" localSheetId="4">#REF!</definedName>
    <definedName name="Excel_BuiltIn_Print_Area_21" localSheetId="7">#REF!</definedName>
    <definedName name="Excel_BuiltIn_Print_Area_21">#REF!</definedName>
    <definedName name="Excel_BuiltIn_Print_Area_21_1" localSheetId="6">#REF!</definedName>
    <definedName name="Excel_BuiltIn_Print_Area_21_1" localSheetId="5">#REF!</definedName>
    <definedName name="Excel_BuiltIn_Print_Area_21_1" localSheetId="4">#REF!</definedName>
    <definedName name="Excel_BuiltIn_Print_Area_21_1" localSheetId="7">#REF!</definedName>
    <definedName name="Excel_BuiltIn_Print_Area_21_1">#REF!</definedName>
    <definedName name="Excel_BuiltIn_Print_Area_21_1_4" localSheetId="4">#REF!</definedName>
    <definedName name="Excel_BuiltIn_Print_Area_21_1_4">#REF!</definedName>
    <definedName name="Excel_BuiltIn_Print_Area_21_4" localSheetId="4">#REF!</definedName>
    <definedName name="Excel_BuiltIn_Print_Area_21_4">#REF!</definedName>
    <definedName name="Excel_BuiltIn_Print_Area_21_6" localSheetId="4">#REF!</definedName>
    <definedName name="Excel_BuiltIn_Print_Area_21_6">#REF!</definedName>
    <definedName name="Excel_BuiltIn_Print_Area_21_6_4" localSheetId="4">#REF!</definedName>
    <definedName name="Excel_BuiltIn_Print_Area_21_6_4">#REF!</definedName>
    <definedName name="Excel_BuiltIn_Print_Area_23_1" localSheetId="4">#REF!</definedName>
    <definedName name="Excel_BuiltIn_Print_Area_23_1">#REF!</definedName>
    <definedName name="Excel_BuiltIn_Print_Area_26" localSheetId="4">#REF!</definedName>
    <definedName name="Excel_BuiltIn_Print_Area_26">#REF!</definedName>
    <definedName name="Excel_BuiltIn_Print_Area_26_1" localSheetId="4">#REF!</definedName>
    <definedName name="Excel_BuiltIn_Print_Area_26_1">#REF!</definedName>
    <definedName name="Excel_BuiltIn_Print_Area_26_1_4" localSheetId="4">#REF!</definedName>
    <definedName name="Excel_BuiltIn_Print_Area_26_1_4">#REF!</definedName>
    <definedName name="Excel_BuiltIn_Print_Area_26_4" localSheetId="4">#REF!</definedName>
    <definedName name="Excel_BuiltIn_Print_Area_26_4">#REF!</definedName>
    <definedName name="Excel_BuiltIn_Print_Area_26_6" localSheetId="4">#REF!</definedName>
    <definedName name="Excel_BuiltIn_Print_Area_26_6">#REF!</definedName>
    <definedName name="Excel_BuiltIn_Print_Area_26_6_4" localSheetId="4">#REF!</definedName>
    <definedName name="Excel_BuiltIn_Print_Area_26_6_4">#REF!</definedName>
    <definedName name="Excel_BuiltIn_Print_Area_27_1" localSheetId="4">#REF!</definedName>
    <definedName name="Excel_BuiltIn_Print_Area_27_1">#REF!</definedName>
    <definedName name="Excel_BuiltIn_Print_Area_3_1" localSheetId="4">#REF!</definedName>
    <definedName name="Excel_BuiltIn_Print_Area_3_1">#REF!</definedName>
    <definedName name="Excel_BuiltIn_Print_Area_33_1" localSheetId="4">#REF!</definedName>
    <definedName name="Excel_BuiltIn_Print_Area_33_1">#REF!</definedName>
    <definedName name="Excel_BuiltIn_Print_Area_4" localSheetId="4">#REF!</definedName>
    <definedName name="Excel_BuiltIn_Print_Area_4">#REF!</definedName>
    <definedName name="Excel_BuiltIn_Print_Area_5_1" localSheetId="4">#REF!</definedName>
    <definedName name="Excel_BuiltIn_Print_Area_5_1">#REF!</definedName>
    <definedName name="Excel_BuiltIn_Print_Area_6_1" localSheetId="4">#REF!</definedName>
    <definedName name="Excel_BuiltIn_Print_Area_6_1">#REF!</definedName>
    <definedName name="Excel_BuiltIn_Print_Area_7_1" localSheetId="6">(#REF!,#REF!,#REF!,#REF!,#REF!)</definedName>
    <definedName name="Excel_BuiltIn_Print_Area_7_1" localSheetId="5">(#REF!,#REF!,#REF!,#REF!,#REF!)</definedName>
    <definedName name="Excel_BuiltIn_Print_Area_7_1" localSheetId="4">(#REF!,#REF!,#REF!,#REF!,#REF!)</definedName>
    <definedName name="Excel_BuiltIn_Print_Area_7_1" localSheetId="7">(#REF!,#REF!,#REF!,#REF!,#REF!)</definedName>
    <definedName name="Excel_BuiltIn_Print_Area_7_1">(#REF!,#REF!,#REF!,#REF!,#REF!)</definedName>
    <definedName name="Excel_BuiltIn_Print_Area_9_1" localSheetId="6">#REF!</definedName>
    <definedName name="Excel_BuiltIn_Print_Area_9_1" localSheetId="5">#REF!</definedName>
    <definedName name="Excel_BuiltIn_Print_Area_9_1" localSheetId="4">#REF!</definedName>
    <definedName name="Excel_BuiltIn_Print_Area_9_1" localSheetId="7">#REF!</definedName>
    <definedName name="Excel_BuiltIn_Print_Area_9_1">#REF!</definedName>
    <definedName name="Excel_BuiltIn_Print_Titles" localSheetId="6">#REF!</definedName>
    <definedName name="Excel_BuiltIn_Print_Titles" localSheetId="5">#REF!</definedName>
    <definedName name="Excel_BuiltIn_Print_Titles" localSheetId="4">#REF!</definedName>
    <definedName name="Excel_BuiltIn_Print_Titles" localSheetId="7">#REF!</definedName>
    <definedName name="Excel_BuiltIn_Print_Titles">#REF!</definedName>
    <definedName name="Excel_BuiltIn_Print_Titles_1" localSheetId="6">#REF!</definedName>
    <definedName name="Excel_BuiltIn_Print_Titles_1" localSheetId="5">#REF!</definedName>
    <definedName name="Excel_BuiltIn_Print_Titles_1" localSheetId="4">#REF!</definedName>
    <definedName name="Excel_BuiltIn_Print_Titles_1" localSheetId="7">#REF!</definedName>
    <definedName name="Excel_BuiltIn_Print_Titles_1">#REF!</definedName>
    <definedName name="Excel_BuiltIn_Print_Titles_1_1" localSheetId="4">#REF!</definedName>
    <definedName name="Excel_BuiltIn_Print_Titles_1_1">#REF!</definedName>
    <definedName name="Excel_BuiltIn_Print_Titles_1_1_4" localSheetId="4">#REF!</definedName>
    <definedName name="Excel_BuiltIn_Print_Titles_1_1_4">#REF!</definedName>
    <definedName name="Excel_BuiltIn_Print_Titles_1_4" localSheetId="4">#REF!</definedName>
    <definedName name="Excel_BuiltIn_Print_Titles_1_4">#REF!</definedName>
    <definedName name="Excel_BuiltIn_Print_Titles_1_6" localSheetId="4">#REF!</definedName>
    <definedName name="Excel_BuiltIn_Print_Titles_1_6">#REF!</definedName>
    <definedName name="Excel_BuiltIn_Print_Titles_1_6_4" localSheetId="4">#REF!</definedName>
    <definedName name="Excel_BuiltIn_Print_Titles_1_6_4">#REF!</definedName>
    <definedName name="Excel_BuiltIn_Print_Titles_10" localSheetId="4">#REF!</definedName>
    <definedName name="Excel_BuiltIn_Print_Titles_10">#REF!</definedName>
    <definedName name="Excel_BuiltIn_Print_Titles_13">NA()</definedName>
    <definedName name="Excel_BuiltIn_Print_Titles_13_1">NA()</definedName>
    <definedName name="Excel_BuiltIn_Print_Titles_13_1_62">NA()</definedName>
    <definedName name="Excel_BuiltIn_Print_Titles_14">NA()</definedName>
    <definedName name="Excel_BuiltIn_Print_Titles_14_62">NA()</definedName>
    <definedName name="Excel_BuiltIn_Print_Titles_16">NA()</definedName>
    <definedName name="Excel_BuiltIn_Print_Titles_16_1">NA()</definedName>
    <definedName name="Excel_BuiltIn_Print_Titles_16_1_4">NA()</definedName>
    <definedName name="Excel_BuiltIn_Print_Titles_16_4">NA()</definedName>
    <definedName name="Excel_BuiltIn_Print_Titles_16_5" localSheetId="6">#REF!</definedName>
    <definedName name="Excel_BuiltIn_Print_Titles_16_5" localSheetId="5">#REF!</definedName>
    <definedName name="Excel_BuiltIn_Print_Titles_16_5" localSheetId="4">#REF!</definedName>
    <definedName name="Excel_BuiltIn_Print_Titles_16_5" localSheetId="7">#REF!</definedName>
    <definedName name="Excel_BuiltIn_Print_Titles_16_5">#REF!</definedName>
    <definedName name="Excel_BuiltIn_Print_Titles_16_5_4" localSheetId="6">#REF!</definedName>
    <definedName name="Excel_BuiltIn_Print_Titles_16_5_4" localSheetId="5">#REF!</definedName>
    <definedName name="Excel_BuiltIn_Print_Titles_16_5_4" localSheetId="4">#REF!</definedName>
    <definedName name="Excel_BuiltIn_Print_Titles_16_5_4" localSheetId="7">#REF!</definedName>
    <definedName name="Excel_BuiltIn_Print_Titles_16_5_4">#REF!</definedName>
    <definedName name="Excel_BuiltIn_Print_Titles_16_6" localSheetId="6">#REF!</definedName>
    <definedName name="Excel_BuiltIn_Print_Titles_16_6" localSheetId="5">#REF!</definedName>
    <definedName name="Excel_BuiltIn_Print_Titles_16_6" localSheetId="4">#REF!</definedName>
    <definedName name="Excel_BuiltIn_Print_Titles_16_6" localSheetId="7">#REF!</definedName>
    <definedName name="Excel_BuiltIn_Print_Titles_16_6">#REF!</definedName>
    <definedName name="Excel_BuiltIn_Print_Titles_16_6_4" localSheetId="4">#REF!</definedName>
    <definedName name="Excel_BuiltIn_Print_Titles_16_6_4">#REF!</definedName>
    <definedName name="Excel_BuiltIn_Print_Titles_16_8" localSheetId="4">#REF!</definedName>
    <definedName name="Excel_BuiltIn_Print_Titles_16_8">#REF!</definedName>
    <definedName name="Excel_BuiltIn_Print_Titles_16_8_4" localSheetId="4">#REF!</definedName>
    <definedName name="Excel_BuiltIn_Print_Titles_16_8_4">#REF!</definedName>
    <definedName name="Excel_BuiltIn_Print_Titles_18" localSheetId="4">#REF!</definedName>
    <definedName name="Excel_BuiltIn_Print_Titles_18">#REF!</definedName>
    <definedName name="Excel_BuiltIn_Print_Titles_20" localSheetId="4">#REF!</definedName>
    <definedName name="Excel_BuiltIn_Print_Titles_20">#REF!</definedName>
    <definedName name="Excel_BuiltIn_Print_Titles_3">NA()</definedName>
    <definedName name="fajjadsjajkds" localSheetId="6">[4]CombLub!#REF!</definedName>
    <definedName name="fajjadsjajkds" localSheetId="5">[4]CombLub!#REF!</definedName>
    <definedName name="fajjadsjajkds" localSheetId="4">[4]CombLub!#REF!</definedName>
    <definedName name="fajjadsjajkds" localSheetId="7">[4]CombLub!#REF!</definedName>
    <definedName name="fajjadsjajkds" localSheetId="8">[4]CombLub!#REF!</definedName>
    <definedName name="fajjadsjajkds">[4]CombLub!#REF!</definedName>
    <definedName name="fajjadsjajkds_1" localSheetId="6">[4]CombLub!#REF!</definedName>
    <definedName name="fajjadsjajkds_1" localSheetId="5">[4]CombLub!#REF!</definedName>
    <definedName name="fajjadsjajkds_1" localSheetId="4">[4]CombLub!#REF!</definedName>
    <definedName name="fajjadsjajkds_1" localSheetId="7">[4]CombLub!#REF!</definedName>
    <definedName name="fajjadsjajkds_1">[4]CombLub!#REF!</definedName>
    <definedName name="fajjadsjajkds_1_4" localSheetId="6">[4]CombLub!#REF!</definedName>
    <definedName name="fajjadsjajkds_1_4" localSheetId="5">[4]CombLub!#REF!</definedName>
    <definedName name="fajjadsjajkds_1_4" localSheetId="4">[4]CombLub!#REF!</definedName>
    <definedName name="fajjadsjajkds_1_4" localSheetId="7">[4]CombLub!#REF!</definedName>
    <definedName name="fajjadsjajkds_1_4">[4]CombLub!#REF!</definedName>
    <definedName name="fajjadsjajkds_4" localSheetId="6">[4]CombLub!#REF!</definedName>
    <definedName name="fajjadsjajkds_4" localSheetId="5">[4]CombLub!#REF!</definedName>
    <definedName name="fajjadsjajkds_4" localSheetId="4">[4]CombLub!#REF!</definedName>
    <definedName name="fajjadsjajkds_4" localSheetId="7">[4]CombLub!#REF!</definedName>
    <definedName name="fajjadsjajkds_4">[4]CombLub!#REF!</definedName>
    <definedName name="fajjadsjajkds_6" localSheetId="6">[4]CombLub!#REF!</definedName>
    <definedName name="fajjadsjajkds_6" localSheetId="5">[4]CombLub!#REF!</definedName>
    <definedName name="fajjadsjajkds_6" localSheetId="4">[4]CombLub!#REF!</definedName>
    <definedName name="fajjadsjajkds_6" localSheetId="7">[4]CombLub!#REF!</definedName>
    <definedName name="fajjadsjajkds_6">[4]CombLub!#REF!</definedName>
    <definedName name="fajjadsjajkds_6_4" localSheetId="6">[4]CombLub!#REF!</definedName>
    <definedName name="fajjadsjajkds_6_4" localSheetId="5">[4]CombLub!#REF!</definedName>
    <definedName name="fajjadsjajkds_6_4" localSheetId="4">[4]CombLub!#REF!</definedName>
    <definedName name="fajjadsjajkds_6_4" localSheetId="7">[4]CombLub!#REF!</definedName>
    <definedName name="fajjadsjajkds_6_4">[4]CombLub!#REF!</definedName>
    <definedName name="FATOR">NA()</definedName>
    <definedName name="fcm" localSheetId="6">#REF!</definedName>
    <definedName name="fcm" localSheetId="5">#REF!</definedName>
    <definedName name="fcm" localSheetId="4">#REF!</definedName>
    <definedName name="fcm" localSheetId="7">#REF!</definedName>
    <definedName name="fcm">#REF!</definedName>
    <definedName name="FCRITER" localSheetId="6">[1]SERVIÇO!#REF!</definedName>
    <definedName name="FCRITER" localSheetId="5">[1]SERVIÇO!#REF!</definedName>
    <definedName name="FCRITER" localSheetId="4">[1]SERVIÇO!#REF!</definedName>
    <definedName name="FCRITER" localSheetId="7">[1]SERVIÇO!#REF!</definedName>
    <definedName name="FCRITER" localSheetId="8">[1]SERVIÇO!#REF!</definedName>
    <definedName name="FCRITER">[1]SERVIÇO!#REF!</definedName>
    <definedName name="fer" localSheetId="6">#REF!</definedName>
    <definedName name="fer" localSheetId="5">#REF!</definedName>
    <definedName name="fer" localSheetId="4">#REF!</definedName>
    <definedName name="fer" localSheetId="7">#REF!</definedName>
    <definedName name="fer">#REF!</definedName>
    <definedName name="FoFo" localSheetId="6">#REF!</definedName>
    <definedName name="FoFo" localSheetId="5">#REF!</definedName>
    <definedName name="FoFo" localSheetId="4">#REF!</definedName>
    <definedName name="FoFo" localSheetId="7">#REF!</definedName>
    <definedName name="FoFo">#REF!</definedName>
    <definedName name="fossa" localSheetId="6">#REF!</definedName>
    <definedName name="fossa" localSheetId="5">#REF!</definedName>
    <definedName name="fossa" localSheetId="4">#REF!</definedName>
    <definedName name="fossa" localSheetId="7">#REF!</definedName>
    <definedName name="fossa">#REF!</definedName>
    <definedName name="FT" localSheetId="4">#REF!</definedName>
    <definedName name="FT">#REF!</definedName>
    <definedName name="FunE" localSheetId="4">#REF!</definedName>
    <definedName name="FunE">#REF!</definedName>
    <definedName name="FunE_1" localSheetId="4">#REF!</definedName>
    <definedName name="FunE_1">#REF!</definedName>
    <definedName name="FunE_1_4" localSheetId="4">#REF!</definedName>
    <definedName name="FunE_1_4">#REF!</definedName>
    <definedName name="FunE_4" localSheetId="4">#REF!</definedName>
    <definedName name="FunE_4">#REF!</definedName>
    <definedName name="FunE_6" localSheetId="4">#REF!</definedName>
    <definedName name="FunE_6">#REF!</definedName>
    <definedName name="FunE_6_4" localSheetId="4">#REF!</definedName>
    <definedName name="FunE_6_4">#REF!</definedName>
    <definedName name="FunInt" localSheetId="4">#REF!</definedName>
    <definedName name="FunInt">#REF!</definedName>
    <definedName name="FunInt_1" localSheetId="4">#REF!</definedName>
    <definedName name="FunInt_1">#REF!</definedName>
    <definedName name="FunInt_1_4" localSheetId="4">#REF!</definedName>
    <definedName name="FunInt_1_4">#REF!</definedName>
    <definedName name="FunInt_4" localSheetId="4">#REF!</definedName>
    <definedName name="FunInt_4">#REF!</definedName>
    <definedName name="FunInt_6" localSheetId="4">#REF!</definedName>
    <definedName name="FunInt_6">#REF!</definedName>
    <definedName name="FunInt_6_4" localSheetId="4">#REF!</definedName>
    <definedName name="FunInt_6_4">#REF!</definedName>
    <definedName name="FunR" localSheetId="4">#REF!</definedName>
    <definedName name="FunR">#REF!</definedName>
    <definedName name="FunR_1" localSheetId="4">#REF!</definedName>
    <definedName name="FunR_1">#REF!</definedName>
    <definedName name="FunR_1_4" localSheetId="4">#REF!</definedName>
    <definedName name="FunR_1_4">#REF!</definedName>
    <definedName name="FunR_4" localSheetId="4">#REF!</definedName>
    <definedName name="FunR_4">#REF!</definedName>
    <definedName name="FunR_6" localSheetId="4">#REF!</definedName>
    <definedName name="FunR_6">#REF!</definedName>
    <definedName name="FunR_6_4" localSheetId="4">#REF!</definedName>
    <definedName name="FunR_6_4">#REF!</definedName>
    <definedName name="GAS" localSheetId="4">#REF!</definedName>
    <definedName name="GAS">#REF!</definedName>
    <definedName name="gdc" localSheetId="4">#REF!</definedName>
    <definedName name="gdc">#REF!</definedName>
    <definedName name="gfg" localSheetId="4">#REF!</definedName>
    <definedName name="gfg">#REF!</definedName>
    <definedName name="ggm" localSheetId="4">#REF!</definedName>
    <definedName name="ggm">#REF!</definedName>
    <definedName name="graf" localSheetId="4">#REF!</definedName>
    <definedName name="graf" localSheetId="7">#REF!</definedName>
    <definedName name="graf">#REF!</definedName>
    <definedName name="_xlnm.Recorder" localSheetId="4">#REF!</definedName>
    <definedName name="_xlnm.Recorder">#REF!</definedName>
    <definedName name="GRI" localSheetId="4">#REF!</definedName>
    <definedName name="GRI">#REF!</definedName>
    <definedName name="GRP" localSheetId="4">#REF!</definedName>
    <definedName name="GRP">#REF!</definedName>
    <definedName name="grx" localSheetId="4">#REF!</definedName>
    <definedName name="grx">#REF!</definedName>
    <definedName name="hid1_2" localSheetId="4">#REF!</definedName>
    <definedName name="hid1_2">#REF!</definedName>
    <definedName name="HOJE" localSheetId="6">[1]SERVIÇO!#REF!</definedName>
    <definedName name="HOJE" localSheetId="5">[1]SERVIÇO!#REF!</definedName>
    <definedName name="HOJE" localSheetId="4">[1]SERVIÇO!#REF!</definedName>
    <definedName name="HOJE" localSheetId="7">[1]SERVIÇO!#REF!</definedName>
    <definedName name="HOJE" localSheetId="8">[1]SERVIÇO!#REF!</definedName>
    <definedName name="HOJE">[1]SERVIÇO!#REF!</definedName>
    <definedName name="IMPF" localSheetId="6">[1]SERVIÇO!#REF!</definedName>
    <definedName name="IMPF" localSheetId="5">[1]SERVIÇO!#REF!</definedName>
    <definedName name="IMPF" localSheetId="4">[1]SERVIÇO!#REF!</definedName>
    <definedName name="IMPF" localSheetId="7">[1]SERVIÇO!#REF!</definedName>
    <definedName name="IMPF">[1]SERVIÇO!#REF!</definedName>
    <definedName name="IMPI" localSheetId="6">[1]SERVIÇO!#REF!</definedName>
    <definedName name="IMPI" localSheetId="5">[1]SERVIÇO!#REF!</definedName>
    <definedName name="IMPI" localSheetId="4">[1]SERVIÇO!#REF!</definedName>
    <definedName name="IMPI" localSheetId="7">[1]SERVIÇO!#REF!</definedName>
    <definedName name="IMPI">[1]SERVIÇO!#REF!</definedName>
    <definedName name="InsInt" localSheetId="6">[4]Tel!#REF!</definedName>
    <definedName name="InsInt" localSheetId="5">[4]Tel!#REF!</definedName>
    <definedName name="InsInt" localSheetId="4">[4]Tel!#REF!</definedName>
    <definedName name="InsInt" localSheetId="7">[4]Tel!#REF!</definedName>
    <definedName name="InsInt">[4]Tel!#REF!</definedName>
    <definedName name="InsInt_1" localSheetId="6">[4]Tel!#REF!</definedName>
    <definedName name="InsInt_1" localSheetId="5">[4]Tel!#REF!</definedName>
    <definedName name="InsInt_1" localSheetId="4">[4]Tel!#REF!</definedName>
    <definedName name="InsInt_1" localSheetId="7">[4]Tel!#REF!</definedName>
    <definedName name="InsInt_1">[4]Tel!#REF!</definedName>
    <definedName name="InsInt_1_4" localSheetId="6">[4]Tel!#REF!</definedName>
    <definedName name="InsInt_1_4" localSheetId="5">[4]Tel!#REF!</definedName>
    <definedName name="InsInt_1_4" localSheetId="4">[4]Tel!#REF!</definedName>
    <definedName name="InsInt_1_4" localSheetId="7">[4]Tel!#REF!</definedName>
    <definedName name="InsInt_1_4">[4]Tel!#REF!</definedName>
    <definedName name="InsInt_4" localSheetId="6">[4]Tel!#REF!</definedName>
    <definedName name="InsInt_4" localSheetId="5">[4]Tel!#REF!</definedName>
    <definedName name="InsInt_4" localSheetId="4">[4]Tel!#REF!</definedName>
    <definedName name="InsInt_4" localSheetId="7">[4]Tel!#REF!</definedName>
    <definedName name="InsInt_4">[4]Tel!#REF!</definedName>
    <definedName name="InsInt_6" localSheetId="6">[4]Tel!#REF!</definedName>
    <definedName name="InsInt_6" localSheetId="5">[4]Tel!#REF!</definedName>
    <definedName name="InsInt_6" localSheetId="4">[4]Tel!#REF!</definedName>
    <definedName name="InsInt_6" localSheetId="7">[4]Tel!#REF!</definedName>
    <definedName name="InsInt_6">[4]Tel!#REF!</definedName>
    <definedName name="InsInt_6_4" localSheetId="6">[4]Tel!#REF!</definedName>
    <definedName name="InsInt_6_4" localSheetId="5">[4]Tel!#REF!</definedName>
    <definedName name="InsInt_6_4" localSheetId="4">[4]Tel!#REF!</definedName>
    <definedName name="InsInt_6_4" localSheetId="7">[4]Tel!#REF!</definedName>
    <definedName name="InsInt_6_4">[4]Tel!#REF!</definedName>
    <definedName name="Insumos">'[7]RELAÇÃO - COMPOSIÇÕES E INSUMOS'!$A$7:$D$337</definedName>
    <definedName name="InvEscri" localSheetId="6">[4]EquiA!#REF!</definedName>
    <definedName name="InvEscri" localSheetId="5">[4]EquiA!#REF!</definedName>
    <definedName name="InvEscri" localSheetId="4">[4]EquiA!#REF!</definedName>
    <definedName name="InvEscri" localSheetId="7">[4]EquiA!#REF!</definedName>
    <definedName name="InvEscri" localSheetId="8">[4]EquiA!#REF!</definedName>
    <definedName name="InvEscri">[4]EquiA!#REF!</definedName>
    <definedName name="InvEscri_1" localSheetId="6">[4]EquiA!#REF!</definedName>
    <definedName name="InvEscri_1" localSheetId="5">[4]EquiA!#REF!</definedName>
    <definedName name="InvEscri_1" localSheetId="4">[4]EquiA!#REF!</definedName>
    <definedName name="InvEscri_1" localSheetId="7">[4]EquiA!#REF!</definedName>
    <definedName name="InvEscri_1">[4]EquiA!#REF!</definedName>
    <definedName name="InvEscri_1_4" localSheetId="6">[4]EquiA!#REF!</definedName>
    <definedName name="InvEscri_1_4" localSheetId="5">[4]EquiA!#REF!</definedName>
    <definedName name="InvEscri_1_4" localSheetId="4">[4]EquiA!#REF!</definedName>
    <definedName name="InvEscri_1_4" localSheetId="7">[4]EquiA!#REF!</definedName>
    <definedName name="InvEscri_1_4">[4]EquiA!#REF!</definedName>
    <definedName name="InvEscri_4" localSheetId="6">[4]EquiA!#REF!</definedName>
    <definedName name="InvEscri_4" localSheetId="5">[4]EquiA!#REF!</definedName>
    <definedName name="InvEscri_4" localSheetId="4">[4]EquiA!#REF!</definedName>
    <definedName name="InvEscri_4" localSheetId="7">[4]EquiA!#REF!</definedName>
    <definedName name="InvEscri_4">[4]EquiA!#REF!</definedName>
    <definedName name="InvEscri_6" localSheetId="6">[4]EquiA!#REF!</definedName>
    <definedName name="InvEscri_6" localSheetId="5">[4]EquiA!#REF!</definedName>
    <definedName name="InvEscri_6" localSheetId="4">[4]EquiA!#REF!</definedName>
    <definedName name="InvEscri_6" localSheetId="7">[4]EquiA!#REF!</definedName>
    <definedName name="InvEscri_6">[4]EquiA!#REF!</definedName>
    <definedName name="InvEscri_6_4" localSheetId="4">[4]EquiA!#REF!</definedName>
    <definedName name="InvEscri_6_4">[4]EquiA!#REF!</definedName>
    <definedName name="InvVei" localSheetId="4">[4]EquiA!#REF!</definedName>
    <definedName name="InvVei">[4]EquiA!#REF!</definedName>
    <definedName name="InvVei_1" localSheetId="4">[4]EquiA!#REF!</definedName>
    <definedName name="InvVei_1">[4]EquiA!#REF!</definedName>
    <definedName name="InvVei_1_4" localSheetId="4">[4]EquiA!#REF!</definedName>
    <definedName name="InvVei_1_4">[4]EquiA!#REF!</definedName>
    <definedName name="InvVei_4" localSheetId="4">[4]EquiA!#REF!</definedName>
    <definedName name="InvVei_4">[4]EquiA!#REF!</definedName>
    <definedName name="InvVei_6" localSheetId="4">[4]EquiA!#REF!</definedName>
    <definedName name="InvVei_6">[4]EquiA!#REF!</definedName>
    <definedName name="InvVei_6_4" localSheetId="4">[4]EquiA!#REF!</definedName>
    <definedName name="InvVei_6_4">[4]EquiA!#REF!</definedName>
    <definedName name="InvVeia" localSheetId="4">[4]EquiA!#REF!</definedName>
    <definedName name="InvVeia">[4]EquiA!#REF!</definedName>
    <definedName name="InvVeia_1" localSheetId="4">[4]EquiA!#REF!</definedName>
    <definedName name="InvVeia_1">[4]EquiA!#REF!</definedName>
    <definedName name="InvVeia_1_4" localSheetId="4">[4]EquiA!#REF!</definedName>
    <definedName name="InvVeia_1_4">[4]EquiA!#REF!</definedName>
    <definedName name="InvVeia_4" localSheetId="4">[4]EquiA!#REF!</definedName>
    <definedName name="InvVeia_4">[4]EquiA!#REF!</definedName>
    <definedName name="InvVeia_6" localSheetId="4">[4]EquiA!#REF!</definedName>
    <definedName name="InvVeia_6">[4]EquiA!#REF!</definedName>
    <definedName name="InvVeia_6_4" localSheetId="4">[4]EquiA!#REF!</definedName>
    <definedName name="InvVeia_6_4">[4]EquiA!#REF!</definedName>
    <definedName name="ipf" localSheetId="6">#REF!</definedName>
    <definedName name="ipf" localSheetId="5">#REF!</definedName>
    <definedName name="ipf" localSheetId="4">#REF!</definedName>
    <definedName name="ipf" localSheetId="7">#REF!</definedName>
    <definedName name="ipf">#REF!</definedName>
    <definedName name="ITEMCONT" localSheetId="6">[1]SERVIÇO!#REF!</definedName>
    <definedName name="ITEMCONT" localSheetId="5">[1]SERVIÇO!#REF!</definedName>
    <definedName name="ITEMCONT" localSheetId="4">[1]SERVIÇO!#REF!</definedName>
    <definedName name="ITEMCONT" localSheetId="7">[1]SERVIÇO!#REF!</definedName>
    <definedName name="ITEMCONT">[1]SERVIÇO!#REF!</definedName>
    <definedName name="ITEMDER" localSheetId="4">[1]SERVIÇO!#REF!</definedName>
    <definedName name="ITEMDER">[1]SERVIÇO!#REF!</definedName>
    <definedName name="ITEMEQP" localSheetId="4">[1]SERVIÇO!#REF!</definedName>
    <definedName name="ITEMEQP">[1]SERVIÇO!#REF!</definedName>
    <definedName name="ITEMMUR" localSheetId="4">[1]SERVIÇO!#REF!</definedName>
    <definedName name="ITEMMUR">[1]SERVIÇO!#REF!</definedName>
    <definedName name="ITEMR15" localSheetId="4">[1]SERVIÇO!#REF!</definedName>
    <definedName name="ITEMR15">[1]SERVIÇO!#REF!</definedName>
    <definedName name="ITEMR20" localSheetId="4">[1]SERVIÇO!#REF!</definedName>
    <definedName name="ITEMR20">[1]SERVIÇO!#REF!</definedName>
    <definedName name="ITEMTRANS" localSheetId="4">[1]SERVIÇO!#REF!</definedName>
    <definedName name="ITEMTRANS">[1]SERVIÇO!#REF!</definedName>
    <definedName name="ITENS" localSheetId="4">[1]SERVIÇO!#REF!</definedName>
    <definedName name="ITENS">[1]SERVIÇO!#REF!</definedName>
    <definedName name="ITENS0" localSheetId="4">[1]SERVIÇO!#REF!</definedName>
    <definedName name="ITENS0">[1]SERVIÇO!#REF!</definedName>
    <definedName name="ITENS1" localSheetId="4">[1]SERVIÇO!#REF!</definedName>
    <definedName name="ITENS1">[1]SERVIÇO!#REF!</definedName>
    <definedName name="ITENSP" localSheetId="4">[1]SERVIÇO!#REF!</definedName>
    <definedName name="ITENSP">[1]SERVIÇO!#REF!</definedName>
    <definedName name="ITENSPMED" localSheetId="4">[1]SERVIÇO!#REF!</definedName>
    <definedName name="ITENSPMED">[1]SERVIÇO!#REF!</definedName>
    <definedName name="itus1" localSheetId="6">#REF!</definedName>
    <definedName name="itus1" localSheetId="5">#REF!</definedName>
    <definedName name="itus1" localSheetId="4">#REF!</definedName>
    <definedName name="itus1" localSheetId="7">#REF!</definedName>
    <definedName name="itus1">#REF!</definedName>
    <definedName name="jazida5" localSheetId="6">#REF!</definedName>
    <definedName name="jazida5" localSheetId="5">#REF!</definedName>
    <definedName name="jazida5" localSheetId="4">#REF!</definedName>
    <definedName name="jazida5" localSheetId="7">#REF!</definedName>
    <definedName name="jazida5">#REF!</definedName>
    <definedName name="jazida6" localSheetId="6">#REF!</definedName>
    <definedName name="jazida6" localSheetId="5">#REF!</definedName>
    <definedName name="jazida6" localSheetId="4">#REF!</definedName>
    <definedName name="jazida6" localSheetId="7">#REF!</definedName>
    <definedName name="jazida6">#REF!</definedName>
    <definedName name="jla1_220" localSheetId="4">#REF!</definedName>
    <definedName name="jla1_220">#REF!</definedName>
    <definedName name="JRS" localSheetId="4">#REF!</definedName>
    <definedName name="JRS">#REF!</definedName>
    <definedName name="Leituristas" localSheetId="6">[4]PessA!#REF!</definedName>
    <definedName name="Leituristas" localSheetId="5">[4]PessA!#REF!</definedName>
    <definedName name="Leituristas" localSheetId="4">[4]PessA!#REF!</definedName>
    <definedName name="Leituristas" localSheetId="7">[4]PessA!#REF!</definedName>
    <definedName name="Leituristas">[4]PessA!#REF!</definedName>
    <definedName name="Leituristas_1" localSheetId="6">[4]PessA!#REF!</definedName>
    <definedName name="Leituristas_1" localSheetId="5">[4]PessA!#REF!</definedName>
    <definedName name="Leituristas_1" localSheetId="4">[4]PessA!#REF!</definedName>
    <definedName name="Leituristas_1" localSheetId="7">[4]PessA!#REF!</definedName>
    <definedName name="Leituristas_1">[4]PessA!#REF!</definedName>
    <definedName name="Leituristas_1_4" localSheetId="6">[4]PessA!#REF!</definedName>
    <definedName name="Leituristas_1_4" localSheetId="5">[4]PessA!#REF!</definedName>
    <definedName name="Leituristas_1_4" localSheetId="4">[4]PessA!#REF!</definedName>
    <definedName name="Leituristas_1_4" localSheetId="7">[4]PessA!#REF!</definedName>
    <definedName name="Leituristas_1_4">[4]PessA!#REF!</definedName>
    <definedName name="Leituristas_4" localSheetId="6">[4]PessA!#REF!</definedName>
    <definedName name="Leituristas_4" localSheetId="5">[4]PessA!#REF!</definedName>
    <definedName name="Leituristas_4" localSheetId="4">[4]PessA!#REF!</definedName>
    <definedName name="Leituristas_4" localSheetId="7">[4]PessA!#REF!</definedName>
    <definedName name="Leituristas_4">[4]PessA!#REF!</definedName>
    <definedName name="Leituristas_6" localSheetId="4">[4]PessA!#REF!</definedName>
    <definedName name="Leituristas_6">[4]PessA!#REF!</definedName>
    <definedName name="Leituristas_6_4" localSheetId="4">[4]PessA!#REF!</definedName>
    <definedName name="Leituristas_6_4">[4]PessA!#REF!</definedName>
    <definedName name="LIN" localSheetId="4">[1]SERVIÇO!#REF!</definedName>
    <definedName name="LIN">[1]SERVIÇO!#REF!</definedName>
    <definedName name="LISTSEL" localSheetId="4">[1]SERVIÇO!#REF!</definedName>
    <definedName name="LISTSEL">[1]SERVIÇO!#REF!</definedName>
    <definedName name="lm6_3" localSheetId="6">#REF!</definedName>
    <definedName name="lm6_3" localSheetId="5">#REF!</definedName>
    <definedName name="lm6_3" localSheetId="4">#REF!</definedName>
    <definedName name="lm6_3" localSheetId="7">#REF!</definedName>
    <definedName name="lm6_3">#REF!</definedName>
    <definedName name="lnm" localSheetId="6">#REF!</definedName>
    <definedName name="lnm" localSheetId="5">#REF!</definedName>
    <definedName name="lnm" localSheetId="4">#REF!</definedName>
    <definedName name="lnm" localSheetId="7">#REF!</definedName>
    <definedName name="lnm">#REF!</definedName>
    <definedName name="LOCAB" localSheetId="6">[1]SERVIÇO!#REF!</definedName>
    <definedName name="LOCAB" localSheetId="5">[1]SERVIÇO!#REF!</definedName>
    <definedName name="LOCAB" localSheetId="4">[1]SERVIÇO!#REF!</definedName>
    <definedName name="LOCAB" localSheetId="7">[1]SERVIÇO!#REF!</definedName>
    <definedName name="LOCAB">[1]SERVIÇO!#REF!</definedName>
    <definedName name="LOCAL" localSheetId="4">[1]SERVIÇO!#REF!</definedName>
    <definedName name="LOCAL">[1]SERVIÇO!#REF!</definedName>
    <definedName name="lpb" localSheetId="6">#REF!</definedName>
    <definedName name="lpb" localSheetId="5">#REF!</definedName>
    <definedName name="lpb" localSheetId="4">#REF!</definedName>
    <definedName name="lpb" localSheetId="7">#REF!</definedName>
    <definedName name="lpb">#REF!</definedName>
    <definedName name="ls" localSheetId="4">#REF!</definedName>
    <definedName name="ls" localSheetId="7">#REF!</definedName>
    <definedName name="ls">#REF!</definedName>
    <definedName name="ls_1" localSheetId="4">#REF!</definedName>
    <definedName name="ls_1">#REF!</definedName>
    <definedName name="LSO" localSheetId="4">#REF!</definedName>
    <definedName name="LSO">#REF!</definedName>
    <definedName name="lub" localSheetId="4">#REF!</definedName>
    <definedName name="lub" localSheetId="7">#REF!</definedName>
    <definedName name="lub">#REF!</definedName>
    <definedName name="lub_1" localSheetId="4">#REF!</definedName>
    <definedName name="lub_1">#REF!</definedName>
    <definedName name="lvg12050_1" localSheetId="4">#REF!</definedName>
    <definedName name="lvg12050_1">#REF!</definedName>
    <definedName name="lvp1_2" localSheetId="4">#REF!</definedName>
    <definedName name="lvp1_2">#REF!</definedName>
    <definedName name="lvr" localSheetId="4">#REF!</definedName>
    <definedName name="lvr">#REF!</definedName>
    <definedName name="lxa" localSheetId="4">#REF!</definedName>
    <definedName name="lxa">#REF!</definedName>
    <definedName name="lxaf" localSheetId="4">#REF!</definedName>
    <definedName name="lxaf">#REF!</definedName>
    <definedName name="mad" localSheetId="4">#REF!</definedName>
    <definedName name="mad">#REF!</definedName>
    <definedName name="map" localSheetId="4">#REF!</definedName>
    <definedName name="map">#REF!</definedName>
    <definedName name="MARCAX" localSheetId="6">[1]SERVIÇO!#REF!</definedName>
    <definedName name="MARCAX" localSheetId="5">[1]SERVIÇO!#REF!</definedName>
    <definedName name="MARCAX" localSheetId="4">[1]SERVIÇO!#REF!</definedName>
    <definedName name="MARCAX" localSheetId="7">[1]SERVIÇO!#REF!</definedName>
    <definedName name="MARCAX">[1]SERVIÇO!#REF!</definedName>
    <definedName name="MBV" localSheetId="6">#REF!</definedName>
    <definedName name="MBV" localSheetId="5">#REF!</definedName>
    <definedName name="MBV" localSheetId="4">#REF!</definedName>
    <definedName name="MBV" localSheetId="7">#REF!</definedName>
    <definedName name="MBV">#REF!</definedName>
    <definedName name="mdn" localSheetId="6">#REF!</definedName>
    <definedName name="mdn" localSheetId="5">#REF!</definedName>
    <definedName name="mdn" localSheetId="4">#REF!</definedName>
    <definedName name="mdn" localSheetId="7">#REF!</definedName>
    <definedName name="mdn">#REF!</definedName>
    <definedName name="meio" localSheetId="4">#REF!</definedName>
    <definedName name="meio" localSheetId="7">#REF!</definedName>
    <definedName name="meio">#REF!</definedName>
    <definedName name="meio_1" localSheetId="4">#REF!</definedName>
    <definedName name="meio_1">#REF!</definedName>
    <definedName name="MENUBOM" localSheetId="6">[1]SERVIÇO!#REF!</definedName>
    <definedName name="MENUBOM" localSheetId="5">[1]SERVIÇO!#REF!</definedName>
    <definedName name="MENUBOM" localSheetId="4">[1]SERVIÇO!#REF!</definedName>
    <definedName name="MENUBOM" localSheetId="7">[1]SERVIÇO!#REF!</definedName>
    <definedName name="MENUBOM">[1]SERVIÇO!#REF!</definedName>
    <definedName name="MENUEQP" localSheetId="6">[1]SERVIÇO!#REF!</definedName>
    <definedName name="MENUEQP" localSheetId="5">[1]SERVIÇO!#REF!</definedName>
    <definedName name="MENUEQP" localSheetId="4">[1]SERVIÇO!#REF!</definedName>
    <definedName name="MENUEQP" localSheetId="7">[1]SERVIÇO!#REF!</definedName>
    <definedName name="MENUEQP">[1]SERVIÇO!#REF!</definedName>
    <definedName name="MENUFIM" localSheetId="6">[1]SERVIÇO!#REF!</definedName>
    <definedName name="MENUFIM" localSheetId="5">[1]SERVIÇO!#REF!</definedName>
    <definedName name="MENUFIM" localSheetId="4">[1]SERVIÇO!#REF!</definedName>
    <definedName name="MENUFIM" localSheetId="7">[1]SERVIÇO!#REF!</definedName>
    <definedName name="MENUFIM">[1]SERVIÇO!#REF!</definedName>
    <definedName name="MENUMED" localSheetId="6">[1]SERVIÇO!#REF!</definedName>
    <definedName name="MENUMED" localSheetId="5">[1]SERVIÇO!#REF!</definedName>
    <definedName name="MENUMED" localSheetId="4">[1]SERVIÇO!#REF!</definedName>
    <definedName name="MENUMED" localSheetId="7">[1]SERVIÇO!#REF!</definedName>
    <definedName name="MENUMED">[1]SERVIÇO!#REF!</definedName>
    <definedName name="MENUOBRA" localSheetId="4">[1]SERVIÇO!#REF!</definedName>
    <definedName name="MENUOBRA">[1]SERVIÇO!#REF!</definedName>
    <definedName name="MENUOUT" localSheetId="4">[1]SERVIÇO!#REF!</definedName>
    <definedName name="MENUOUT">[1]SERVIÇO!#REF!</definedName>
    <definedName name="MENUOUTRO" localSheetId="4">[1]SERVIÇO!#REF!</definedName>
    <definedName name="MENUOUTRO">[1]SERVIÇO!#REF!</definedName>
    <definedName name="menures" localSheetId="4">[1]SERVIÇO!#REF!</definedName>
    <definedName name="menures">[1]SERVIÇO!#REF!</definedName>
    <definedName name="MNI" localSheetId="6">#REF!</definedName>
    <definedName name="MNI" localSheetId="5">#REF!</definedName>
    <definedName name="MNI" localSheetId="4">#REF!</definedName>
    <definedName name="MNI" localSheetId="7">#REF!</definedName>
    <definedName name="MNI">#REF!</definedName>
    <definedName name="MNP" localSheetId="6">#REF!</definedName>
    <definedName name="MNP" localSheetId="5">#REF!</definedName>
    <definedName name="MNP" localSheetId="4">#REF!</definedName>
    <definedName name="MNP" localSheetId="7">#REF!</definedName>
    <definedName name="MNP">#REF!</definedName>
    <definedName name="motoristas" localSheetId="6">[4]EquiOM!#REF!</definedName>
    <definedName name="motoristas" localSheetId="5">[4]EquiOM!#REF!</definedName>
    <definedName name="motoristas" localSheetId="4">[4]EquiOM!#REF!</definedName>
    <definedName name="motoristas" localSheetId="7">[4]EquiOM!#REF!</definedName>
    <definedName name="motoristas">[4]EquiOM!#REF!</definedName>
    <definedName name="motoristas_1" localSheetId="4">[4]EquiOM!#REF!</definedName>
    <definedName name="motoristas_1">[4]EquiOM!#REF!</definedName>
    <definedName name="motoristas_1_4" localSheetId="4">[4]EquiOM!#REF!</definedName>
    <definedName name="motoristas_1_4">[4]EquiOM!#REF!</definedName>
    <definedName name="motoristas_4" localSheetId="4">[4]EquiOM!#REF!</definedName>
    <definedName name="motoristas_4">[4]EquiOM!#REF!</definedName>
    <definedName name="motoristas_6" localSheetId="4">[4]EquiOM!#REF!</definedName>
    <definedName name="motoristas_6">[4]EquiOM!#REF!</definedName>
    <definedName name="motoristas_6_4" localSheetId="4">[4]EquiOM!#REF!</definedName>
    <definedName name="motoristas_6_4">[4]EquiOM!#REF!</definedName>
    <definedName name="mour" localSheetId="6">#REF!</definedName>
    <definedName name="mour" localSheetId="5">#REF!</definedName>
    <definedName name="mour" localSheetId="4">#REF!</definedName>
    <definedName name="mour" localSheetId="7">#REF!</definedName>
    <definedName name="mour">#REF!</definedName>
    <definedName name="mpm2.5" localSheetId="6">#REF!</definedName>
    <definedName name="mpm2.5" localSheetId="5">#REF!</definedName>
    <definedName name="mpm2.5" localSheetId="4">#REF!</definedName>
    <definedName name="mpm2.5" localSheetId="7">#REF!</definedName>
    <definedName name="mpm2.5">#REF!</definedName>
    <definedName name="msv" localSheetId="4">#REF!</definedName>
    <definedName name="msv">#REF!</definedName>
    <definedName name="MUNICIPIO" localSheetId="6">[1]SERVIÇO!#REF!</definedName>
    <definedName name="MUNICIPIO" localSheetId="5">[1]SERVIÇO!#REF!</definedName>
    <definedName name="MUNICIPIO" localSheetId="4">[1]SERVIÇO!#REF!</definedName>
    <definedName name="MUNICIPIO" localSheetId="7">[1]SERVIÇO!#REF!</definedName>
    <definedName name="MUNICIPIO">[1]SERVIÇO!#REF!</definedName>
    <definedName name="MURBOMB" localSheetId="6">[1]SERVIÇO!#REF!</definedName>
    <definedName name="MURBOMB" localSheetId="5">[1]SERVIÇO!#REF!</definedName>
    <definedName name="MURBOMB" localSheetId="4">[1]SERVIÇO!#REF!</definedName>
    <definedName name="MURBOMB" localSheetId="7">[1]SERVIÇO!#REF!</definedName>
    <definedName name="MURBOMB">[1]SERVIÇO!#REF!</definedName>
    <definedName name="NDATA" localSheetId="6">[1]SERVIÇO!#REF!</definedName>
    <definedName name="NDATA" localSheetId="5">[1]SERVIÇO!#REF!</definedName>
    <definedName name="NDATA" localSheetId="4">[1]SERVIÇO!#REF!</definedName>
    <definedName name="NDATA" localSheetId="7">[1]SERVIÇO!#REF!</definedName>
    <definedName name="NDATA">[1]SERVIÇO!#REF!</definedName>
    <definedName name="niv" localSheetId="6">#REF!</definedName>
    <definedName name="niv" localSheetId="5">#REF!</definedName>
    <definedName name="niv" localSheetId="4">#REF!</definedName>
    <definedName name="niv" localSheetId="7">#REF!</definedName>
    <definedName name="niv">#REF!</definedName>
    <definedName name="nome" localSheetId="6">#REF!</definedName>
    <definedName name="nome" localSheetId="5">#REF!</definedName>
    <definedName name="nome" localSheetId="4">#REF!</definedName>
    <definedName name="nome" localSheetId="7">#REF!</definedName>
    <definedName name="nome">#REF!</definedName>
    <definedName name="nome_4" localSheetId="6">#REF!</definedName>
    <definedName name="nome_4" localSheetId="5">#REF!</definedName>
    <definedName name="nome_4" localSheetId="4">#REF!</definedName>
    <definedName name="nome_4" localSheetId="7">#REF!</definedName>
    <definedName name="nome_4">#REF!</definedName>
    <definedName name="nrjCfh" localSheetId="4">#REF!</definedName>
    <definedName name="nrjCfh">#REF!</definedName>
    <definedName name="nrjCfh_1" localSheetId="4">#REF!</definedName>
    <definedName name="nrjCfh_1">#REF!</definedName>
    <definedName name="nrjCfh_1_4" localSheetId="4">#REF!</definedName>
    <definedName name="nrjCfh_1_4">#REF!</definedName>
    <definedName name="nrjCfh_4" localSheetId="4">#REF!</definedName>
    <definedName name="nrjCfh_4">#REF!</definedName>
    <definedName name="nrjCfh_6" localSheetId="4">#REF!</definedName>
    <definedName name="nrjCfh_6">#REF!</definedName>
    <definedName name="nrjCfh_6_4" localSheetId="4">#REF!</definedName>
    <definedName name="nrjCfh_6_4">#REF!</definedName>
    <definedName name="nrjCVh" localSheetId="4">#REF!</definedName>
    <definedName name="nrjCVh">#REF!</definedName>
    <definedName name="nrjCVh_1" localSheetId="4">#REF!</definedName>
    <definedName name="nrjCVh_1">#REF!</definedName>
    <definedName name="nrjCVh_1_4" localSheetId="4">#REF!</definedName>
    <definedName name="nrjCVh_1_4">#REF!</definedName>
    <definedName name="nrjCVh_4" localSheetId="4">#REF!</definedName>
    <definedName name="nrjCVh_4">#REF!</definedName>
    <definedName name="nrjCVh_6" localSheetId="4">#REF!</definedName>
    <definedName name="nrjCVh_6">#REF!</definedName>
    <definedName name="nrjCVh_6_4" localSheetId="4">#REF!</definedName>
    <definedName name="nrjCVh_6_4">#REF!</definedName>
    <definedName name="NUCOPIAS" localSheetId="6">[1]SERVIÇO!#REF!</definedName>
    <definedName name="NUCOPIAS" localSheetId="5">[1]SERVIÇO!#REF!</definedName>
    <definedName name="NUCOPIAS" localSheetId="4">[1]SERVIÇO!#REF!</definedName>
    <definedName name="NUCOPIAS" localSheetId="7">[1]SERVIÇO!#REF!</definedName>
    <definedName name="NUCOPIAS">[1]SERVIÇO!#REF!</definedName>
    <definedName name="OBRA" localSheetId="6">[1]SERVIÇO!#REF!</definedName>
    <definedName name="OBRA" localSheetId="5">[1]SERVIÇO!#REF!</definedName>
    <definedName name="OBRA" localSheetId="4">[1]SERVIÇO!#REF!</definedName>
    <definedName name="OBRA" localSheetId="7">[1]SERVIÇO!#REF!</definedName>
    <definedName name="OBRA">[1]SERVIÇO!#REF!</definedName>
    <definedName name="OBRADUPL" localSheetId="6">[1]SERVIÇO!#REF!</definedName>
    <definedName name="OBRADUPL" localSheetId="5">[1]SERVIÇO!#REF!</definedName>
    <definedName name="OBRADUPL" localSheetId="4">[1]SERVIÇO!#REF!</definedName>
    <definedName name="OBRADUPL" localSheetId="7">[1]SERVIÇO!#REF!</definedName>
    <definedName name="OBRADUPL">[1]SERVIÇO!#REF!</definedName>
    <definedName name="OBRALOC" localSheetId="6">[1]SERVIÇO!#REF!</definedName>
    <definedName name="OBRALOC" localSheetId="5">[1]SERVIÇO!#REF!</definedName>
    <definedName name="OBRALOC" localSheetId="4">[1]SERVIÇO!#REF!</definedName>
    <definedName name="OBRALOC" localSheetId="7">[1]SERVIÇO!#REF!</definedName>
    <definedName name="OBRALOC">[1]SERVIÇO!#REF!</definedName>
    <definedName name="OBRASEL" localSheetId="4">[1]SERVIÇO!#REF!</definedName>
    <definedName name="OBRASEL">[1]SERVIÇO!#REF!</definedName>
    <definedName name="od" localSheetId="4">#REF!</definedName>
    <definedName name="od" localSheetId="7">#REF!</definedName>
    <definedName name="od">#REF!</definedName>
    <definedName name="od_1" localSheetId="4">#REF!</definedName>
    <definedName name="od_1">#REF!</definedName>
    <definedName name="odi" localSheetId="4">#REF!</definedName>
    <definedName name="odi">#REF!</definedName>
    <definedName name="of" localSheetId="4">#REF!</definedName>
    <definedName name="of" localSheetId="7">#REF!</definedName>
    <definedName name="of">#REF!</definedName>
    <definedName name="of_1" localSheetId="4">#REF!</definedName>
    <definedName name="of_1">#REF!</definedName>
    <definedName name="ofc">[8]Insumos!$D$9</definedName>
    <definedName name="ofi" localSheetId="6">#REF!</definedName>
    <definedName name="ofi" localSheetId="5">#REF!</definedName>
    <definedName name="ofi" localSheetId="4">#REF!</definedName>
    <definedName name="ofi" localSheetId="7">#REF!</definedName>
    <definedName name="ofi">#REF!</definedName>
    <definedName name="OGU" localSheetId="6">#REF!</definedName>
    <definedName name="OGU" localSheetId="5">#REF!</definedName>
    <definedName name="OGU" localSheetId="4">#REF!</definedName>
    <definedName name="OGU" localSheetId="7">#REF!</definedName>
    <definedName name="OGU">#REF!</definedName>
    <definedName name="oli" localSheetId="6">#REF!</definedName>
    <definedName name="oli" localSheetId="5">#REF!</definedName>
    <definedName name="oli" localSheetId="4">#REF!</definedName>
    <definedName name="oli" localSheetId="7">#REF!</definedName>
    <definedName name="oli">#REF!</definedName>
    <definedName name="Par" localSheetId="4">#REF!</definedName>
    <definedName name="Par">#REF!</definedName>
    <definedName name="pcf60x210" localSheetId="4">#REF!</definedName>
    <definedName name="pcf60x210">#REF!</definedName>
    <definedName name="pcf80x200" localSheetId="4">#REF!</definedName>
    <definedName name="pcf80x200">#REF!</definedName>
    <definedName name="pcf80x210" localSheetId="4">#REF!</definedName>
    <definedName name="pcf80x210">#REF!</definedName>
    <definedName name="pcfc" localSheetId="4">#REF!</definedName>
    <definedName name="pcfc">#REF!</definedName>
    <definedName name="PDER" localSheetId="6">[1]SERVIÇO!#REF!</definedName>
    <definedName name="PDER" localSheetId="5">[1]SERVIÇO!#REF!</definedName>
    <definedName name="PDER" localSheetId="4">[1]SERVIÇO!#REF!</definedName>
    <definedName name="PDER" localSheetId="7">[1]SERVIÇO!#REF!</definedName>
    <definedName name="PDER">[1]SERVIÇO!#REF!</definedName>
    <definedName name="PDIVERS" localSheetId="6">[1]SERVIÇO!#REF!</definedName>
    <definedName name="PDIVERS" localSheetId="5">[1]SERVIÇO!#REF!</definedName>
    <definedName name="PDIVERS" localSheetId="4">[1]SERVIÇO!#REF!</definedName>
    <definedName name="PDIVERS" localSheetId="7">[1]SERVIÇO!#REF!</definedName>
    <definedName name="PDIVERS">[1]SERVIÇO!#REF!</definedName>
    <definedName name="pdm" localSheetId="4">#REF!</definedName>
    <definedName name="pdm" localSheetId="7">#REF!</definedName>
    <definedName name="pdm">#REF!</definedName>
    <definedName name="pdm_1" localSheetId="4">#REF!</definedName>
    <definedName name="pdm_1">#REF!</definedName>
    <definedName name="pedra" localSheetId="4">#REF!</definedName>
    <definedName name="pedra" localSheetId="7">#REF!</definedName>
    <definedName name="pedra">#REF!</definedName>
    <definedName name="pedra_1" localSheetId="4">#REF!</definedName>
    <definedName name="pedra_1">#REF!</definedName>
    <definedName name="PEMD" localSheetId="6">[1]SERVIÇO!#REF!</definedName>
    <definedName name="PEMD" localSheetId="5">[1]SERVIÇO!#REF!</definedName>
    <definedName name="PEMD" localSheetId="4">[1]SERVIÇO!#REF!</definedName>
    <definedName name="PEMD" localSheetId="7">[1]SERVIÇO!#REF!</definedName>
    <definedName name="PEMD">[1]SERVIÇO!#REF!</definedName>
    <definedName name="pes" localSheetId="6">#REF!</definedName>
    <definedName name="pes" localSheetId="5">#REF!</definedName>
    <definedName name="pes" localSheetId="4">#REF!</definedName>
    <definedName name="pes" localSheetId="7">#REF!</definedName>
    <definedName name="pes">#REF!</definedName>
    <definedName name="PIEQUIP" localSheetId="6">[1]SERVIÇO!#REF!</definedName>
    <definedName name="PIEQUIP" localSheetId="5">[1]SERVIÇO!#REF!</definedName>
    <definedName name="PIEQUIP" localSheetId="4">[1]SERVIÇO!#REF!</definedName>
    <definedName name="PIEQUIP" localSheetId="7">[1]SERVIÇO!#REF!</definedName>
    <definedName name="PIEQUIP">[1]SERVIÇO!#REF!</definedName>
    <definedName name="pig" localSheetId="6">#REF!</definedName>
    <definedName name="pig" localSheetId="5">#REF!</definedName>
    <definedName name="pig" localSheetId="4">#REF!</definedName>
    <definedName name="pig" localSheetId="7">#REF!</definedName>
    <definedName name="pig">#REF!</definedName>
    <definedName name="PII" localSheetId="6">#REF!</definedName>
    <definedName name="PII" localSheetId="5">#REF!</definedName>
    <definedName name="PII" localSheetId="4">#REF!</definedName>
    <definedName name="PII" localSheetId="7">#REF!</definedName>
    <definedName name="PII">#REF!</definedName>
    <definedName name="PIP" localSheetId="6">#REF!</definedName>
    <definedName name="PIP" localSheetId="5">#REF!</definedName>
    <definedName name="PIP" localSheetId="4">#REF!</definedName>
    <definedName name="PIP" localSheetId="7">#REF!</definedName>
    <definedName name="PIP">#REF!</definedName>
    <definedName name="planilha">NA()</definedName>
    <definedName name="planilha_1">NA()</definedName>
    <definedName name="plc" localSheetId="6">#REF!</definedName>
    <definedName name="plc" localSheetId="5">#REF!</definedName>
    <definedName name="plc" localSheetId="4">#REF!</definedName>
    <definedName name="plc" localSheetId="7">#REF!</definedName>
    <definedName name="plc">#REF!</definedName>
    <definedName name="plc2.5" localSheetId="6">#REF!</definedName>
    <definedName name="plc2.5" localSheetId="5">#REF!</definedName>
    <definedName name="plc2.5" localSheetId="4">#REF!</definedName>
    <definedName name="plc2.5" localSheetId="7">#REF!</definedName>
    <definedName name="plc2.5">#REF!</definedName>
    <definedName name="PMS" localSheetId="6">#REF!</definedName>
    <definedName name="PMS" localSheetId="5">#REF!</definedName>
    <definedName name="PMS" localSheetId="4">#REF!</definedName>
    <definedName name="PMS" localSheetId="7">#REF!</definedName>
    <definedName name="PMS">#REF!</definedName>
    <definedName name="PMUR" localSheetId="6">[1]SERVIÇO!#REF!</definedName>
    <definedName name="PMUR" localSheetId="5">[1]SERVIÇO!#REF!</definedName>
    <definedName name="PMUR" localSheetId="4">[1]SERVIÇO!#REF!</definedName>
    <definedName name="PMUR" localSheetId="7">[1]SERVIÇO!#REF!</definedName>
    <definedName name="PMUR">[1]SERVIÇO!#REF!</definedName>
    <definedName name="pont" localSheetId="6">#REF!</definedName>
    <definedName name="pont" localSheetId="5">#REF!</definedName>
    <definedName name="pont" localSheetId="4">#REF!</definedName>
    <definedName name="pont" localSheetId="7">#REF!</definedName>
    <definedName name="pont">#REF!</definedName>
    <definedName name="por_sistema_IMR" localSheetId="6">#REF!</definedName>
    <definedName name="por_sistema_IMR" localSheetId="5">#REF!</definedName>
    <definedName name="por_sistema_IMR" localSheetId="4">#REF!</definedName>
    <definedName name="por_sistema_IMR" localSheetId="7">#REF!</definedName>
    <definedName name="por_sistema_IMR">#REF!</definedName>
    <definedName name="por_sistema_IMR_1" localSheetId="6">#REF!</definedName>
    <definedName name="por_sistema_IMR_1" localSheetId="5">#REF!</definedName>
    <definedName name="por_sistema_IMR_1" localSheetId="4">#REF!</definedName>
    <definedName name="por_sistema_IMR_1" localSheetId="7">#REF!</definedName>
    <definedName name="por_sistema_IMR_1">#REF!</definedName>
    <definedName name="por_sistema_IMR_1_4" localSheetId="4">#REF!</definedName>
    <definedName name="por_sistema_IMR_1_4">#REF!</definedName>
    <definedName name="por_sistema_IMR_4" localSheetId="4">#REF!</definedName>
    <definedName name="por_sistema_IMR_4">#REF!</definedName>
    <definedName name="por_sistema_IMR_6" localSheetId="4">#REF!</definedName>
    <definedName name="por_sistema_IMR_6">#REF!</definedName>
    <definedName name="por_sistema_IMR_6_4" localSheetId="4">#REF!</definedName>
    <definedName name="por_sistema_IMR_6_4">#REF!</definedName>
    <definedName name="port" localSheetId="4">#REF!</definedName>
    <definedName name="port" localSheetId="7">#REF!</definedName>
    <definedName name="port">#REF!</definedName>
    <definedName name="port_1" localSheetId="4">#REF!</definedName>
    <definedName name="port_1">#REF!</definedName>
    <definedName name="Preço_kW" localSheetId="4">#REF!</definedName>
    <definedName name="Preço_kW">#REF!</definedName>
    <definedName name="Preço_kW_1" localSheetId="4">#REF!</definedName>
    <definedName name="Preço_kW_1">#REF!</definedName>
    <definedName name="Preço_kW_1_4" localSheetId="4">#REF!</definedName>
    <definedName name="Preço_kW_1_4">#REF!</definedName>
    <definedName name="Preço_kW_4" localSheetId="4">#REF!</definedName>
    <definedName name="Preço_kW_4">#REF!</definedName>
    <definedName name="Preço_kW_6" localSheetId="4">#REF!</definedName>
    <definedName name="Preço_kW_6">#REF!</definedName>
    <definedName name="Preço_kW_6_4" localSheetId="4">#REF!</definedName>
    <definedName name="Preço_kW_6_4">#REF!</definedName>
    <definedName name="PREF" localSheetId="4">#REF!</definedName>
    <definedName name="pref" localSheetId="7">#REF!</definedName>
    <definedName name="PREF">#REF!</definedName>
    <definedName name="PREF_1" localSheetId="4">#REF!</definedName>
    <definedName name="PREF_1">#REF!</definedName>
    <definedName name="pref_4" localSheetId="4">#REF!</definedName>
    <definedName name="pref_4">#REF!</definedName>
    <definedName name="prf" localSheetId="4">#REF!</definedName>
    <definedName name="prf">#REF!</definedName>
    <definedName name="prg" localSheetId="4">#REF!</definedName>
    <definedName name="prg">#REF!</definedName>
    <definedName name="PROJ" localSheetId="4">#REF!</definedName>
    <definedName name="PROJ">#REF!</definedName>
    <definedName name="prtm" localSheetId="4">#REF!</definedName>
    <definedName name="prtm">#REF!</definedName>
    <definedName name="PTGERAL" localSheetId="6">[1]SERVIÇO!#REF!</definedName>
    <definedName name="PTGERAL" localSheetId="5">[1]SERVIÇO!#REF!</definedName>
    <definedName name="PTGERAL" localSheetId="4">[1]SERVIÇO!#REF!</definedName>
    <definedName name="PTGERAL" localSheetId="7">[1]SERVIÇO!#REF!</definedName>
    <definedName name="PTGERAL">[1]SERVIÇO!#REF!</definedName>
    <definedName name="ptt3x2" localSheetId="6">#REF!</definedName>
    <definedName name="ptt3x2" localSheetId="5">#REF!</definedName>
    <definedName name="ptt3x2" localSheetId="4">#REF!</definedName>
    <definedName name="ptt3x2" localSheetId="7">#REF!</definedName>
    <definedName name="ptt3x2">#REF!</definedName>
    <definedName name="PVC" localSheetId="6">#REF!</definedName>
    <definedName name="PVC" localSheetId="5">#REF!</definedName>
    <definedName name="PVC" localSheetId="4">#REF!</definedName>
    <definedName name="PVC" localSheetId="7">#REF!</definedName>
    <definedName name="PVC">#REF!</definedName>
    <definedName name="qgm" localSheetId="6">#REF!</definedName>
    <definedName name="qgm" localSheetId="5">#REF!</definedName>
    <definedName name="qgm" localSheetId="4">#REF!</definedName>
    <definedName name="qgm" localSheetId="7">#REF!</definedName>
    <definedName name="qgm">#REF!</definedName>
    <definedName name="QTNULO" localSheetId="4">[1]SERVIÇO!#REF!</definedName>
    <definedName name="QTNULO">[1]SERVIÇO!#REF!</definedName>
    <definedName name="QTPADRAO" localSheetId="6">[1]SERVIÇO!#REF!</definedName>
    <definedName name="QTPADRAO" localSheetId="5">[1]SERVIÇO!#REF!</definedName>
    <definedName name="QTPADRAO" localSheetId="4">[1]SERVIÇO!#REF!</definedName>
    <definedName name="QTPADRAO" localSheetId="7">[1]SERVIÇO!#REF!</definedName>
    <definedName name="QTPADRAO">[1]SERVIÇO!#REF!</definedName>
    <definedName name="QTRES" localSheetId="4">[1]SERVIÇO!#REF!</definedName>
    <definedName name="QTRES">[1]SERVIÇO!#REF!</definedName>
    <definedName name="QUANT" localSheetId="4">[1]SERVIÇO!#REF!</definedName>
    <definedName name="QUANT">[1]SERVIÇO!#REF!</definedName>
    <definedName name="QUANTP" localSheetId="4">[1]SERVIÇO!#REF!</definedName>
    <definedName name="QUANTP">[1]SERVIÇO!#REF!</definedName>
    <definedName name="RARQIMP" localSheetId="4">[1]SERVIÇO!#REF!</definedName>
    <definedName name="RARQIMP">[1]SERVIÇO!#REF!</definedName>
    <definedName name="rdt13.8" localSheetId="6">#REF!</definedName>
    <definedName name="rdt13.8" localSheetId="5">#REF!</definedName>
    <definedName name="rdt13.8" localSheetId="4">#REF!</definedName>
    <definedName name="rdt13.8" localSheetId="7">#REF!</definedName>
    <definedName name="rdt13.8">#REF!</definedName>
    <definedName name="rec" localSheetId="6">#REF!</definedName>
    <definedName name="rec" localSheetId="5">#REF!</definedName>
    <definedName name="rec" localSheetId="4">#REF!</definedName>
    <definedName name="rec" localSheetId="7">#REF!</definedName>
    <definedName name="rec">#REF!</definedName>
    <definedName name="RECADUC" localSheetId="6">[1]SERVIÇO!#REF!</definedName>
    <definedName name="RECADUC" localSheetId="5">[1]SERVIÇO!#REF!</definedName>
    <definedName name="RECADUC" localSheetId="4">[1]SERVIÇO!#REF!</definedName>
    <definedName name="RECADUC" localSheetId="7">[1]SERVIÇO!#REF!</definedName>
    <definedName name="RECADUC">[1]SERVIÇO!#REF!</definedName>
    <definedName name="RES" localSheetId="6">#REF!</definedName>
    <definedName name="RES" localSheetId="5">#REF!</definedName>
    <definedName name="RES" localSheetId="4">#REF!</definedName>
    <definedName name="RES" localSheetId="7">#REF!</definedName>
    <definedName name="RES">#REF!</definedName>
    <definedName name="rgG3_4" localSheetId="6">#REF!</definedName>
    <definedName name="rgG3_4" localSheetId="5">#REF!</definedName>
    <definedName name="rgG3_4" localSheetId="4">#REF!</definedName>
    <definedName name="rgG3_4" localSheetId="7">#REF!</definedName>
    <definedName name="rgG3_4">#REF!</definedName>
    <definedName name="rgp1_2" localSheetId="6">#REF!</definedName>
    <definedName name="rgp1_2" localSheetId="5">#REF!</definedName>
    <definedName name="rgp1_2" localSheetId="4">#REF!</definedName>
    <definedName name="rgp1_2" localSheetId="7">#REF!</definedName>
    <definedName name="rgp1_2">#REF!</definedName>
    <definedName name="ridbeb" localSheetId="4">[1]SERVIÇO!#REF!</definedName>
    <definedName name="ridbeb">[1]SERVIÇO!#REF!</definedName>
    <definedName name="RIDCHAF" localSheetId="6">[1]SERVIÇO!#REF!</definedName>
    <definedName name="RIDCHAF" localSheetId="5">[1]SERVIÇO!#REF!</definedName>
    <definedName name="RIDCHAF" localSheetId="4">[1]SERVIÇO!#REF!</definedName>
    <definedName name="RIDCHAF" localSheetId="7">[1]SERVIÇO!#REF!</definedName>
    <definedName name="RIDCHAF">[1]SERVIÇO!#REF!</definedName>
    <definedName name="ridres05" localSheetId="4">[1]SERVIÇO!#REF!</definedName>
    <definedName name="ridres05">[1]SERVIÇO!#REF!</definedName>
    <definedName name="RIDRES10" localSheetId="4">[1]SERVIÇO!#REF!</definedName>
    <definedName name="RIDRES10">[1]SERVIÇO!#REF!</definedName>
    <definedName name="RIDRES15" localSheetId="4">[1]SERVIÇO!#REF!</definedName>
    <definedName name="RIDRES15">[1]SERVIÇO!#REF!</definedName>
    <definedName name="RLI" localSheetId="6">#REF!</definedName>
    <definedName name="RLI" localSheetId="5">#REF!</definedName>
    <definedName name="RLI" localSheetId="4">#REF!</definedName>
    <definedName name="RLI" localSheetId="7">#REF!</definedName>
    <definedName name="RLI">#REF!</definedName>
    <definedName name="RLP" localSheetId="6">#REF!</definedName>
    <definedName name="RLP" localSheetId="5">#REF!</definedName>
    <definedName name="RLP" localSheetId="4">#REF!</definedName>
    <definedName name="RLP" localSheetId="7">#REF!</definedName>
    <definedName name="RLP">#REF!</definedName>
    <definedName name="ROMANO" localSheetId="6">[1]SERVIÇO!#REF!</definedName>
    <definedName name="ROMANO" localSheetId="5">[1]SERVIÇO!#REF!</definedName>
    <definedName name="ROMANO" localSheetId="4">[1]SERVIÇO!#REF!</definedName>
    <definedName name="ROMANO" localSheetId="7">[1]SERVIÇO!#REF!</definedName>
    <definedName name="ROMANO">[1]SERVIÇO!#REF!</definedName>
    <definedName name="ROTCOMP" localSheetId="4">[1]SERVIÇO!#REF!</definedName>
    <definedName name="ROTCOMP">[1]SERVIÇO!#REF!</definedName>
    <definedName name="ROTIMP" localSheetId="4">[1]SERVIÇO!#REF!</definedName>
    <definedName name="ROTIMP">[1]SERVIÇO!#REF!</definedName>
    <definedName name="ROTRES" localSheetId="4">[1]SERVIÇO!#REF!</definedName>
    <definedName name="ROTRES">[1]SERVIÇO!#REF!</definedName>
    <definedName name="RPI" localSheetId="6">#REF!</definedName>
    <definedName name="RPI" localSheetId="5">#REF!</definedName>
    <definedName name="RPI" localSheetId="4">#REF!</definedName>
    <definedName name="RPI" localSheetId="7">#REF!</definedName>
    <definedName name="RPI">#REF!</definedName>
    <definedName name="RPP" localSheetId="6">#REF!</definedName>
    <definedName name="RPP" localSheetId="5">#REF!</definedName>
    <definedName name="RPP" localSheetId="4">#REF!</definedName>
    <definedName name="RPP" localSheetId="7">#REF!</definedName>
    <definedName name="RPP">#REF!</definedName>
    <definedName name="RQTADUC" localSheetId="6">[1]SERVIÇO!#REF!</definedName>
    <definedName name="RQTADUC" localSheetId="5">[1]SERVIÇO!#REF!</definedName>
    <definedName name="RQTADUC" localSheetId="4">[1]SERVIÇO!#REF!</definedName>
    <definedName name="RQTADUC" localSheetId="7">[1]SERVIÇO!#REF!</definedName>
    <definedName name="RQTADUC">[1]SERVIÇO!#REF!</definedName>
    <definedName name="rqtbeb" localSheetId="4">[1]SERVIÇO!#REF!</definedName>
    <definedName name="rqtbeb">[1]SERVIÇO!#REF!</definedName>
    <definedName name="RQTCHAF" localSheetId="4">[1]SERVIÇO!#REF!</definedName>
    <definedName name="RQTCHAF">[1]SERVIÇO!#REF!</definedName>
    <definedName name="RQTDERV" localSheetId="4">[1]SERVIÇO!#REF!</definedName>
    <definedName name="RQTDERV">[1]SERVIÇO!#REF!</definedName>
    <definedName name="rres05" localSheetId="4">[1]SERVIÇO!#REF!</definedName>
    <definedName name="rres05">[1]SERVIÇO!#REF!</definedName>
    <definedName name="RRES10" localSheetId="4">[1]SERVIÇO!#REF!</definedName>
    <definedName name="RRES10">[1]SERVIÇO!#REF!</definedName>
    <definedName name="RRES15" localSheetId="4">[1]SERVIÇO!#REF!</definedName>
    <definedName name="RRES15">[1]SERVIÇO!#REF!</definedName>
    <definedName name="RRES20" localSheetId="4">[1]SERVIÇO!#REF!</definedName>
    <definedName name="RRES20">[1]SERVIÇO!#REF!</definedName>
    <definedName name="RRR" localSheetId="4">[1]SERVIÇO!#REF!</definedName>
    <definedName name="RRR">[1]SERVIÇO!#REF!</definedName>
    <definedName name="rrrrrrrrrrrr" localSheetId="4">#REF!</definedName>
    <definedName name="rrrrrrrrrrrr" localSheetId="7">#REF!</definedName>
    <definedName name="rrrrrrrrrrrr">#REF!</definedName>
    <definedName name="rrrrrrrrrrrr_1" localSheetId="4">#REF!</definedName>
    <definedName name="rrrrrrrrrrrr_1">#REF!</definedName>
    <definedName name="RRTEMP" localSheetId="6">[1]SERVIÇO!#REF!</definedName>
    <definedName name="RRTEMP" localSheetId="5">[1]SERVIÇO!#REF!</definedName>
    <definedName name="RRTEMP" localSheetId="4">[1]SERVIÇO!#REF!</definedName>
    <definedName name="RRTEMP" localSheetId="7">[1]SERVIÇO!#REF!</definedName>
    <definedName name="RRTEMP">[1]SERVIÇO!#REF!</definedName>
    <definedName name="RSEQ" localSheetId="6">[1]SERVIÇO!#REF!</definedName>
    <definedName name="RSEQ" localSheetId="5">[1]SERVIÇO!#REF!</definedName>
    <definedName name="RSEQ" localSheetId="4">[1]SERVIÇO!#REF!</definedName>
    <definedName name="RSEQ" localSheetId="7">[1]SERVIÇO!#REF!</definedName>
    <definedName name="RSEQ">[1]SERVIÇO!#REF!</definedName>
    <definedName name="RSUBTOT" localSheetId="6">[1]SERVIÇO!#REF!</definedName>
    <definedName name="RSUBTOT" localSheetId="5">[1]SERVIÇO!#REF!</definedName>
    <definedName name="RSUBTOT" localSheetId="4">[1]SERVIÇO!#REF!</definedName>
    <definedName name="RSUBTOT" localSheetId="7">[1]SERVIÇO!#REF!</definedName>
    <definedName name="RSUBTOT">[1]SERVIÇO!#REF!</definedName>
    <definedName name="rtitbeb" localSheetId="6">[1]SERVIÇO!#REF!</definedName>
    <definedName name="rtitbeb" localSheetId="5">[1]SERVIÇO!#REF!</definedName>
    <definedName name="rtitbeb" localSheetId="4">[1]SERVIÇO!#REF!</definedName>
    <definedName name="rtitbeb" localSheetId="7">[1]SERVIÇO!#REF!</definedName>
    <definedName name="rtitbeb">[1]SERVIÇO!#REF!</definedName>
    <definedName name="RTITCHAF" localSheetId="4">[1]SERVIÇO!#REF!</definedName>
    <definedName name="RTITCHAF">[1]SERVIÇO!#REF!</definedName>
    <definedName name="rtubos" localSheetId="4">[1]SERVIÇO!#REF!</definedName>
    <definedName name="rtubos">[1]SERVIÇO!#REF!</definedName>
    <definedName name="ruas" localSheetId="4">#REF!</definedName>
    <definedName name="ruas" localSheetId="7">#REF!</definedName>
    <definedName name="ruas">#REF!</definedName>
    <definedName name="ruas_1" localSheetId="4">#REF!</definedName>
    <definedName name="ruas_1">#REF!</definedName>
    <definedName name="s" localSheetId="4">#REF!</definedName>
    <definedName name="s">#REF!</definedName>
    <definedName name="s14_" localSheetId="4">#REF!</definedName>
    <definedName name="s14_">#REF!</definedName>
    <definedName name="SAL" localSheetId="4">#REF!</definedName>
    <definedName name="SAL">#REF!</definedName>
    <definedName name="se" localSheetId="4">#REF!</definedName>
    <definedName name="se" localSheetId="7">#REF!</definedName>
    <definedName name="se">#REF!</definedName>
    <definedName name="se_1" localSheetId="4">#REF!</definedName>
    <definedName name="se_1">#REF!</definedName>
    <definedName name="seat15" localSheetId="4">#REF!</definedName>
    <definedName name="seat15">#REF!</definedName>
    <definedName name="sin" localSheetId="4">#REF!</definedName>
    <definedName name="sin">#REF!</definedName>
    <definedName name="SISTEM1" localSheetId="6">[1]SERVIÇO!#REF!</definedName>
    <definedName name="SISTEM1" localSheetId="5">[1]SERVIÇO!#REF!</definedName>
    <definedName name="SISTEM1" localSheetId="4">[1]SERVIÇO!#REF!</definedName>
    <definedName name="SISTEM1" localSheetId="7">[1]SERVIÇO!#REF!</definedName>
    <definedName name="SISTEM1">[1]SERVIÇO!#REF!</definedName>
    <definedName name="SISTEM2" localSheetId="6">[1]SERVIÇO!#REF!</definedName>
    <definedName name="SISTEM2" localSheetId="5">[1]SERVIÇO!#REF!</definedName>
    <definedName name="SISTEM2" localSheetId="4">[1]SERVIÇO!#REF!</definedName>
    <definedName name="SISTEM2" localSheetId="7">[1]SERVIÇO!#REF!</definedName>
    <definedName name="SISTEM2">[1]SERVIÇO!#REF!</definedName>
    <definedName name="sollimp" localSheetId="6">#REF!</definedName>
    <definedName name="sollimp" localSheetId="5">#REF!</definedName>
    <definedName name="sollimp" localSheetId="4">#REF!</definedName>
    <definedName name="sollimp" localSheetId="7">#REF!</definedName>
    <definedName name="sollimp">#REF!</definedName>
    <definedName name="sOpRadio" localSheetId="6">[4]PessA!#REF!</definedName>
    <definedName name="sOpRadio" localSheetId="5">[4]PessA!#REF!</definedName>
    <definedName name="sOpRadio" localSheetId="4">[4]PessA!#REF!</definedName>
    <definedName name="sOpRadio" localSheetId="7">[4]PessA!#REF!</definedName>
    <definedName name="sOpRadio">[4]PessA!#REF!</definedName>
    <definedName name="sOpRadio_1" localSheetId="6">[4]PessA!#REF!</definedName>
    <definedName name="sOpRadio_1" localSheetId="5">[4]PessA!#REF!</definedName>
    <definedName name="sOpRadio_1" localSheetId="4">[4]PessA!#REF!</definedName>
    <definedName name="sOpRadio_1" localSheetId="7">[4]PessA!#REF!</definedName>
    <definedName name="sOpRadio_1">[4]PessA!#REF!</definedName>
    <definedName name="sOpRadio_1_4" localSheetId="6">[4]PessA!#REF!</definedName>
    <definedName name="sOpRadio_1_4" localSheetId="5">[4]PessA!#REF!</definedName>
    <definedName name="sOpRadio_1_4" localSheetId="4">[4]PessA!#REF!</definedName>
    <definedName name="sOpRadio_1_4" localSheetId="7">[4]PessA!#REF!</definedName>
    <definedName name="sOpRadio_1_4">[4]PessA!#REF!</definedName>
    <definedName name="sOpRadio_4" localSheetId="6">[4]PessA!#REF!</definedName>
    <definedName name="sOpRadio_4" localSheetId="5">[4]PessA!#REF!</definedName>
    <definedName name="sOpRadio_4" localSheetId="4">[4]PessA!#REF!</definedName>
    <definedName name="sOpRadio_4" localSheetId="7">[4]PessA!#REF!</definedName>
    <definedName name="sOpRadio_4">[4]PessA!#REF!</definedName>
    <definedName name="sOpRadio_6" localSheetId="4">[4]PessA!#REF!</definedName>
    <definedName name="sOpRadio_6">[4]PessA!#REF!</definedName>
    <definedName name="sOpRadio_6_4" localSheetId="4">[4]PessA!#REF!</definedName>
    <definedName name="sOpRadio_6_4">[4]PessA!#REF!</definedName>
    <definedName name="sRespOM" localSheetId="4">[4]PessA!#REF!</definedName>
    <definedName name="sRespOM">[4]PessA!#REF!</definedName>
    <definedName name="sRespOM_1" localSheetId="4">[4]PessA!#REF!</definedName>
    <definedName name="sRespOM_1">[4]PessA!#REF!</definedName>
    <definedName name="sRespOM_1_4" localSheetId="4">[4]PessA!#REF!</definedName>
    <definedName name="sRespOM_1_4">[4]PessA!#REF!</definedName>
    <definedName name="sRespOM_4" localSheetId="4">[4]PessA!#REF!</definedName>
    <definedName name="sRespOM_4">[4]PessA!#REF!</definedName>
    <definedName name="sRespOM_6" localSheetId="4">[4]PessA!#REF!</definedName>
    <definedName name="sRespOM_6">[4]PessA!#REF!</definedName>
    <definedName name="sRespOM_6_4" localSheetId="4">[4]PessA!#REF!</definedName>
    <definedName name="sRespOM_6_4">[4]PessA!#REF!</definedName>
    <definedName name="srv" localSheetId="6">#REF!</definedName>
    <definedName name="srv" localSheetId="5">#REF!</definedName>
    <definedName name="srv" localSheetId="4">#REF!</definedName>
    <definedName name="srv" localSheetId="7">#REF!</definedName>
    <definedName name="srv">#REF!</definedName>
    <definedName name="SSS" localSheetId="6">[1]SERVIÇO!#REF!</definedName>
    <definedName name="SSS" localSheetId="5">[1]SERVIÇO!#REF!</definedName>
    <definedName name="SSS" localSheetId="4">[1]SERVIÇO!#REF!</definedName>
    <definedName name="SSS" localSheetId="7">[1]SERVIÇO!#REF!</definedName>
    <definedName name="SSS">[1]SERVIÇO!#REF!</definedName>
    <definedName name="SSTEMP" localSheetId="4">[1]SERVIÇO!#REF!</definedName>
    <definedName name="SSTEMP">[1]SERVIÇO!#REF!</definedName>
    <definedName name="SUBDER" localSheetId="4">[1]SERVIÇO!#REF!</definedName>
    <definedName name="SUBDER">[1]SERVIÇO!#REF!</definedName>
    <definedName name="SUBDIV" localSheetId="4">[1]SERVIÇO!#REF!</definedName>
    <definedName name="SUBDIV">[1]SERVIÇO!#REF!</definedName>
    <definedName name="SUBEQP" localSheetId="4">[1]SERVIÇO!#REF!</definedName>
    <definedName name="SUBEQP">[1]SERVIÇO!#REF!</definedName>
    <definedName name="SUBMUR" localSheetId="4">[1]SERVIÇO!#REF!</definedName>
    <definedName name="SUBMUR">[1]SERVIÇO!#REF!</definedName>
    <definedName name="sum" localSheetId="6">#REF!</definedName>
    <definedName name="sum" localSheetId="5">#REF!</definedName>
    <definedName name="sum" localSheetId="4">#REF!</definedName>
    <definedName name="sum" localSheetId="7">#REF!</definedName>
    <definedName name="sum">#REF!</definedName>
    <definedName name="svt" localSheetId="6">#REF!</definedName>
    <definedName name="svt" localSheetId="5">#REF!</definedName>
    <definedName name="svt" localSheetId="4">#REF!</definedName>
    <definedName name="svt" localSheetId="7">#REF!</definedName>
    <definedName name="svt">#REF!</definedName>
    <definedName name="sx" localSheetId="4">#REF!</definedName>
    <definedName name="sx" localSheetId="7">#REF!</definedName>
    <definedName name="sx">#REF!</definedName>
    <definedName name="sx_1" localSheetId="4">#REF!</definedName>
    <definedName name="sx_1">#REF!</definedName>
    <definedName name="sxo" localSheetId="4">#REF!</definedName>
    <definedName name="sxo">#REF!</definedName>
    <definedName name="tb100cm" localSheetId="4">#REF!</definedName>
    <definedName name="tb100cm" localSheetId="7">#REF!</definedName>
    <definedName name="tb100cm">#REF!</definedName>
    <definedName name="tb100cm_1" localSheetId="4">#REF!</definedName>
    <definedName name="tb100cm_1">#REF!</definedName>
    <definedName name="tbv" localSheetId="4">#REF!</definedName>
    <definedName name="tbv">#REF!</definedName>
    <definedName name="ted" localSheetId="4">#REF!</definedName>
    <definedName name="ted">#REF!</definedName>
    <definedName name="TelO" localSheetId="6">[4]Tel!#REF!</definedName>
    <definedName name="TelO" localSheetId="5">[4]Tel!#REF!</definedName>
    <definedName name="TelO" localSheetId="4">[4]Tel!#REF!</definedName>
    <definedName name="TelO" localSheetId="7">[4]Tel!#REF!</definedName>
    <definedName name="TelO">[4]Tel!#REF!</definedName>
    <definedName name="TelO_1" localSheetId="6">[4]Tel!#REF!</definedName>
    <definedName name="TelO_1" localSheetId="5">[4]Tel!#REF!</definedName>
    <definedName name="TelO_1" localSheetId="4">[4]Tel!#REF!</definedName>
    <definedName name="TelO_1" localSheetId="7">[4]Tel!#REF!</definedName>
    <definedName name="TelO_1">[4]Tel!#REF!</definedName>
    <definedName name="TelO_1_4" localSheetId="6">[4]Tel!#REF!</definedName>
    <definedName name="TelO_1_4" localSheetId="5">[4]Tel!#REF!</definedName>
    <definedName name="TelO_1_4" localSheetId="4">[4]Tel!#REF!</definedName>
    <definedName name="TelO_1_4" localSheetId="7">[4]Tel!#REF!</definedName>
    <definedName name="TelO_1_4">[4]Tel!#REF!</definedName>
    <definedName name="TelO_4" localSheetId="6">[4]Tel!#REF!</definedName>
    <definedName name="TelO_4" localSheetId="5">[4]Tel!#REF!</definedName>
    <definedName name="TelO_4" localSheetId="4">[4]Tel!#REF!</definedName>
    <definedName name="TelO_4" localSheetId="7">[4]Tel!#REF!</definedName>
    <definedName name="TelO_4">[4]Tel!#REF!</definedName>
    <definedName name="TelO_6" localSheetId="4">[4]Tel!#REF!</definedName>
    <definedName name="TelO_6">[4]Tel!#REF!</definedName>
    <definedName name="TelO_6_4" localSheetId="4">[4]Tel!#REF!</definedName>
    <definedName name="TelO_6_4">[4]Tel!#REF!</definedName>
    <definedName name="ter" localSheetId="6">#REF!</definedName>
    <definedName name="ter" localSheetId="5">#REF!</definedName>
    <definedName name="ter" localSheetId="4">#REF!</definedName>
    <definedName name="ter" localSheetId="7">#REF!</definedName>
    <definedName name="ter">#REF!</definedName>
    <definedName name="tes" localSheetId="6">#REF!</definedName>
    <definedName name="tes" localSheetId="5">#REF!</definedName>
    <definedName name="tes" localSheetId="4">#REF!</definedName>
    <definedName name="tes" localSheetId="7">#REF!</definedName>
    <definedName name="tes">#REF!</definedName>
    <definedName name="teste" localSheetId="6">[4]PessA!#REF!</definedName>
    <definedName name="teste" localSheetId="5">[4]PessA!#REF!</definedName>
    <definedName name="teste" localSheetId="4">[4]PessA!#REF!</definedName>
    <definedName name="teste" localSheetId="7">[4]PessA!#REF!</definedName>
    <definedName name="teste">[4]PessA!#REF!</definedName>
    <definedName name="teste_1" localSheetId="6">[4]PessA!#REF!</definedName>
    <definedName name="teste_1" localSheetId="5">[4]PessA!#REF!</definedName>
    <definedName name="teste_1" localSheetId="4">[4]PessA!#REF!</definedName>
    <definedName name="teste_1" localSheetId="7">[4]PessA!#REF!</definedName>
    <definedName name="teste_1">[4]PessA!#REF!</definedName>
    <definedName name="teste_1_4" localSheetId="4">[4]PessA!#REF!</definedName>
    <definedName name="teste_1_4">[4]PessA!#REF!</definedName>
    <definedName name="teste_4" localSheetId="4">[4]PessA!#REF!</definedName>
    <definedName name="teste_4">[4]PessA!#REF!</definedName>
    <definedName name="teste_6" localSheetId="4">[4]PessA!#REF!</definedName>
    <definedName name="teste_6">[4]PessA!#REF!</definedName>
    <definedName name="teste_6_4" localSheetId="4">[4]PessA!#REF!</definedName>
    <definedName name="teste_6_4">[4]PessA!#REF!</definedName>
    <definedName name="tic">[8]Insumos!$D$13</definedName>
    <definedName name="TID" localSheetId="6">#REF!</definedName>
    <definedName name="TID" localSheetId="5">#REF!</definedName>
    <definedName name="TID" localSheetId="4">#REF!</definedName>
    <definedName name="TID" localSheetId="7">#REF!</definedName>
    <definedName name="TID">#REF!</definedName>
    <definedName name="titbeb" localSheetId="6">[1]SERVIÇO!#REF!</definedName>
    <definedName name="titbeb" localSheetId="5">[1]SERVIÇO!#REF!</definedName>
    <definedName name="titbeb" localSheetId="4">[1]SERVIÇO!#REF!</definedName>
    <definedName name="titbeb" localSheetId="7">[1]SERVIÇO!#REF!</definedName>
    <definedName name="titbeb">[1]SERVIÇO!#REF!</definedName>
    <definedName name="TITCHAF" localSheetId="6">[1]SERVIÇO!#REF!</definedName>
    <definedName name="TITCHAF" localSheetId="5">[1]SERVIÇO!#REF!</definedName>
    <definedName name="TITCHAF" localSheetId="4">[1]SERVIÇO!#REF!</definedName>
    <definedName name="TITCHAF" localSheetId="7">[1]SERVIÇO!#REF!</definedName>
    <definedName name="TITCHAF">[1]SERVIÇO!#REF!</definedName>
    <definedName name="_xlnm.Print_Titles" localSheetId="1">'Itens para CPUs'!$1:$12</definedName>
    <definedName name="tjc" localSheetId="6">#REF!</definedName>
    <definedName name="tjc" localSheetId="5">#REF!</definedName>
    <definedName name="tjc" localSheetId="4">#REF!</definedName>
    <definedName name="tjc" localSheetId="7">#REF!</definedName>
    <definedName name="tjc">#REF!</definedName>
    <definedName name="tjf" localSheetId="6">#REF!</definedName>
    <definedName name="tjf" localSheetId="5">#REF!</definedName>
    <definedName name="tjf" localSheetId="4">#REF!</definedName>
    <definedName name="tjf" localSheetId="7">#REF!</definedName>
    <definedName name="tjf">#REF!</definedName>
    <definedName name="tlc" localSheetId="6">#REF!</definedName>
    <definedName name="tlc" localSheetId="5">#REF!</definedName>
    <definedName name="tlc" localSheetId="4">#REF!</definedName>
    <definedName name="tlc" localSheetId="7">#REF!</definedName>
    <definedName name="tlc">#REF!</definedName>
    <definedName name="tlf" localSheetId="4">#REF!</definedName>
    <definedName name="tlf">#REF!</definedName>
    <definedName name="tnp1_2" localSheetId="4">#REF!</definedName>
    <definedName name="tnp1_2">#REF!</definedName>
    <definedName name="tof" localSheetId="4">#REF!</definedName>
    <definedName name="tof">#REF!</definedName>
    <definedName name="TOT" localSheetId="4">#REF!</definedName>
    <definedName name="TOT">#REF!</definedName>
    <definedName name="total" localSheetId="4">#REF!</definedName>
    <definedName name="total" localSheetId="7">#REF!</definedName>
    <definedName name="total">#REF!</definedName>
    <definedName name="total_1" localSheetId="4">#REF!</definedName>
    <definedName name="total_1">#REF!</definedName>
    <definedName name="TOTAL_RESUMO">NA()</definedName>
    <definedName name="TotCrP" localSheetId="6">[4]CombLub!#REF!</definedName>
    <definedName name="TotCrP" localSheetId="5">[4]CombLub!#REF!</definedName>
    <definedName name="TotCrP" localSheetId="4">[4]CombLub!#REF!</definedName>
    <definedName name="TotCrP" localSheetId="7">[4]CombLub!#REF!</definedName>
    <definedName name="TotCrP">[4]CombLub!#REF!</definedName>
    <definedName name="TotCrP_1" localSheetId="6">[4]CombLub!#REF!</definedName>
    <definedName name="TotCrP_1" localSheetId="5">[4]CombLub!#REF!</definedName>
    <definedName name="TotCrP_1" localSheetId="4">[4]CombLub!#REF!</definedName>
    <definedName name="TotCrP_1" localSheetId="7">[4]CombLub!#REF!</definedName>
    <definedName name="TotCrP_1">[4]CombLub!#REF!</definedName>
    <definedName name="TotCrP_1_4" localSheetId="6">[4]CombLub!#REF!</definedName>
    <definedName name="TotCrP_1_4" localSheetId="5">[4]CombLub!#REF!</definedName>
    <definedName name="TotCrP_1_4" localSheetId="4">[4]CombLub!#REF!</definedName>
    <definedName name="TotCrP_1_4" localSheetId="7">[4]CombLub!#REF!</definedName>
    <definedName name="TotCrP_1_4">[4]CombLub!#REF!</definedName>
    <definedName name="TotCrP_4" localSheetId="6">[4]CombLub!#REF!</definedName>
    <definedName name="TotCrP_4" localSheetId="5">[4]CombLub!#REF!</definedName>
    <definedName name="TotCrP_4" localSheetId="4">[4]CombLub!#REF!</definedName>
    <definedName name="TotCrP_4" localSheetId="7">[4]CombLub!#REF!</definedName>
    <definedName name="TotCrP_4">[4]CombLub!#REF!</definedName>
    <definedName name="TotCrP_6" localSheetId="4">[4]CombLub!#REF!</definedName>
    <definedName name="TotCrP_6">[4]CombLub!#REF!</definedName>
    <definedName name="TotCrP_6_4" localSheetId="4">[4]CombLub!#REF!</definedName>
    <definedName name="TotCrP_6_4">[4]CombLub!#REF!</definedName>
    <definedName name="TOTQTS" localSheetId="4">[1]SERVIÇO!#REF!</definedName>
    <definedName name="TOTQTS">[1]SERVIÇO!#REF!</definedName>
    <definedName name="TotUSM" localSheetId="4">[4]CombLub!#REF!</definedName>
    <definedName name="TotUSM">[4]CombLub!#REF!</definedName>
    <definedName name="TotUSM_1" localSheetId="4">[4]CombLub!#REF!</definedName>
    <definedName name="TotUSM_1">[4]CombLub!#REF!</definedName>
    <definedName name="TotUSM_1_4" localSheetId="4">[4]CombLub!#REF!</definedName>
    <definedName name="TotUSM_1_4">[4]CombLub!#REF!</definedName>
    <definedName name="TotUSM_4" localSheetId="4">[4]CombLub!#REF!</definedName>
    <definedName name="TotUSM_4">[4]CombLub!#REF!</definedName>
    <definedName name="TotUSM_6" localSheetId="4">[4]CombLub!#REF!</definedName>
    <definedName name="TotUSM_6">[4]CombLub!#REF!</definedName>
    <definedName name="TotUSM_6_4" localSheetId="4">[4]CombLub!#REF!</definedName>
    <definedName name="TotUSM_6_4">[4]CombLub!#REF!</definedName>
    <definedName name="tp6_12" localSheetId="6">#REF!</definedName>
    <definedName name="tp6_12" localSheetId="5">#REF!</definedName>
    <definedName name="tp6_12" localSheetId="4">#REF!</definedName>
    <definedName name="tp6_12" localSheetId="7">#REF!</definedName>
    <definedName name="tp6_12">#REF!</definedName>
    <definedName name="tp6_16" localSheetId="6">#REF!</definedName>
    <definedName name="tp6_16" localSheetId="5">#REF!</definedName>
    <definedName name="tp6_16" localSheetId="4">#REF!</definedName>
    <definedName name="tp6_16" localSheetId="7">#REF!</definedName>
    <definedName name="tp6_16">#REF!</definedName>
    <definedName name="TPI" localSheetId="6">#REF!</definedName>
    <definedName name="TPI" localSheetId="5">#REF!</definedName>
    <definedName name="TPI" localSheetId="4">#REF!</definedName>
    <definedName name="TPI" localSheetId="7">#REF!</definedName>
    <definedName name="TPI">#REF!</definedName>
    <definedName name="tpl1_2" localSheetId="4">#REF!</definedName>
    <definedName name="tpl1_2">#REF!</definedName>
    <definedName name="tpmfs" localSheetId="4">#REF!</definedName>
    <definedName name="tpmfs">#REF!</definedName>
    <definedName name="TPP" localSheetId="4">#REF!</definedName>
    <definedName name="TPP">#REF!</definedName>
    <definedName name="transp" localSheetId="6">[4]Tel!#REF!</definedName>
    <definedName name="transp" localSheetId="5">[4]Tel!#REF!</definedName>
    <definedName name="transp" localSheetId="4">[4]Tel!#REF!</definedName>
    <definedName name="transp" localSheetId="7">[4]Tel!#REF!</definedName>
    <definedName name="transp">[4]Tel!#REF!</definedName>
    <definedName name="transp_1" localSheetId="6">[4]Tel!#REF!</definedName>
    <definedName name="transp_1" localSheetId="5">[4]Tel!#REF!</definedName>
    <definedName name="transp_1" localSheetId="4">[4]Tel!#REF!</definedName>
    <definedName name="transp_1" localSheetId="7">[4]Tel!#REF!</definedName>
    <definedName name="transp_1">[4]Tel!#REF!</definedName>
    <definedName name="transp_1_4" localSheetId="6">[4]Tel!#REF!</definedName>
    <definedName name="transp_1_4" localSheetId="5">[4]Tel!#REF!</definedName>
    <definedName name="transp_1_4" localSheetId="4">[4]Tel!#REF!</definedName>
    <definedName name="transp_1_4" localSheetId="7">[4]Tel!#REF!</definedName>
    <definedName name="transp_1_4">[4]Tel!#REF!</definedName>
    <definedName name="transp_4" localSheetId="6">[4]Tel!#REF!</definedName>
    <definedName name="transp_4" localSheetId="5">[4]Tel!#REF!</definedName>
    <definedName name="transp_4" localSheetId="4">[4]Tel!#REF!</definedName>
    <definedName name="transp_4" localSheetId="7">[4]Tel!#REF!</definedName>
    <definedName name="transp_4">[4]Tel!#REF!</definedName>
    <definedName name="transp_6" localSheetId="4">[4]Tel!#REF!</definedName>
    <definedName name="transp_6">[4]Tel!#REF!</definedName>
    <definedName name="transp_6_4" localSheetId="4">[4]Tel!#REF!</definedName>
    <definedName name="transp_6_4">[4]Tel!#REF!</definedName>
    <definedName name="trb" localSheetId="6">#REF!</definedName>
    <definedName name="trb" localSheetId="5">#REF!</definedName>
    <definedName name="trb" localSheetId="4">#REF!</definedName>
    <definedName name="trb" localSheetId="7">#REF!</definedName>
    <definedName name="trb">#REF!</definedName>
    <definedName name="tre" localSheetId="6">#REF!</definedName>
    <definedName name="tre" localSheetId="5">#REF!</definedName>
    <definedName name="tre" localSheetId="4">#REF!</definedName>
    <definedName name="tre" localSheetId="7">#REF!</definedName>
    <definedName name="tre">#REF!</definedName>
    <definedName name="TT">NA()</definedName>
    <definedName name="TT_1">NA()</definedName>
    <definedName name="TT_1_4">NA()</definedName>
    <definedName name="TT_4">NA()</definedName>
    <definedName name="TT_6">NA()</definedName>
    <definedName name="TT_6_4">NA()</definedName>
    <definedName name="ttc" localSheetId="6">#REF!</definedName>
    <definedName name="ttc" localSheetId="5">#REF!</definedName>
    <definedName name="ttc" localSheetId="4">#REF!</definedName>
    <definedName name="ttc" localSheetId="7">#REF!</definedName>
    <definedName name="ttc">#REF!</definedName>
    <definedName name="tte" localSheetId="6">#REF!</definedName>
    <definedName name="tte" localSheetId="5">#REF!</definedName>
    <definedName name="tte" localSheetId="4">#REF!</definedName>
    <definedName name="tte" localSheetId="7">#REF!</definedName>
    <definedName name="tte">#REF!</definedName>
    <definedName name="TTT" localSheetId="6">[1]SERVIÇO!#REF!</definedName>
    <definedName name="TTT" localSheetId="5">[1]SERVIÇO!#REF!</definedName>
    <definedName name="TTT" localSheetId="4">[1]SERVIÇO!#REF!</definedName>
    <definedName name="TTT" localSheetId="7">[1]SERVIÇO!#REF!</definedName>
    <definedName name="TTT">[1]SERVIÇO!#REF!</definedName>
    <definedName name="tus" localSheetId="6">#REF!</definedName>
    <definedName name="tus" localSheetId="5">#REF!</definedName>
    <definedName name="tus" localSheetId="4">#REF!</definedName>
    <definedName name="tus" localSheetId="7">#REF!</definedName>
    <definedName name="tus">#REF!</definedName>
    <definedName name="tuso" localSheetId="6">#REF!</definedName>
    <definedName name="tuso" localSheetId="5">#REF!</definedName>
    <definedName name="tuso" localSheetId="4">#REF!</definedName>
    <definedName name="tuso" localSheetId="7">#REF!</definedName>
    <definedName name="tuso">#REF!</definedName>
    <definedName name="TXTEQUIP" localSheetId="6">[1]SERVIÇO!#REF!</definedName>
    <definedName name="TXTEQUIP" localSheetId="5">[1]SERVIÇO!#REF!</definedName>
    <definedName name="TXTEQUIP" localSheetId="4">[1]SERVIÇO!#REF!</definedName>
    <definedName name="TXTEQUIP" localSheetId="7">[1]SERVIÇO!#REF!</definedName>
    <definedName name="TXTEQUIP">[1]SERVIÇO!#REF!</definedName>
    <definedName name="TXTMARCA" localSheetId="6">[1]SERVIÇO!#REF!</definedName>
    <definedName name="TXTMARCA" localSheetId="5">[1]SERVIÇO!#REF!</definedName>
    <definedName name="TXTMARCA" localSheetId="4">[1]SERVIÇO!#REF!</definedName>
    <definedName name="TXTMARCA" localSheetId="7">[1]SERVIÇO!#REF!</definedName>
    <definedName name="TXTMARCA">[1]SERVIÇO!#REF!</definedName>
    <definedName name="TXTMOD" localSheetId="6">[1]SERVIÇO!#REF!</definedName>
    <definedName name="TXTMOD" localSheetId="5">[1]SERVIÇO!#REF!</definedName>
    <definedName name="TXTMOD" localSheetId="4">[1]SERVIÇO!#REF!</definedName>
    <definedName name="TXTMOD" localSheetId="7">[1]SERVIÇO!#REF!</definedName>
    <definedName name="TXTMOD">[1]SERVIÇO!#REF!</definedName>
    <definedName name="TXTPOT" localSheetId="6">[1]SERVIÇO!#REF!</definedName>
    <definedName name="TXTPOT" localSheetId="5">[1]SERVIÇO!#REF!</definedName>
    <definedName name="TXTPOT" localSheetId="4">[1]SERVIÇO!#REF!</definedName>
    <definedName name="TXTPOT" localSheetId="7">[1]SERVIÇO!#REF!</definedName>
    <definedName name="TXTPOT">[1]SERVIÇO!#REF!</definedName>
    <definedName name="USS" localSheetId="6">#REF!</definedName>
    <definedName name="USS" localSheetId="5">#REF!</definedName>
    <definedName name="USS" localSheetId="4">#REF!</definedName>
    <definedName name="USS" localSheetId="7">#REF!</definedName>
    <definedName name="USS">#REF!</definedName>
    <definedName name="v60120_" localSheetId="6">#REF!</definedName>
    <definedName name="v60120_" localSheetId="5">#REF!</definedName>
    <definedName name="v60120_" localSheetId="4">#REF!</definedName>
    <definedName name="v60120_" localSheetId="7">#REF!</definedName>
    <definedName name="v60120_">#REF!</definedName>
    <definedName name="Vaz_Tot" localSheetId="6">#REF!</definedName>
    <definedName name="Vaz_Tot" localSheetId="5">#REF!</definedName>
    <definedName name="Vaz_Tot" localSheetId="4">#REF!</definedName>
    <definedName name="Vaz_Tot" localSheetId="7">#REF!</definedName>
    <definedName name="Vaz_Tot">#REF!</definedName>
    <definedName name="Vaz_Tot_1" localSheetId="4">#REF!</definedName>
    <definedName name="Vaz_Tot_1">#REF!</definedName>
    <definedName name="Vaz_Tot_1_4" localSheetId="4">#REF!</definedName>
    <definedName name="Vaz_Tot_1_4">#REF!</definedName>
    <definedName name="Vaz_Tot_4" localSheetId="4">#REF!</definedName>
    <definedName name="Vaz_Tot_4">#REF!</definedName>
    <definedName name="Vaz_Tot_6" localSheetId="4">#REF!</definedName>
    <definedName name="Vaz_Tot_6">#REF!</definedName>
    <definedName name="Vaz_Tot_6_4" localSheetId="4">#REF!</definedName>
    <definedName name="Vaz_Tot_6_4">#REF!</definedName>
    <definedName name="VazMed_ha" localSheetId="4">#REF!</definedName>
    <definedName name="VazMed_ha">#REF!</definedName>
    <definedName name="VazMed_ha_1" localSheetId="4">#REF!</definedName>
    <definedName name="VazMed_ha_1">#REF!</definedName>
    <definedName name="VazMed_ha_1_4" localSheetId="4">#REF!</definedName>
    <definedName name="VazMed_ha_1_4">#REF!</definedName>
    <definedName name="VazMed_ha_4" localSheetId="4">#REF!</definedName>
    <definedName name="VazMed_ha_4">#REF!</definedName>
    <definedName name="VazMed_ha_6" localSheetId="4">#REF!</definedName>
    <definedName name="VazMed_ha_6">#REF!</definedName>
    <definedName name="VazMed_ha_6_4" localSheetId="4">#REF!</definedName>
    <definedName name="VazMed_ha_6_4">#REF!</definedName>
    <definedName name="VII" localSheetId="4">#REF!</definedName>
    <definedName name="VII">#REF!</definedName>
    <definedName name="VIP" localSheetId="4">#REF!</definedName>
    <definedName name="VIP">#REF!</definedName>
    <definedName name="VLR" localSheetId="4">#REF!</definedName>
    <definedName name="VLR">#REF!</definedName>
    <definedName name="Vol_distrib" localSheetId="4">#REF!</definedName>
    <definedName name="Vol_distrib">#REF!</definedName>
    <definedName name="Vol_distrib_1" localSheetId="4">#REF!</definedName>
    <definedName name="Vol_distrib_1">#REF!</definedName>
    <definedName name="Vol_distrib_1_4" localSheetId="4">#REF!</definedName>
    <definedName name="Vol_distrib_1_4">#REF!</definedName>
    <definedName name="Vol_distrib_4" localSheetId="4">#REF!</definedName>
    <definedName name="Vol_distrib_4">#REF!</definedName>
    <definedName name="Vol_distrib_6" localSheetId="4">#REF!</definedName>
    <definedName name="Vol_distrib_6">#REF!</definedName>
    <definedName name="Vol_distrib_6_4" localSheetId="4">#REF!</definedName>
    <definedName name="Vol_distrib_6_4">#REF!</definedName>
    <definedName name="vsb" localSheetId="4">#REF!</definedName>
    <definedName name="vsb">#REF!</definedName>
    <definedName name="VTE" localSheetId="4">#REF!</definedName>
    <definedName name="VTE">#REF!</definedName>
    <definedName name="w">NA()</definedName>
    <definedName name="WITENS" localSheetId="6">[1]SERVIÇO!#REF!</definedName>
    <definedName name="WITENS" localSheetId="5">[1]SERVIÇO!#REF!</definedName>
    <definedName name="WITENS" localSheetId="4">[1]SERVIÇO!#REF!</definedName>
    <definedName name="WITENS" localSheetId="7">[1]SERVIÇO!#REF!</definedName>
    <definedName name="WITENS">[1]SERVIÇO!#REF!</definedName>
    <definedName name="WNMLOCAL" localSheetId="6">[1]SERVIÇO!#REF!</definedName>
    <definedName name="WNMLOCAL" localSheetId="5">[1]SERVIÇO!#REF!</definedName>
    <definedName name="WNMLOCAL" localSheetId="4">[1]SERVIÇO!#REF!</definedName>
    <definedName name="WNMLOCAL" localSheetId="7">[1]SERVIÇO!#REF!</definedName>
    <definedName name="WNMLOCAL">[1]SERVIÇO!#REF!</definedName>
    <definedName name="WNMMUN" localSheetId="6">[1]SERVIÇO!#REF!</definedName>
    <definedName name="WNMMUN" localSheetId="5">[1]SERVIÇO!#REF!</definedName>
    <definedName name="WNMMUN" localSheetId="4">[1]SERVIÇO!#REF!</definedName>
    <definedName name="WNMMUN" localSheetId="7">[1]SERVIÇO!#REF!</definedName>
    <definedName name="WNMMUN">[1]SERVIÇO!#REF!</definedName>
    <definedName name="WNMSERV" localSheetId="6">[1]SERVIÇO!#REF!</definedName>
    <definedName name="WNMSERV" localSheetId="5">[1]SERVIÇO!#REF!</definedName>
    <definedName name="WNMSERV" localSheetId="4">[1]SERVIÇO!#REF!</definedName>
    <definedName name="WNMSERV" localSheetId="7">[1]SERVIÇO!#REF!</definedName>
    <definedName name="WNMSERV">[1]SERVIÇO!#REF!</definedName>
    <definedName name="XALFA" localSheetId="4">[1]SERVIÇO!#REF!</definedName>
    <definedName name="XALFA">[1]SERVIÇO!#REF!</definedName>
    <definedName name="XDATA" localSheetId="4">[1]SERVIÇO!#REF!</definedName>
    <definedName name="XDATA">[1]SERVIÇO!#REF!</definedName>
    <definedName name="XITEM" localSheetId="4">[1]SERVIÇO!#REF!</definedName>
    <definedName name="XITEM">[1]SERVIÇO!#REF!</definedName>
    <definedName name="XLOC" localSheetId="4">[1]SERVIÇO!#REF!</definedName>
    <definedName name="XLOC">[1]SERVIÇO!#REF!</definedName>
    <definedName name="xnInforme_quantos_bebedouros____bebqt__if_bebqt__0__xlQt.bebedouros_invalida___ENTER_p_reinformar__xresp__branch_rqtderv" localSheetId="4">[1]SERVIÇO!#REF!</definedName>
    <definedName name="xnInforme_quantos_bebedouros____bebqt__if_bebqt__0__xlQt.bebedouros_invalida___ENTER_p_reinformar__xresp__branch_rqtderv">[1]SERVIÇO!#REF!</definedName>
    <definedName name="XNUCOPIAS" localSheetId="4">[1]SERVIÇO!#REF!</definedName>
    <definedName name="XNUCOPIAS">[1]SERVIÇO!#REF!</definedName>
    <definedName name="XRESP" localSheetId="4">[1]SERVIÇO!#REF!</definedName>
    <definedName name="XRESP">[1]SERVIÇO!#REF!</definedName>
    <definedName name="XTITRES" localSheetId="4">[1]SERVIÇO!#REF!</definedName>
    <definedName name="XTITRES">[1]SERVIÇO!#REF!</definedName>
    <definedName name="xxxxx" localSheetId="6">#REF!</definedName>
    <definedName name="xxxxx" localSheetId="5">#REF!</definedName>
    <definedName name="xxxxx" localSheetId="4">#REF!</definedName>
    <definedName name="xxxxx" localSheetId="7">#REF!</definedName>
    <definedName name="xxxxx">#REF!</definedName>
    <definedName name="xxxxxxxxxxxxxx" localSheetId="6">#REF!</definedName>
    <definedName name="xxxxxxxxxxxxxx" localSheetId="5">#REF!</definedName>
    <definedName name="xxxxxxxxxxxxxx" localSheetId="4">#REF!</definedName>
    <definedName name="xxxxxxxxxxxxxx" localSheetId="7">#REF!</definedName>
    <definedName name="xxxxxxxxxxxxxx">#REF!</definedName>
    <definedName name="zar" localSheetId="6">#REF!</definedName>
    <definedName name="zar" localSheetId="5">#REF!</definedName>
    <definedName name="zar" localSheetId="4">#REF!</definedName>
    <definedName name="zar" localSheetId="7">#REF!</definedName>
    <definedName name="zar">#REF!</definedName>
    <definedName name="ZECA" localSheetId="4">[1]SERVIÇO!#REF!</definedName>
    <definedName name="ZECA">[1]SERVIÇO!#REF!</definedName>
  </definedNames>
  <calcPr calcId="145621"/>
</workbook>
</file>

<file path=xl/calcChain.xml><?xml version="1.0" encoding="utf-8"?>
<calcChain xmlns="http://schemas.openxmlformats.org/spreadsheetml/2006/main">
  <c r="E15" i="22" l="1"/>
  <c r="H18" i="28"/>
  <c r="F26" i="20" l="1"/>
  <c r="A10" i="21"/>
  <c r="A8" i="21"/>
  <c r="F14" i="20" l="1"/>
  <c r="F13" i="20"/>
  <c r="F34" i="20" l="1"/>
  <c r="A19" i="24"/>
  <c r="A8" i="24"/>
  <c r="B19" i="24"/>
  <c r="B8" i="24"/>
  <c r="H14" i="22" l="1"/>
  <c r="G34" i="20" l="1"/>
  <c r="E34" i="20"/>
  <c r="C34" i="20"/>
  <c r="D34" i="20"/>
  <c r="E26" i="22" l="1"/>
  <c r="E25" i="22"/>
  <c r="E23" i="22" l="1"/>
  <c r="F270" i="20"/>
  <c r="F269" i="20"/>
  <c r="F268" i="20"/>
  <c r="F267" i="20"/>
  <c r="F266" i="20"/>
  <c r="E27" i="22"/>
  <c r="E24" i="22"/>
  <c r="E22" i="22"/>
  <c r="G153" i="20"/>
  <c r="D153" i="20"/>
  <c r="H31" i="24" l="1"/>
  <c r="C13" i="20"/>
  <c r="D13" i="20"/>
  <c r="E13" i="20"/>
  <c r="G13" i="20"/>
  <c r="H17" i="22"/>
  <c r="G92" i="20"/>
  <c r="E92" i="20"/>
  <c r="C92" i="20"/>
  <c r="D92" i="20"/>
  <c r="D17" i="22"/>
  <c r="H16" i="22"/>
  <c r="D16" i="22"/>
  <c r="H20" i="28"/>
  <c r="C15" i="28"/>
  <c r="A22" i="28" l="1"/>
  <c r="H13" i="20"/>
  <c r="F22" i="28"/>
  <c r="E16" i="22" l="1"/>
  <c r="E17" i="22"/>
  <c r="C17" i="22" l="1"/>
  <c r="B17" i="22"/>
  <c r="H98" i="20"/>
  <c r="H97" i="20"/>
  <c r="H99" i="20" s="1"/>
  <c r="H93" i="20"/>
  <c r="H92" i="20"/>
  <c r="H94" i="20" s="1"/>
  <c r="H88" i="20"/>
  <c r="H87" i="20"/>
  <c r="H89" i="20" s="1"/>
  <c r="C16" i="22"/>
  <c r="B16" i="22"/>
  <c r="G70" i="20"/>
  <c r="H70" i="20" s="1"/>
  <c r="E70" i="20"/>
  <c r="C70" i="20"/>
  <c r="D70" i="20"/>
  <c r="H78" i="20"/>
  <c r="H77" i="20"/>
  <c r="H76" i="20"/>
  <c r="H75" i="20"/>
  <c r="H79" i="20" s="1"/>
  <c r="H71" i="20"/>
  <c r="H66" i="20"/>
  <c r="H65" i="20"/>
  <c r="H67" i="20" s="1"/>
  <c r="H15" i="22"/>
  <c r="D15" i="22"/>
  <c r="C15" i="22"/>
  <c r="C11" i="24" s="1"/>
  <c r="B15" i="22"/>
  <c r="B11" i="24" s="1"/>
  <c r="G56" i="20"/>
  <c r="H56" i="20" s="1"/>
  <c r="E56" i="20"/>
  <c r="C56" i="20"/>
  <c r="D56" i="20"/>
  <c r="G55" i="20"/>
  <c r="H55" i="20" s="1"/>
  <c r="E55" i="20"/>
  <c r="C55" i="20"/>
  <c r="D55" i="20"/>
  <c r="G54" i="20"/>
  <c r="H54" i="20" s="1"/>
  <c r="E54" i="20"/>
  <c r="C54" i="20"/>
  <c r="D54" i="20"/>
  <c r="G53" i="20"/>
  <c r="H53" i="20" s="1"/>
  <c r="E53" i="20"/>
  <c r="C53" i="20"/>
  <c r="D53" i="20"/>
  <c r="G48" i="20"/>
  <c r="H48" i="20" s="1"/>
  <c r="H50" i="20" s="1"/>
  <c r="E48" i="20"/>
  <c r="C48" i="20"/>
  <c r="D48" i="20"/>
  <c r="G44" i="20"/>
  <c r="F44" i="20"/>
  <c r="E44" i="20"/>
  <c r="C44" i="20"/>
  <c r="D44" i="20"/>
  <c r="G43" i="20"/>
  <c r="F43" i="20"/>
  <c r="E43" i="20"/>
  <c r="C43" i="20"/>
  <c r="D43" i="20"/>
  <c r="H49" i="20"/>
  <c r="E14" i="22"/>
  <c r="D14" i="22"/>
  <c r="C14" i="22"/>
  <c r="C9" i="24" s="1"/>
  <c r="B14" i="22"/>
  <c r="B9" i="24" s="1"/>
  <c r="G33" i="20"/>
  <c r="G32" i="20"/>
  <c r="F33" i="20"/>
  <c r="F32" i="20"/>
  <c r="E33" i="20"/>
  <c r="E32" i="20"/>
  <c r="C33" i="20"/>
  <c r="C32" i="20"/>
  <c r="D33" i="20"/>
  <c r="D32" i="20"/>
  <c r="G31" i="20"/>
  <c r="F31" i="20"/>
  <c r="E31" i="20"/>
  <c r="C31" i="20"/>
  <c r="D31" i="20"/>
  <c r="G30" i="20"/>
  <c r="F30" i="20"/>
  <c r="E30" i="20"/>
  <c r="C30" i="20"/>
  <c r="D30" i="20"/>
  <c r="G26" i="20"/>
  <c r="E26" i="20"/>
  <c r="C26" i="20"/>
  <c r="D26" i="20"/>
  <c r="G22" i="20"/>
  <c r="G23" i="20"/>
  <c r="G24" i="20"/>
  <c r="G25" i="20"/>
  <c r="G21" i="20"/>
  <c r="F25" i="20"/>
  <c r="F24" i="20"/>
  <c r="F23" i="20"/>
  <c r="F22" i="20"/>
  <c r="F21" i="20"/>
  <c r="E22" i="20"/>
  <c r="E23" i="20"/>
  <c r="E24" i="20"/>
  <c r="E25" i="20"/>
  <c r="E21" i="20"/>
  <c r="C22" i="20"/>
  <c r="C23" i="20"/>
  <c r="C24" i="20"/>
  <c r="C25" i="20"/>
  <c r="C21" i="20"/>
  <c r="D22" i="20"/>
  <c r="D23" i="20"/>
  <c r="D24" i="20"/>
  <c r="D25" i="20"/>
  <c r="D21" i="20"/>
  <c r="G20" i="20"/>
  <c r="F20" i="20"/>
  <c r="E20" i="20"/>
  <c r="C20" i="20"/>
  <c r="D20" i="20"/>
  <c r="G19" i="20"/>
  <c r="F19" i="20"/>
  <c r="F18" i="20"/>
  <c r="E19" i="20"/>
  <c r="C19" i="20"/>
  <c r="D19" i="20"/>
  <c r="G18" i="20"/>
  <c r="E18" i="20"/>
  <c r="C18" i="20"/>
  <c r="D18" i="20"/>
  <c r="H22" i="20"/>
  <c r="G14" i="20"/>
  <c r="E14" i="20"/>
  <c r="C14" i="20"/>
  <c r="D14" i="20"/>
  <c r="H57" i="20" l="1"/>
  <c r="H72" i="20"/>
  <c r="H44" i="20"/>
  <c r="H32" i="20"/>
  <c r="H31" i="20"/>
  <c r="H33" i="20"/>
  <c r="H43" i="20"/>
  <c r="H34" i="20"/>
  <c r="H26" i="20"/>
  <c r="H20" i="20"/>
  <c r="H21" i="20"/>
  <c r="H23" i="20"/>
  <c r="H24" i="20"/>
  <c r="H25" i="20"/>
  <c r="H19" i="20"/>
  <c r="H30" i="20"/>
  <c r="H18" i="20"/>
  <c r="H14" i="20"/>
  <c r="H45" i="20" l="1"/>
  <c r="H35" i="20"/>
  <c r="H27" i="20"/>
  <c r="H15" i="20"/>
  <c r="G269" i="20"/>
  <c r="E269" i="20"/>
  <c r="C269" i="20"/>
  <c r="D269" i="20"/>
  <c r="E29" i="22"/>
  <c r="D29" i="22"/>
  <c r="C29" i="22"/>
  <c r="B29" i="22"/>
  <c r="B34" i="24" s="1"/>
  <c r="G107" i="20"/>
  <c r="E107" i="20"/>
  <c r="C107" i="20"/>
  <c r="D107" i="20"/>
  <c r="G113" i="20"/>
  <c r="E113" i="20"/>
  <c r="C113" i="20"/>
  <c r="D113" i="20"/>
  <c r="G112" i="20"/>
  <c r="E112" i="20"/>
  <c r="C112" i="20"/>
  <c r="D112" i="20"/>
  <c r="D230" i="20"/>
  <c r="H269" i="20" l="1"/>
  <c r="E270" i="20" l="1"/>
  <c r="C270" i="20"/>
  <c r="D270" i="20"/>
  <c r="F52" i="21"/>
  <c r="G270" i="20" s="1"/>
  <c r="G268" i="20"/>
  <c r="E268" i="20"/>
  <c r="C268" i="20"/>
  <c r="D268" i="20"/>
  <c r="G267" i="20"/>
  <c r="E267" i="20"/>
  <c r="C267" i="20"/>
  <c r="D267" i="20"/>
  <c r="G266" i="20"/>
  <c r="E266" i="20"/>
  <c r="C266" i="20"/>
  <c r="D266" i="20"/>
  <c r="G160" i="20"/>
  <c r="H160" i="20" s="1"/>
  <c r="E160" i="20"/>
  <c r="C160" i="20"/>
  <c r="D160" i="20"/>
  <c r="G159" i="20"/>
  <c r="H159" i="20" s="1"/>
  <c r="E159" i="20"/>
  <c r="C159" i="20"/>
  <c r="D159" i="20"/>
  <c r="G158" i="20"/>
  <c r="E158" i="20"/>
  <c r="C158" i="20"/>
  <c r="D158" i="20"/>
  <c r="C153" i="20"/>
  <c r="F211" i="20"/>
  <c r="F210" i="20"/>
  <c r="G256" i="20"/>
  <c r="H256" i="20" s="1"/>
  <c r="E256" i="20"/>
  <c r="C256" i="20"/>
  <c r="D256" i="20"/>
  <c r="H262" i="20"/>
  <c r="H261" i="20"/>
  <c r="H263" i="20" s="1"/>
  <c r="H257" i="20"/>
  <c r="G246" i="20"/>
  <c r="H246" i="20" s="1"/>
  <c r="E246" i="20"/>
  <c r="C246" i="20"/>
  <c r="D246" i="20"/>
  <c r="G244" i="20"/>
  <c r="H244" i="20" s="1"/>
  <c r="E244" i="20"/>
  <c r="C244" i="20"/>
  <c r="D244" i="20"/>
  <c r="G241" i="20"/>
  <c r="H241" i="20" s="1"/>
  <c r="E241" i="20"/>
  <c r="C241" i="20"/>
  <c r="D241" i="20"/>
  <c r="F240" i="20"/>
  <c r="H258" i="20" l="1"/>
  <c r="H267" i="20"/>
  <c r="H270" i="20"/>
  <c r="H268" i="20"/>
  <c r="H266" i="20"/>
  <c r="C28" i="22"/>
  <c r="D23" i="22"/>
  <c r="H271" i="20" l="1"/>
  <c r="D28" i="22"/>
  <c r="B28" i="22"/>
  <c r="G247" i="20"/>
  <c r="H247" i="20" s="1"/>
  <c r="E247" i="20"/>
  <c r="C247" i="20"/>
  <c r="D247" i="20"/>
  <c r="G245" i="20"/>
  <c r="H245" i="20" s="1"/>
  <c r="E245" i="20"/>
  <c r="C245" i="20"/>
  <c r="D245" i="20"/>
  <c r="G243" i="20"/>
  <c r="H243" i="20" s="1"/>
  <c r="E243" i="20"/>
  <c r="C243" i="20"/>
  <c r="D243" i="20"/>
  <c r="G242" i="20"/>
  <c r="H242" i="20" s="1"/>
  <c r="E242" i="20"/>
  <c r="C242" i="20"/>
  <c r="D242" i="20"/>
  <c r="G240" i="20"/>
  <c r="H240" i="20" s="1"/>
  <c r="E240" i="20"/>
  <c r="C240" i="20"/>
  <c r="D240" i="20"/>
  <c r="G231" i="20"/>
  <c r="E231" i="20"/>
  <c r="C231" i="20"/>
  <c r="D231" i="20"/>
  <c r="G230" i="20"/>
  <c r="H230" i="20" s="1"/>
  <c r="E230" i="20"/>
  <c r="C230" i="20"/>
  <c r="H236" i="20"/>
  <c r="F215" i="20"/>
  <c r="D27" i="22"/>
  <c r="C27" i="22"/>
  <c r="C30" i="24" s="1"/>
  <c r="B27" i="22"/>
  <c r="B30" i="24" s="1"/>
  <c r="G220" i="20"/>
  <c r="H220" i="20" s="1"/>
  <c r="E220" i="20"/>
  <c r="C220" i="20"/>
  <c r="D220" i="20"/>
  <c r="G215" i="20"/>
  <c r="E215" i="20"/>
  <c r="C215" i="20"/>
  <c r="D215" i="20"/>
  <c r="G211" i="20"/>
  <c r="E211" i="20"/>
  <c r="C211" i="20"/>
  <c r="D211" i="20"/>
  <c r="G210" i="20"/>
  <c r="E210" i="20"/>
  <c r="C210" i="20"/>
  <c r="D210" i="20"/>
  <c r="H221" i="20"/>
  <c r="H216" i="20"/>
  <c r="C26" i="22"/>
  <c r="D26" i="22"/>
  <c r="B26" i="22"/>
  <c r="G195" i="20"/>
  <c r="H195" i="20" s="1"/>
  <c r="H197" i="20" s="1"/>
  <c r="E195" i="20"/>
  <c r="C195" i="20"/>
  <c r="D195" i="20"/>
  <c r="G191" i="20"/>
  <c r="H191" i="20" s="1"/>
  <c r="E191" i="20"/>
  <c r="C191" i="20"/>
  <c r="D191" i="20"/>
  <c r="G190" i="20"/>
  <c r="H190" i="20" s="1"/>
  <c r="H192" i="20" s="1"/>
  <c r="E190" i="20"/>
  <c r="C190" i="20"/>
  <c r="D190" i="20"/>
  <c r="H201" i="20"/>
  <c r="H200" i="20"/>
  <c r="H202" i="20" s="1"/>
  <c r="H196" i="20"/>
  <c r="D25" i="22"/>
  <c r="C25" i="22"/>
  <c r="B25" i="22"/>
  <c r="G175" i="20"/>
  <c r="H175" i="20" s="1"/>
  <c r="E175" i="20"/>
  <c r="C175" i="20"/>
  <c r="D175" i="20"/>
  <c r="G171" i="20"/>
  <c r="H171" i="20" s="1"/>
  <c r="E171" i="20"/>
  <c r="C171" i="20"/>
  <c r="D171" i="20"/>
  <c r="G170" i="20"/>
  <c r="H170" i="20" s="1"/>
  <c r="E170" i="20"/>
  <c r="C170" i="20"/>
  <c r="D170" i="20"/>
  <c r="H181" i="20"/>
  <c r="H180" i="20"/>
  <c r="H176" i="20"/>
  <c r="D24" i="22"/>
  <c r="C24" i="22"/>
  <c r="B24" i="22"/>
  <c r="C23" i="22"/>
  <c r="C22" i="24" s="1"/>
  <c r="B23" i="22"/>
  <c r="B22" i="24" s="1"/>
  <c r="D22" i="22"/>
  <c r="C22" i="22"/>
  <c r="C20" i="24" s="1"/>
  <c r="B22" i="22"/>
  <c r="B20" i="24" s="1"/>
  <c r="G139" i="20"/>
  <c r="E139" i="20"/>
  <c r="C139" i="20"/>
  <c r="D139" i="20"/>
  <c r="G138" i="20"/>
  <c r="E138" i="20"/>
  <c r="C138" i="20"/>
  <c r="D138" i="20"/>
  <c r="G133" i="20"/>
  <c r="E133" i="20"/>
  <c r="C133" i="20"/>
  <c r="D133" i="20"/>
  <c r="G129" i="20"/>
  <c r="H129" i="20" s="1"/>
  <c r="E129" i="20"/>
  <c r="C129" i="20"/>
  <c r="D129" i="20"/>
  <c r="H172" i="20" l="1"/>
  <c r="H248" i="20"/>
  <c r="H182" i="20"/>
  <c r="H222" i="20"/>
  <c r="H177" i="20"/>
  <c r="H211" i="20"/>
  <c r="H215" i="20"/>
  <c r="H217" i="20" s="1"/>
  <c r="H231" i="20"/>
  <c r="H232" i="20" s="1"/>
  <c r="H235" i="20"/>
  <c r="H237" i="20" s="1"/>
  <c r="H210" i="20"/>
  <c r="G128" i="20"/>
  <c r="H128" i="20" s="1"/>
  <c r="E128" i="20"/>
  <c r="C128" i="20"/>
  <c r="D128" i="20"/>
  <c r="G127" i="20"/>
  <c r="H127" i="20" s="1"/>
  <c r="E127" i="20"/>
  <c r="C127" i="20"/>
  <c r="D127" i="20"/>
  <c r="H139" i="20"/>
  <c r="H138" i="20"/>
  <c r="H134" i="20"/>
  <c r="H133" i="20"/>
  <c r="H135" i="20" s="1"/>
  <c r="H153" i="20"/>
  <c r="H155" i="20" s="1"/>
  <c r="E153" i="20"/>
  <c r="G149" i="20"/>
  <c r="H149" i="20" s="1"/>
  <c r="E149" i="20"/>
  <c r="C149" i="20"/>
  <c r="D149" i="20"/>
  <c r="G148" i="20"/>
  <c r="E148" i="20"/>
  <c r="C148" i="20"/>
  <c r="D148" i="20"/>
  <c r="H158" i="20"/>
  <c r="H161" i="20" s="1"/>
  <c r="H154" i="20"/>
  <c r="H130" i="20" l="1"/>
  <c r="H212" i="20"/>
  <c r="H140" i="20"/>
  <c r="H148" i="20"/>
  <c r="H150" i="20" s="1"/>
  <c r="H47" i="17" l="1"/>
  <c r="H42" i="17"/>
  <c r="H34" i="17"/>
  <c r="H21" i="17"/>
  <c r="H49" i="17" l="1"/>
  <c r="C26" i="24" l="1"/>
  <c r="B26" i="24"/>
  <c r="C24" i="24"/>
  <c r="B24" i="24"/>
  <c r="A22" i="24" l="1"/>
  <c r="A20" i="24"/>
  <c r="H35" i="24"/>
  <c r="H33" i="24"/>
  <c r="C15" i="24"/>
  <c r="A15" i="24"/>
  <c r="H14" i="24"/>
  <c r="H12" i="24"/>
  <c r="C13" i="24"/>
  <c r="A13" i="24"/>
  <c r="A11" i="24"/>
  <c r="C32" i="24" l="1"/>
  <c r="B32" i="24"/>
  <c r="H118" i="20" l="1"/>
  <c r="H117" i="20"/>
  <c r="H119" i="20" s="1"/>
  <c r="H113" i="20"/>
  <c r="H112" i="20"/>
  <c r="H108" i="20"/>
  <c r="H107" i="20"/>
  <c r="H109" i="20" s="1"/>
  <c r="C34" i="24"/>
  <c r="C28" i="24"/>
  <c r="B28" i="24"/>
  <c r="H114" i="20" l="1"/>
  <c r="H21" i="24"/>
  <c r="H29" i="24" l="1"/>
  <c r="H27" i="24"/>
  <c r="H25" i="24"/>
  <c r="H23" i="24"/>
  <c r="H16" i="24"/>
  <c r="H10" i="24"/>
  <c r="J8" i="22" l="1"/>
  <c r="H7" i="20" l="1"/>
  <c r="H80" i="20" l="1"/>
  <c r="H81" i="20" s="1"/>
  <c r="H100" i="20"/>
  <c r="H101" i="20" s="1"/>
  <c r="H36" i="20"/>
  <c r="H37" i="20" s="1"/>
  <c r="H58" i="20"/>
  <c r="H59" i="20" s="1"/>
  <c r="H272" i="20"/>
  <c r="H273" i="20" s="1"/>
  <c r="H183" i="20"/>
  <c r="H184" i="20" s="1"/>
  <c r="H223" i="20"/>
  <c r="H224" i="20" s="1"/>
  <c r="H249" i="20"/>
  <c r="H250" i="20" s="1"/>
  <c r="H203" i="20"/>
  <c r="H204" i="20" s="1"/>
  <c r="H162" i="20"/>
  <c r="H163" i="20" s="1"/>
  <c r="H141" i="20"/>
  <c r="H142" i="20" s="1"/>
  <c r="H120" i="20"/>
  <c r="H121" i="20" s="1"/>
  <c r="B15" i="24"/>
  <c r="B13" i="24"/>
  <c r="C29" i="15" l="1"/>
  <c r="G47" i="17"/>
  <c r="G42" i="17"/>
  <c r="G34" i="17"/>
  <c r="G21" i="17"/>
  <c r="C24" i="16"/>
  <c r="H22" i="16"/>
  <c r="C16" i="16"/>
  <c r="C12" i="16"/>
  <c r="C22" i="15"/>
  <c r="C17" i="15"/>
  <c r="C13" i="15"/>
  <c r="C31" i="16" l="1"/>
  <c r="J7" i="22" s="1"/>
  <c r="G49" i="17"/>
  <c r="H6" i="20" l="1"/>
  <c r="H151" i="20"/>
  <c r="H152" i="20" s="1"/>
  <c r="H238" i="20"/>
  <c r="H239" i="20" s="1"/>
  <c r="H16" i="20"/>
  <c r="H17" i="20" s="1"/>
  <c r="H73" i="20"/>
  <c r="H74" i="20" s="1"/>
  <c r="J9" i="22"/>
  <c r="H8" i="20"/>
  <c r="H115" i="20" l="1"/>
  <c r="H116" i="20" s="1"/>
  <c r="H28" i="20"/>
  <c r="H29" i="20" s="1"/>
  <c r="H38" i="20" s="1"/>
  <c r="F14" i="22" s="1"/>
  <c r="G14" i="22" s="1"/>
  <c r="L14" i="22" s="1"/>
  <c r="H51" i="20"/>
  <c r="H52" i="20" s="1"/>
  <c r="H46" i="20"/>
  <c r="H47" i="20" s="1"/>
  <c r="H90" i="20"/>
  <c r="H91" i="20" s="1"/>
  <c r="H68" i="20"/>
  <c r="H69" i="20" s="1"/>
  <c r="H82" i="20" s="1"/>
  <c r="F16" i="22" s="1"/>
  <c r="G16" i="22" s="1"/>
  <c r="H233" i="20"/>
  <c r="H234" i="20" s="1"/>
  <c r="H251" i="20" s="1"/>
  <c r="F28" i="22" s="1"/>
  <c r="G28" i="22" s="1"/>
  <c r="L28" i="22" s="1"/>
  <c r="H213" i="20"/>
  <c r="H214" i="20" s="1"/>
  <c r="H193" i="20"/>
  <c r="H194" i="20" s="1"/>
  <c r="H136" i="20"/>
  <c r="H137" i="20" s="1"/>
  <c r="H156" i="20"/>
  <c r="H157" i="20" s="1"/>
  <c r="H164" i="20" s="1"/>
  <c r="F24" i="22" s="1"/>
  <c r="G24" i="22" s="1"/>
  <c r="H95" i="20"/>
  <c r="H96" i="20" s="1"/>
  <c r="H102" i="20" s="1"/>
  <c r="F17" i="22" s="1"/>
  <c r="G17" i="22" s="1"/>
  <c r="H259" i="20"/>
  <c r="H260" i="20" s="1"/>
  <c r="H173" i="20"/>
  <c r="H174" i="20" s="1"/>
  <c r="H131" i="20"/>
  <c r="H132" i="20" s="1"/>
  <c r="H218" i="20"/>
  <c r="H219" i="20" s="1"/>
  <c r="H110" i="20"/>
  <c r="H111" i="20" s="1"/>
  <c r="H264" i="20"/>
  <c r="H265" i="20" s="1"/>
  <c r="H178" i="20"/>
  <c r="H179" i="20" s="1"/>
  <c r="H198" i="20"/>
  <c r="H199" i="20" s="1"/>
  <c r="H225" i="20" l="1"/>
  <c r="F27" i="22" s="1"/>
  <c r="G27" i="22" s="1"/>
  <c r="L27" i="22" s="1"/>
  <c r="H60" i="20"/>
  <c r="F15" i="22" s="1"/>
  <c r="G15" i="22" s="1"/>
  <c r="I15" i="22" s="1"/>
  <c r="H122" i="20"/>
  <c r="F22" i="22" s="1"/>
  <c r="G22" i="22" s="1"/>
  <c r="I22" i="22" s="1"/>
  <c r="D20" i="24" s="1"/>
  <c r="H205" i="20"/>
  <c r="F26" i="22" s="1"/>
  <c r="G26" i="22" s="1"/>
  <c r="I26" i="22" s="1"/>
  <c r="H143" i="20"/>
  <c r="F23" i="22" s="1"/>
  <c r="G23" i="22" s="1"/>
  <c r="L23" i="22" s="1"/>
  <c r="H185" i="20"/>
  <c r="F25" i="22" s="1"/>
  <c r="G25" i="22" s="1"/>
  <c r="L25" i="22" s="1"/>
  <c r="H274" i="20"/>
  <c r="F29" i="22" s="1"/>
  <c r="G29" i="22" s="1"/>
  <c r="I29" i="22" s="1"/>
  <c r="I28" i="22"/>
  <c r="D32" i="24" s="1"/>
  <c r="I27" i="22"/>
  <c r="D30" i="24" s="1"/>
  <c r="I14" i="22"/>
  <c r="D9" i="24" s="1"/>
  <c r="I17" i="22"/>
  <c r="L17" i="22"/>
  <c r="I16" i="22"/>
  <c r="L16" i="22"/>
  <c r="I24" i="22"/>
  <c r="L24" i="22"/>
  <c r="L18" i="22"/>
  <c r="L15" i="22" l="1"/>
  <c r="L26" i="22"/>
  <c r="I23" i="22"/>
  <c r="D22" i="24" s="1"/>
  <c r="L22" i="22"/>
  <c r="I25" i="22"/>
  <c r="L29" i="22"/>
  <c r="E20" i="24"/>
  <c r="G20" i="24"/>
  <c r="F20" i="24"/>
  <c r="D28" i="24"/>
  <c r="G30" i="24"/>
  <c r="F30" i="24"/>
  <c r="E30" i="24"/>
  <c r="D24" i="24"/>
  <c r="F9" i="24"/>
  <c r="G9" i="24"/>
  <c r="E9" i="24"/>
  <c r="D34" i="24"/>
  <c r="F32" i="24"/>
  <c r="G32" i="24"/>
  <c r="E32" i="24"/>
  <c r="D13" i="24"/>
  <c r="I18" i="22"/>
  <c r="D11" i="24"/>
  <c r="D15" i="24"/>
  <c r="L32" i="22"/>
  <c r="I30" i="22" l="1"/>
  <c r="I32" i="22" s="1"/>
  <c r="J30" i="22" s="1"/>
  <c r="D26" i="24"/>
  <c r="F26" i="24" s="1"/>
  <c r="G13" i="24"/>
  <c r="F13" i="24"/>
  <c r="E13" i="24"/>
  <c r="D17" i="24"/>
  <c r="E11" i="24"/>
  <c r="F11" i="24"/>
  <c r="G11" i="24"/>
  <c r="H32" i="24"/>
  <c r="G34" i="24"/>
  <c r="E34" i="24"/>
  <c r="F34" i="24"/>
  <c r="H9" i="24"/>
  <c r="E26" i="24"/>
  <c r="F24" i="24"/>
  <c r="G24" i="24"/>
  <c r="E24" i="24"/>
  <c r="H20" i="24"/>
  <c r="G15" i="24"/>
  <c r="F15" i="24"/>
  <c r="E15" i="24"/>
  <c r="F22" i="24"/>
  <c r="G22" i="24"/>
  <c r="E22" i="24"/>
  <c r="H30" i="24"/>
  <c r="F28" i="24"/>
  <c r="G28" i="24"/>
  <c r="E28" i="24"/>
  <c r="G26" i="24" l="1"/>
  <c r="G36" i="24" s="1"/>
  <c r="D36" i="24"/>
  <c r="D38" i="24" s="1"/>
  <c r="J18" i="22"/>
  <c r="G17" i="24"/>
  <c r="E17" i="24"/>
  <c r="E36" i="24"/>
  <c r="F36" i="24"/>
  <c r="F17" i="24"/>
  <c r="H22" i="24"/>
  <c r="H24" i="24"/>
  <c r="H28" i="24"/>
  <c r="H34" i="24"/>
  <c r="H13" i="24"/>
  <c r="H15" i="24"/>
  <c r="I35" i="22"/>
  <c r="J32" i="22"/>
  <c r="J27" i="22"/>
  <c r="J22" i="22"/>
  <c r="J14" i="22"/>
  <c r="J28" i="22"/>
  <c r="J16" i="22"/>
  <c r="J26" i="22"/>
  <c r="J23" i="22"/>
  <c r="J24" i="22"/>
  <c r="J25" i="22"/>
  <c r="J15" i="22"/>
  <c r="J17" i="22"/>
  <c r="J29" i="22"/>
  <c r="H11" i="24"/>
  <c r="H26" i="24" l="1"/>
  <c r="H36" i="24" s="1"/>
  <c r="G38" i="24"/>
  <c r="E38" i="24"/>
  <c r="F38" i="24"/>
  <c r="H17" i="24"/>
  <c r="H38" i="24" l="1"/>
</calcChain>
</file>

<file path=xl/sharedStrings.xml><?xml version="1.0" encoding="utf-8"?>
<sst xmlns="http://schemas.openxmlformats.org/spreadsheetml/2006/main" count="830" uniqueCount="391">
  <si>
    <t>ITEM</t>
  </si>
  <si>
    <t>1.1</t>
  </si>
  <si>
    <t>M</t>
  </si>
  <si>
    <t>1.2</t>
  </si>
  <si>
    <t>1.3</t>
  </si>
  <si>
    <t>1.4</t>
  </si>
  <si>
    <t>UNIDADE</t>
  </si>
  <si>
    <t>QUANTIDADE</t>
  </si>
  <si>
    <t>2.1</t>
  </si>
  <si>
    <t>2.2</t>
  </si>
  <si>
    <t>2.3</t>
  </si>
  <si>
    <t>TOTAL DO ITEM 1</t>
  </si>
  <si>
    <t>TOTAL DO ITEM 2</t>
  </si>
  <si>
    <t>DISCRIMINAÇÃO</t>
  </si>
  <si>
    <t>Objeto:</t>
  </si>
  <si>
    <t>Quantidade</t>
  </si>
  <si>
    <t>A3</t>
  </si>
  <si>
    <t>A2</t>
  </si>
  <si>
    <t>A1</t>
  </si>
  <si>
    <t>B2</t>
  </si>
  <si>
    <t>B1</t>
  </si>
  <si>
    <t>Unidade</t>
  </si>
  <si>
    <t>H</t>
  </si>
  <si>
    <t>2.4</t>
  </si>
  <si>
    <t>MEMÓRIA DE CALCULO DO BDI DE EQUIPAMENTOS/MATERIAIS</t>
  </si>
  <si>
    <t>BDI APLICADO NA OBRA</t>
  </si>
  <si>
    <t>FAIXAS DE ADMISSIBILIDADE DE ACORDO COM O ACORDÃO N. 2622/2013 E MANUAL DO TCU</t>
  </si>
  <si>
    <t xml:space="preserve">DISCRIMINAÇÃO </t>
  </si>
  <si>
    <t>PERC.     (%)</t>
  </si>
  <si>
    <t>MÍNIMO</t>
  </si>
  <si>
    <t>MÉDIO</t>
  </si>
  <si>
    <t>MÁXIMO</t>
  </si>
  <si>
    <t>1.00</t>
  </si>
  <si>
    <t xml:space="preserve"> Despesas Indiretas</t>
  </si>
  <si>
    <t>Seguro e Garantia</t>
  </si>
  <si>
    <t>Riscos e Imprevistos</t>
  </si>
  <si>
    <t>Despesas Financeiras</t>
  </si>
  <si>
    <t>A4</t>
  </si>
  <si>
    <t>Administração Central</t>
  </si>
  <si>
    <t>Total do Grupo A =</t>
  </si>
  <si>
    <t>2.00</t>
  </si>
  <si>
    <t>Benefício</t>
  </si>
  <si>
    <t>LUCRO</t>
  </si>
  <si>
    <t>Total do Grupo B =</t>
  </si>
  <si>
    <t>3.00</t>
  </si>
  <si>
    <t>Impostos</t>
  </si>
  <si>
    <t>C1</t>
  </si>
  <si>
    <t>PIS / PASEP</t>
  </si>
  <si>
    <t>C2</t>
  </si>
  <si>
    <t>COFINS</t>
  </si>
  <si>
    <t>Total do Grupo C =</t>
  </si>
  <si>
    <t>VALORES DO BDI DIFERENCIADO PARA CONSTRUÇÃO DE EDIFÍCIOS DE ACORDO COM O ACORDÃO N. 2622/2013 DO TCU</t>
  </si>
  <si>
    <t>Fórmula Para Cálculo do B.D.I</t>
  </si>
  <si>
    <t>BDI =(((1+A4+A1+A2)*(1+A3)*(1+B))/(1-C))-1</t>
  </si>
  <si>
    <t>1º QUARTIL</t>
  </si>
  <si>
    <t>3º QUARTIL</t>
  </si>
  <si>
    <t>Bonificação Sobre Despesas indiretas (B.D.I) =</t>
  </si>
  <si>
    <t>MEMÓRIA DE CALCULO DO BDI  DOS SERVIÇOS</t>
  </si>
  <si>
    <t>FAIXAS DE ADMISSIBILIDADE DE ACORDO COM O ACORDÃO N. 2622/2013 DO TCU</t>
  </si>
  <si>
    <t>B-1</t>
  </si>
  <si>
    <t>CÁLCULO DO ISS</t>
  </si>
  <si>
    <t>C-1</t>
  </si>
  <si>
    <t>ALÍQUOTA MUNICIPAL (%)</t>
  </si>
  <si>
    <t>% DE MÃO DE OBRA</t>
  </si>
  <si>
    <t>ALÍQUOTA FINAL (%)</t>
  </si>
  <si>
    <t>C-2</t>
  </si>
  <si>
    <t>C-3</t>
  </si>
  <si>
    <t>ISS</t>
  </si>
  <si>
    <t>C-4</t>
  </si>
  <si>
    <t>CPRB (Contribuição Previdenciária sobre o Lucro Bruto)</t>
  </si>
  <si>
    <t>VALORES DO BDI PARA CONSTRUÇÃO DE EDIFÍCIOS DE ACORDO COM O ACORDÃO N. 2622/2013 DO TCU</t>
  </si>
  <si>
    <t>BDI =(((1+A4+A1+A2)*(1+A3)*(1+B1))/(1-C))-1</t>
  </si>
  <si>
    <t>%</t>
  </si>
  <si>
    <t>A</t>
  </si>
  <si>
    <t>ENCARGOS SOCIAIS BÁSICOS</t>
  </si>
  <si>
    <t>INSS</t>
  </si>
  <si>
    <t>SESI</t>
  </si>
  <si>
    <t>SENAI</t>
  </si>
  <si>
    <t>INCRA</t>
  </si>
  <si>
    <t>A5</t>
  </si>
  <si>
    <t>SEBRAE</t>
  </si>
  <si>
    <t>A6</t>
  </si>
  <si>
    <t>Salário-Educação</t>
  </si>
  <si>
    <t>A7</t>
  </si>
  <si>
    <t>Seguro Contra Acidentes de Trabalho</t>
  </si>
  <si>
    <t>A8</t>
  </si>
  <si>
    <t>FGTS</t>
  </si>
  <si>
    <t>A9</t>
  </si>
  <si>
    <t>SECONCI</t>
  </si>
  <si>
    <t>SUBTOTAL DE "A"</t>
  </si>
  <si>
    <t>B</t>
  </si>
  <si>
    <t xml:space="preserve"> ENCARGOS SOCIAIS QUE RECEBEM INCIDÊNCIA DE "A"</t>
  </si>
  <si>
    <t>Repouso Semanal Remunerado</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</si>
  <si>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</si>
  <si>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</si>
  <si>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</si>
  <si>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</si>
  <si>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</si>
  <si>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</si>
  <si>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</si>
  <si>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</si>
  <si>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</si>
  <si>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</si>
  <si>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</si>
  <si>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</si>
  <si>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</si>
  <si>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</si>
  <si>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</si>
  <si>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</si>
  <si>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</si>
  <si>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</si>
  <si>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</si>
  <si>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 xml:space="preserve"> ENCARGOS SOCIAIS QUE NÃO RECEBEM INCIDÊNCIA DE "A"</t>
  </si>
  <si>
    <t>Aviso Prévio Indenizado</t>
  </si>
  <si>
    <t>Aviso Prévio Trabalhado</t>
  </si>
  <si>
    <t>C3</t>
  </si>
  <si>
    <t>Férias Indenizadas</t>
  </si>
  <si>
    <t>C4</t>
  </si>
  <si>
    <t>Depósito Rescisão Sem Justa Causa</t>
  </si>
  <si>
    <t>C5</t>
  </si>
  <si>
    <t>Indenização Adicional</t>
  </si>
  <si>
    <t>SUBTOTAL DE "C"</t>
  </si>
  <si>
    <t>D</t>
  </si>
  <si>
    <t xml:space="preserve"> REINCIDÊNCIAS</t>
  </si>
  <si>
    <t>D1</t>
  </si>
  <si>
    <t>Reincidência de Grupo A sobre Grupo B</t>
  </si>
  <si>
    <t>D2</t>
  </si>
  <si>
    <t>Reincidência de Grupo A sobre Aviso Prévio Trabalhado e
Reincidência do FGTS sobre Aviso Prévio Indenizado</t>
  </si>
  <si>
    <t>SUBTOTAL DE "D"</t>
  </si>
  <si>
    <t>TOTAIS DE ENCARGOS SOCIAIS</t>
  </si>
  <si>
    <t>Referência</t>
  </si>
  <si>
    <t>Mês/ano</t>
  </si>
  <si>
    <t>PREÇO UNITÁRIO</t>
  </si>
  <si>
    <t>PREÇO TOTAL</t>
  </si>
  <si>
    <t>Projeto:</t>
  </si>
  <si>
    <t>Especificações / Detalhamentos para Composições</t>
  </si>
  <si>
    <t>M²</t>
  </si>
  <si>
    <t>M³</t>
  </si>
  <si>
    <t>SINAPI 88316</t>
  </si>
  <si>
    <t>SINAPI 20080</t>
  </si>
  <si>
    <t>TOTAL GERAL</t>
  </si>
  <si>
    <t>COMPOSIÇÃO</t>
  </si>
  <si>
    <t>PREÇO UNITÁRIO TOTAL:</t>
  </si>
  <si>
    <t>SERVENTE COM ENCARGOS COMPLEMENTARES</t>
  </si>
  <si>
    <t>KG</t>
  </si>
  <si>
    <t xml:space="preserve">DISCRIMINAÇÃO DOS SERVIÇOS </t>
  </si>
  <si>
    <t>VALOR UNITÁRIO</t>
  </si>
  <si>
    <t>VALOR TOTAL</t>
  </si>
  <si>
    <t>SERVIÇOS PRELIMINARES</t>
  </si>
  <si>
    <t>Companhia de Desenvolvimento dos Vales do São Francisco e Parnaíba - CODEVASF</t>
  </si>
  <si>
    <t>B.D.I. Materiais (12,00%)</t>
  </si>
  <si>
    <t>Subtotal (MAT):</t>
  </si>
  <si>
    <t>B.D.I. Serviços:</t>
  </si>
  <si>
    <t>B.D.I. Materiais:</t>
  </si>
  <si>
    <t>Encargos Sociais:</t>
  </si>
  <si>
    <t>Total (MAT com B.D.I):</t>
  </si>
  <si>
    <t>Total (MO com encargos e BDI):</t>
  </si>
  <si>
    <t>Nº</t>
  </si>
  <si>
    <t>CÓDIGO</t>
  </si>
  <si>
    <t>Subtotal (Serviços):</t>
  </si>
  <si>
    <t>Subtotal (Mão-de-obra):</t>
  </si>
  <si>
    <t>B.D.I. - MO / Serviços:</t>
  </si>
  <si>
    <t>B.D.I. - Materiais:</t>
  </si>
  <si>
    <t>Total (Serviços com B.D.I):</t>
  </si>
  <si>
    <t>MO</t>
  </si>
  <si>
    <t>SERV</t>
  </si>
  <si>
    <t>MAT</t>
  </si>
  <si>
    <t>INSUMOS</t>
  </si>
  <si>
    <t>2ª Superintendência Regional - Gerência de Revitalização (2ª/GRR)</t>
  </si>
  <si>
    <t>Itens/Especificações, Referências de Preços, Unidades e Valores Unitários para Composições de Custos</t>
  </si>
  <si>
    <t>Mês de referência:</t>
  </si>
  <si>
    <t>2ª Superintendência Regional - 2ª SR / Gerência Regional de Revitalização - 2ª/GRR</t>
  </si>
  <si>
    <t>% do Total</t>
  </si>
  <si>
    <t>COMPOSIÇÕES DE CUSTOS</t>
  </si>
  <si>
    <t>Mínimo (70%)</t>
  </si>
  <si>
    <t>Ministério do Desenvolvimento Regional - MDR</t>
  </si>
  <si>
    <t>PARCELA 1</t>
  </si>
  <si>
    <t>PARCELA 2</t>
  </si>
  <si>
    <t>PARCELA 3</t>
  </si>
  <si>
    <t>TOTAL</t>
  </si>
  <si>
    <t>MÊS 1</t>
  </si>
  <si>
    <t>MÊS 2</t>
  </si>
  <si>
    <t>MÊS 3</t>
  </si>
  <si>
    <t>70% do Orçado</t>
  </si>
  <si>
    <t>Valor Unitário (Não Desonerado)</t>
  </si>
  <si>
    <t>2.5</t>
  </si>
  <si>
    <t>2.6</t>
  </si>
  <si>
    <t>2.7</t>
  </si>
  <si>
    <t>2.8</t>
  </si>
  <si>
    <t>Cotações</t>
  </si>
  <si>
    <t>3 - Atentar para que cada componente de composição de custos tenha a mesma descrição e valor em todas as composições, para que um mesmo item não apresente valor diferente nas composições.</t>
  </si>
  <si>
    <t>Horistas</t>
  </si>
  <si>
    <t>Mensalistas</t>
  </si>
  <si>
    <t>DETALHAMENTO DOS ENCARGOS SOCIAIS - HORISTAS E MENSALISTAS (SEM DESONERAÇÃO)</t>
  </si>
  <si>
    <t>ENCARGOS SOCIAIS (HORISTAS):</t>
  </si>
  <si>
    <t>PEDREIRO COM ENCARGOS COMPLEMENTARES</t>
  </si>
  <si>
    <t>SINAPI 88309</t>
  </si>
  <si>
    <t>ENCANADOR OU BOMBEIRO HIDRÁULICO COM ENCARGOS COMPLEMENTARES</t>
  </si>
  <si>
    <t>SINAPI 88267</t>
  </si>
  <si>
    <t>TUBO PVC SERIE NORMAL, DN 100 MM, PARA ESGOTO PREDIAL (NBR 5688)</t>
  </si>
  <si>
    <t>SINAPI 9836</t>
  </si>
  <si>
    <t>CURVA PVC CURTA 90 GRAUS, 100 MM, PARA ESGOTO PREDIAL</t>
  </si>
  <si>
    <t>SINAPI 1966</t>
  </si>
  <si>
    <t>TE SANITARIO, PVC, DN 100 X 100 MM, SERIE NORMAL, PARA ESGOTO PREDIAL</t>
  </si>
  <si>
    <t>SINAPI 7091</t>
  </si>
  <si>
    <t>CAP PVC, SOLDAVEL, DN 100 MM, SERIE NORMAL, PARA ESGOTO PREDIAL</t>
  </si>
  <si>
    <t>SINAPI 1200</t>
  </si>
  <si>
    <t>CPU - 1</t>
  </si>
  <si>
    <t>MÃO-DE-OBRA</t>
  </si>
  <si>
    <t>SINAPI 34588</t>
  </si>
  <si>
    <t>BLOCO ESTRUTURAL CERÂMICO 14 X 19 X 39 CM, 6,0 MPA (NBR 15270)</t>
  </si>
  <si>
    <t>ARGAMASSA TRAÇO 1:1:6 (EM VOLUME DE CIMENTO, CAL E AREIA MÉDIA ÚMIDA) PARA EMBOÇO/MASSA ÚNICA/ASSENTAMENTO DE ALVENARIA DE VEDAÇÃO, PREPARO MECÂNICO COM BETONEIRA 400 L. AF_08/2019</t>
  </si>
  <si>
    <t>SINAPI 87286</t>
  </si>
  <si>
    <t>PISO DE CONCRETO COM CONCRETO MOLDADO IN LOCO, FEITO EM OBRA, ACABAMENTO CONVENCIONAL, NÃO ARMADO. AF_07/2016</t>
  </si>
  <si>
    <t>SINAPI 94990</t>
  </si>
  <si>
    <t>CARPINTEIRO DE FORMAS COM ENCARGOS COMPLEMENTARES</t>
  </si>
  <si>
    <t>SINAPI 88262</t>
  </si>
  <si>
    <t>CONCRETO FCK = 20MPA, TRAÇO 1:2,7:3 (CIMENTO/ AREIA MÉDIA/ BRITA 1)  - PREPARO MECÂNICO COM BETONEIRA 400 L. AF_07/2016</t>
  </si>
  <si>
    <t>SINAPI 94964</t>
  </si>
  <si>
    <t>SARRAFO DE MADEIRA NÃO APARELHADA *2,5 X 10 CM, MACARANDUBA, ANGELIM OU EQUIVALENTE DA REGIÃO</t>
  </si>
  <si>
    <t>SINAPI 4460</t>
  </si>
  <si>
    <t>SARRAFO DE MADEIRA NÃO APARELHADA *2,5 X 7,5* CM (1 X 3 ") PINUS, MISTA OU EQUIVALENTE DA REGIÃO</t>
  </si>
  <si>
    <t>SINAPI 4517</t>
  </si>
  <si>
    <t>CHAPISCO APLICADO EM ALVENARIAS E ESTRUTURAS DE CONCRETO INTERNAS, COM COLHER DE PEDREIRO.  ARGAMASSA TRAÇO 1:3 COM PREPARO MANUAL. AF_06/2014</t>
  </si>
  <si>
    <t>SINAPI 87878</t>
  </si>
  <si>
    <t>ARGAMASSA TRAÇO 1:3 (EM VOLUME DE CIMENTO E AREIA GROSSA ÚMIDA) PARA CHAPISCO CONVENCIONAL, PREPARO MANUAL. AF_08/2019</t>
  </si>
  <si>
    <t>SINAPI 87377</t>
  </si>
  <si>
    <t>CPU - 4</t>
  </si>
  <si>
    <t>SINAPI 87535</t>
  </si>
  <si>
    <t>ARGAMASSA TRAÇO 1:2:8 (EM VOLUME DE CIMENTO, CAL E AREIA MÉDIA ÚMIDA) PARA EMBOÇO/MASSA ÚNICA/ASSENTAMENTO DE ALVENARIA DE VEDAÇÃO, PREPARO MANUAL. AF_08/2019</t>
  </si>
  <si>
    <t>SINAPI 87369</t>
  </si>
  <si>
    <t>CPU - 5</t>
  </si>
  <si>
    <t>CPU - 6</t>
  </si>
  <si>
    <t>AUXILIAR DE ENCANADOR OU BOMBEIRO HIDRÁULICO COM ENCARGOS COMPLEMENTARES</t>
  </si>
  <si>
    <t>SINAPI 88248</t>
  </si>
  <si>
    <t>CPU - 7</t>
  </si>
  <si>
    <t>REBOCO EM ARGAMASSA TRAÇO 1:2:8, PREPARO MANUAL, APLICADO MANUALMENTE EM FACES INTERNAS DE PAREDES, PARA AMBIENTE COM ÁREA  MAIOR QUE 10M², ESPESSURA DE 20MM, COM EXECUÇÃO DE TALISCAS. AF_06/2014</t>
  </si>
  <si>
    <t>TUBO PVC SERIE NORMAL, DN 40 MM, PARA ESGOTO PREDIAL (NBR 5688)</t>
  </si>
  <si>
    <t>SINAPI 9835</t>
  </si>
  <si>
    <t>CAP PVC, SOLDAVEL, 40 MM, PARA AGUA FRIA PREDIAL</t>
  </si>
  <si>
    <t>SINAPI 1193</t>
  </si>
  <si>
    <t>ARGAMASSA INDUSTRIALIZADA MULTIUSO, PARA REVESTIMENTO INTERNO E EXTERNO E ASSENTAMENTO DE BLOCOS DIVERSOS</t>
  </si>
  <si>
    <t>SINAPI 371</t>
  </si>
  <si>
    <t>CPU - 8</t>
  </si>
  <si>
    <t>PINO DE AÇO COM FURO, HASTE = 27 MM (AÇÃO DIRETA)</t>
  </si>
  <si>
    <t>SINAPI 37395</t>
  </si>
  <si>
    <t>CENTO</t>
  </si>
  <si>
    <t>TELA DE AÇO SOLDADA GALVANIZADA/ZINCADA PARA ALVENARIA, FIO D = *1,20 A 1,70* MM, MALHA 15 X 15 MM, (C X L) * 50 X 7,5 CM</t>
  </si>
  <si>
    <t>SINAPI 34557</t>
  </si>
  <si>
    <t>PEDRA BRITADA N. 5 (76 A 100 MM) POSTO PEDREIRA/FORNECEDOR, SEM FRETE</t>
  </si>
  <si>
    <t>SINAPI 4727</t>
  </si>
  <si>
    <t>FERTILIZANTE NPK - 4: 14: 8</t>
  </si>
  <si>
    <t>SINAPI 3123</t>
  </si>
  <si>
    <t>CPU - 9</t>
  </si>
  <si>
    <t>FERTILIZANTE ORGÂNICO COMPOSTO, CLASSE A</t>
  </si>
  <si>
    <t>SINAPI 38125</t>
  </si>
  <si>
    <t>COTAÇÃO</t>
  </si>
  <si>
    <t>SINAPI 90105</t>
  </si>
  <si>
    <t>RETROESCAVADEIRA SOBRE RODAS COM CARREGADEIRA, TRAÇÃO 4X4, POTÊNCIA LÍQ. 88 HP, CAÇAMBA CARREG. CAP. MÍN. 1 M³, CAÇAMBA RETRO CAP. 0,26 M³, PESO OPERACIONAL MÍN. 6.674 KG, PROFUNDIDADE ESCAVAÇÃO MÁX. 4,37 M - CHP DIURNO. AF_06/2014</t>
  </si>
  <si>
    <t>SINAPI 5678</t>
  </si>
  <si>
    <t>CHP</t>
  </si>
  <si>
    <t>RETROESCAVADEIRA SOBRE RODAS COM CARREGADEIRA, TRAÇÃO 4X4, POTÊNCIA LÍQ. 88 HP, CAÇAMBA CARREG. CAP. MÍN. 1 M³, CAÇAMBA RETRO CAP. 0,26 M³, PESO OPERACIONAL MÍN. 6.674 KG, PROFUNDIDADE ESCAVAÇÃO MÁX. 4,37 M - CHI DIURNO. AF_06/2014</t>
  </si>
  <si>
    <t>SINAPI 5679</t>
  </si>
  <si>
    <t>CHI</t>
  </si>
  <si>
    <t>ESCAVAÇÃO MECANIZADA DE VALA COM PROFUNDIDADE ATÉ 1,5 M COM RETROESCAVADEIRA (CAPACIDADE DA CAÇAMBA DA RETRO: 0,26 M³ / POTÊNCIA: 88 HP), SOLO DE 1ª CATEGORIA.</t>
  </si>
  <si>
    <t>VALOR TOTAL UNITÁRIO</t>
  </si>
  <si>
    <t>SINAPI 25963</t>
  </si>
  <si>
    <t>CALCÁRIO DOLOMÍTICO A (POSTO PEDREIRA/FORNECEDOR, SEM FRETE)</t>
  </si>
  <si>
    <t>QUANTIDADE UNITÁRIA</t>
  </si>
  <si>
    <t>QUANTIDADE TOTAL</t>
  </si>
  <si>
    <t>QUANTIDADE TOTAL GLOBAL</t>
  </si>
  <si>
    <t>ADESIVO PLÁSTICO PARA PVC, FRASCO COM 175 GR</t>
  </si>
  <si>
    <t>CPU - 10</t>
  </si>
  <si>
    <t>CPU - 11</t>
  </si>
  <si>
    <t>ADMINISTRAÇÃO LOCAL E MANUTENÇÃO DO CANTEIRO DE OBRAS</t>
  </si>
  <si>
    <t>MESTRE DE OBRAS COM ENCARGOS COMPLEMENTARES</t>
  </si>
  <si>
    <t>SINAPI 90780</t>
  </si>
  <si>
    <t>ENGENHEIRO (CIVIL, AGRÔNOMO, AMBIENTAL) DE OBRAS JÚNIOR COM ENCARGOS COMPLEMENTARES</t>
  </si>
  <si>
    <t>SINAPI 90777</t>
  </si>
  <si>
    <t>LOCAÇÃO DE CONTAINER 2,30 x 6,00 M, ALT. 2,50 M, COM 1 SANITÁRIO, PARA ESCRITORIO, COMPLETO, SEM DIVISÓRIAS INTERNAS</t>
  </si>
  <si>
    <t>SINAPI 10775</t>
  </si>
  <si>
    <t>MÊS</t>
  </si>
  <si>
    <t>CONSUMO DE ENERGIA ELÉTRICA</t>
  </si>
  <si>
    <t>10555/ORSE</t>
  </si>
  <si>
    <t>INTERNET - DISPÊNDIO MENSAL</t>
  </si>
  <si>
    <t>10558/ORSE</t>
  </si>
  <si>
    <t>ALUGUEL DE ARMÁRIO DE AÇO E VIDROS</t>
  </si>
  <si>
    <t>10537/ORSE</t>
  </si>
  <si>
    <t>ALUGUEL DE CADEIRA SEM BRAÇOS</t>
  </si>
  <si>
    <t>10531/ORSE</t>
  </si>
  <si>
    <t>ALUGUEL DE COMPUTADOR NOTEBOOK</t>
  </si>
  <si>
    <t>10540/ORSE</t>
  </si>
  <si>
    <t>ALUGUEL DE IMPRESSORA COLORIDA - LASER</t>
  </si>
  <si>
    <t>10541/ORSE</t>
  </si>
  <si>
    <t>ALUGUEL DE MESA PARA REUNIÃO</t>
  </si>
  <si>
    <t>10530/ORSE</t>
  </si>
  <si>
    <t>CODEVASF</t>
  </si>
  <si>
    <t>SERVIÇOS</t>
  </si>
  <si>
    <t>VEÍCULO TIPO PICK UP 1.6 FLEX (101 CV)</t>
  </si>
  <si>
    <t>ÁGUA - CONSUMO EM VOLUME</t>
  </si>
  <si>
    <t>08978/ORSE</t>
  </si>
  <si>
    <t>MATERIAL DE ESCRITÓRIO</t>
  </si>
  <si>
    <t>10562/ORSE</t>
  </si>
  <si>
    <t>MATERIAL DE LIMPEZA</t>
  </si>
  <si>
    <t>MEDICAMENTOS DE PRIMEIROS SOCORROS</t>
  </si>
  <si>
    <t>10563/ORSE</t>
  </si>
  <si>
    <t>10564/ORSE</t>
  </si>
  <si>
    <t>GASOLINA COMUM</t>
  </si>
  <si>
    <t>SINAPI 4222</t>
  </si>
  <si>
    <t>L</t>
  </si>
  <si>
    <t>2ª Superintendência Regional - Gerência Regional de Revitalização - Unidade de Meio Ambiente (2ª/GRR/UMA)</t>
  </si>
  <si>
    <t>CPU - 2</t>
  </si>
  <si>
    <t>PLACA DE OBRA EM CHAPA DE AÇO GALVANIZADO (1,50 x 3,00 M) - FORNECIMENTO E INSTALAÇÃO</t>
  </si>
  <si>
    <t>CONCRETO MAGRO PARA LASTRO, TRAÇO 1:4,5:4,5 (CIMENTO/AREIA MÉDIA/ BRITA 1) - PREPARO MECÂNICO COM BETONEIRA 400 L. AF_07/2016</t>
  </si>
  <si>
    <t>SINAPI 94962</t>
  </si>
  <si>
    <t>SARRAFO DE MADEIRA NÃO APARELHADA *2,5 X 7* CM, MAÇARANDUBA, ANGELIM OU EQUIVALENTE DA REGIÃO</t>
  </si>
  <si>
    <t>SINAPI 4417</t>
  </si>
  <si>
    <t>PONTALETE DE MADEIRA NÃO APARELHADA *7,5 X 7,5* CM (3 X 3") PINUS, MISTA OU EQUIVALENTE DA REGIÃO</t>
  </si>
  <si>
    <t>SINAPI 4491</t>
  </si>
  <si>
    <t>PLACA DE OBRA (PARA CONSTRUÇÃO CIVIL) EM CHAPA GALVANIZADA *N. 22*, ADESIVADA, DE *2,0 X 1,125* M</t>
  </si>
  <si>
    <t>SINAPI 4813</t>
  </si>
  <si>
    <t>SINAPI 5075</t>
  </si>
  <si>
    <t>PREGO DE AÇO POLIDO COM CABECA 18 X 30 (2 3/4 X 10)</t>
  </si>
  <si>
    <t>Nº TOTAL DE UNIDADES</t>
  </si>
  <si>
    <t>SINAPI 72840</t>
  </si>
  <si>
    <t>SINAPI 5824</t>
  </si>
  <si>
    <t>TRANSPORTE COMERCIAL COM CAMINHAO CARROCERIA 9 T, RODOVIA PAVIMENTADA - MOBILIZAÇÃO</t>
  </si>
  <si>
    <t>CPU - 3.1</t>
  </si>
  <si>
    <t>CPU - 3.2</t>
  </si>
  <si>
    <t>TRANSPORTE COMERCIAL COM CAMINHAO CARROCERIA 9 T, RODOVIA PAVIMENTADA - DESMOBILIZAÇÃO</t>
  </si>
  <si>
    <t>MINISTÉRIO DO DESENVOLVIMENTO REGIONAL - MDR</t>
  </si>
  <si>
    <t>COMPANHIA DE DESENVOLVIMENTO DOS VALES DO SÃO FRANCISCO E DO PARNAÍBA</t>
  </si>
  <si>
    <t>2ª SUPERINTENDÊNCIA REGIONAL- Gerência Regional de Revitalização</t>
  </si>
  <si>
    <t>MEMÓRIA DE CÁLCULO DOS MOMENTOS DE TRANSPORTE PARA MOBILIZAÇÃO E DESMOBILIZAÇÃO</t>
  </si>
  <si>
    <t>Cidade de Origem:</t>
  </si>
  <si>
    <t>Destino:</t>
  </si>
  <si>
    <t>Dist.  A Origem :</t>
  </si>
  <si>
    <t xml:space="preserve"> km</t>
  </si>
  <si>
    <t>Distância Total:</t>
  </si>
  <si>
    <t>Peso das máquinas:</t>
  </si>
  <si>
    <t>ton</t>
  </si>
  <si>
    <t>Peso dos materiais:</t>
  </si>
  <si>
    <t>Materiais</t>
  </si>
  <si>
    <t>Total</t>
  </si>
  <si>
    <t xml:space="preserve"> ton</t>
  </si>
  <si>
    <t xml:space="preserve"> t x km</t>
  </si>
  <si>
    <t>Dist. Correntina ao povoado:</t>
  </si>
  <si>
    <t>Correntina/BA</t>
  </si>
  <si>
    <t>TONxKM</t>
  </si>
  <si>
    <t>KM</t>
  </si>
  <si>
    <t>2 - Caso se pretenda alterar o cronograma de execução físico-financeira na aba "Cronograma_Desembolso", atentar para que o somatório das liberações fiquem equivalentes ao valor total do item;</t>
  </si>
  <si>
    <t>2ª Superintendência Regional - Gerência de Revitalização - Unidade de Meio Ambiente (2ª/GRR/UMA)</t>
  </si>
  <si>
    <t>2ª Superintendência Regional - 2ª SR / Gerência Regional de Revitalização - Unidade de Meio Ambiente (2ª/GRR/UMA)</t>
  </si>
  <si>
    <t>FORNECIMENTO E ASSENTAMENTO DE TUBOS DE PVC (ESGOTO) DE 100 MM E 40 MM E CONEXÕES, EM FOSSA SÉPTICA DE EVAPOTRANSPIRAÇÃO DE 2,50 x 2,00 x 1,40 M</t>
  </si>
  <si>
    <t>ALVENARIA DE VEDAÇÃO DE BLOCOS CERÂMICOS FURADOS NA HORIZONTAL DE 9x19x19 CM (ESPESSURA DE 9 CM) DE PAREDES COM ÁREA LÍQUIDA MAIOR OU IGUAL A 6 M² SEM VÃOS E ARGAMASSA DE ASSENTAMENTO COM PREPARO MANUAL. AF_06/2014</t>
  </si>
  <si>
    <t>SINAPI 87504</t>
  </si>
  <si>
    <t>BLOCO CERAMICO (ALVENARIA DE VEDACAO), DE 9 X 19 X 19 CM</t>
  </si>
  <si>
    <t>SINAPI 7266</t>
  </si>
  <si>
    <t>MILHEIRO</t>
  </si>
  <si>
    <t>CONSTRUÇÃO DE CÂMARA ANAERÓBICA PARA FOSSA EM ALVENARIA DE BLOCOS CERÂMICOS HORIZONTAIS DE 14X19X39, (ESPESSURA DE 14 CM), COM DECLIVIDADE DE 30º, ASSENTADOS COM ARGAMASSA DE ASSENTAMENTO COM PREPARO EM BETONEIRA, 10 FILEIRAS (4+4+1+0,5+0,5)</t>
  </si>
  <si>
    <t>SINAPI 88243</t>
  </si>
  <si>
    <t>AJUDANTE ESPECIALIZADO COM ENCARGOS COMPLEMENTARES</t>
  </si>
  <si>
    <t>AJUDANTE DE OPERAÇÃO EM GERAL COM ENCARGOS COMPLEMENTARES</t>
  </si>
  <si>
    <t>SINAPI 88241</t>
  </si>
  <si>
    <t>ENGENHEIRO (AGRÔNOMO, FLORESTAL OU AMBIENTAL) DE OBRAS JÚNIOR COM ENCARGOS COMPLEMENTARES</t>
  </si>
  <si>
    <t>ESCAVAÇÃO MANUAL DE VALA COM PROFUNDIDADE MENOR OU IGUAL A 1,30 M. AF_03/2016 (PREPARO DE "BERÇO" DE 40x40x40 CM)</t>
  </si>
  <si>
    <t>SINAPI 93358</t>
  </si>
  <si>
    <t>TRANSPORTE COMERCIAL COM CAMINHÃO DE CARROCERIA DE 9 T, RODOVIA EM LEITO NATURAL</t>
  </si>
  <si>
    <t>SINAPI 72838</t>
  </si>
  <si>
    <t>TxKM</t>
  </si>
  <si>
    <t>CAMINHÃO TOCO, PBT 16.000 KG, CARGA ÚTIL MÁXIMA DE 10.685 KG, DISTÂNCIA ENTRE EIXOS DE 4,80 M, POTÊNCIA DO MOTOR DE 189 CV, INCLUSIVE CARROCERIA FIXA ABERTA DE MADEIRA PARA TRANSPORTE GERAL DE CARGA SECA, DIMENSÕES APROXIMADAS DE 2,50 X 7,00 X 0,50 M - CHP DIURNO. AF_06/2014</t>
  </si>
  <si>
    <t>SINAPI 34500</t>
  </si>
  <si>
    <t>COORDENADOR/GERENTE</t>
  </si>
  <si>
    <t>RIPA DE MADEIRA NÃO APARELHADA *1 X 3* CM, MAÇARANDUBA, ANGELIM OU EQUIVALENTE DA REGIÃO</t>
  </si>
  <si>
    <t>SINAPI 4412</t>
  </si>
  <si>
    <t>Nº de famílias beneficiárias</t>
  </si>
  <si>
    <t>Custo por família beneficiária</t>
  </si>
  <si>
    <t>MUDA DE BANANEIRA PRATA OU NANICA, A PARTIR DE 15 CM</t>
  </si>
  <si>
    <t>SERVIÇOS E OBRAS DE SANEAMENTO - CONSTRUÇÃO DE FOSSAS SÉPTICAS DE EVAPOTRANSPIRAÇÃO</t>
  </si>
  <si>
    <t>1 - Para atualização ou contrução do orçamento, deverão ser alterados apenas os valores unitários de cada item de composição constantes na aba "Itens para CPUs", uma vez que todas as planilhas de composições orçamentárias estão linkadas a ela;</t>
  </si>
  <si>
    <t>Instruções para preenchimento da Planilha Orçamentária:</t>
  </si>
  <si>
    <t>4 - Os descontos de cada item deverão ser lineares, conforme Edital.</t>
  </si>
  <si>
    <t>Retroescavadeira sobre rodas:</t>
  </si>
  <si>
    <r>
      <t xml:space="preserve">Execução de obras e serviços objetivando a substituição de fossas negras por fossas sépticas de evapotranspiração e a estabilização de voçorocas às margens do rio Santo Antônio, na comunidade Agrovila I, zona rural do município de Correntina, no Estado da Bahia, na área de jurisdição da 2ª Superintendência Regional da Codevasf. </t>
    </r>
    <r>
      <rPr>
        <b/>
        <sz val="12"/>
        <rFont val="Times New Roman"/>
        <family val="1"/>
      </rPr>
      <t>Lote I - construção de fossas sépticas de evapotranspiração.</t>
    </r>
  </si>
  <si>
    <r>
      <rPr>
        <sz val="11"/>
        <rFont val="Arial"/>
        <family val="2"/>
      </rPr>
      <t xml:space="preserve">Execução de obras e serviços objetivando a substituição de fossas negras por fossas sépticas de evapotranspiração e a estabilização de voçorocas às margens do rio Santo Antônio, na comunidade Agrovila I, zona rural do município de Correntina, no Estado da Bahia, na área de jurisdição da 2ª Superintendência Regional da Codevasf. </t>
    </r>
    <r>
      <rPr>
        <b/>
        <sz val="11"/>
        <rFont val="Arial"/>
        <family val="2"/>
      </rPr>
      <t>Lote I - construção de fossas sépticas de evapotranspiração.</t>
    </r>
  </si>
  <si>
    <t>B.D.I. MO (26,00%)</t>
  </si>
  <si>
    <t>B.D.I. Serviços (26,00%)</t>
  </si>
  <si>
    <t>PREENCHIMENTO DE CANTEIRO DE FOSSA SÉPTICA DE EVAPOTRANSPIRAÇÃO DE 2,00 M x 2,00 M x 1,40 M, COM PLANTIO DE MUDAS DE BANANEIRA EM CANTEIRO ADUBADO</t>
  </si>
  <si>
    <r>
      <rPr>
        <b/>
        <sz val="14"/>
        <color theme="1"/>
        <rFont val="Times New Roman"/>
        <family val="1"/>
      </rPr>
      <t>Projeto Piloto:</t>
    </r>
    <r>
      <rPr>
        <sz val="14"/>
        <color theme="1"/>
        <rFont val="Times New Roman"/>
        <family val="1"/>
      </rPr>
      <t xml:space="preserve"> Substituição de fossas negras por fossas sépticas de evapotranspiração e estabilização de voçorocas às margens do rio Santo Antônio, nas comunidades Agrovila I e Santo Antônio, zona rural do município de Correntina, no Estado da Bahia, na área de jurisdição da 2ª Superintendência Regional da Codevasf.</t>
    </r>
  </si>
  <si>
    <r>
      <t xml:space="preserve">Execução de obras e serviços objetivando a substituição de fossas negras por fossas sépticas de evapotranspiração e a estabilização de voçorocas às margens do rio Santo Antônio, nas comunidades Agrovila I e Santo Antônio, zona rural do município de Correntina, no Estado da Bahia, na área de jurisdição da 2ª Superintendência Regional da Codevasf. </t>
    </r>
    <r>
      <rPr>
        <b/>
        <sz val="14"/>
        <rFont val="Times New Roman"/>
        <family val="1"/>
      </rPr>
      <t>Lote I - construção de fossas sépticas de evapotranspiração.</t>
    </r>
  </si>
  <si>
    <r>
      <t xml:space="preserve">Execução de obras e serviços objetivando a substituição de fossas negras por fossas sépticas de evapotranspiração e a estabilização de voçorocas às margens do rio Santo Antônio, nas comunidades Agrovila I e Santo Antônio, zona rural do município de Correntina, no Estado da Bahia, na área de jurisdição da 2ª Superintendência Regional da Codevasf. </t>
    </r>
    <r>
      <rPr>
        <b/>
        <sz val="12"/>
        <rFont val="Times New Roman"/>
        <family val="1"/>
      </rPr>
      <t>Lote I - construção de fossas sépticas de evapotranspiração.</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</si>
</sst>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dd/mm/yy;@"/>
    <numFmt numFmtId="167" formatCode="0.00000"/>
    <numFmt numFmtId="168" formatCode="[$-416]mmmm\-yy;@"/>
    <numFmt numFmtId="169" formatCode="0.000"/>
    <numFmt numFmtId="170" formatCode="0.0000"/>
    <numFmt numFmtId="171" formatCode="0.0000%"/>
    <numFmt numFmtId="172" formatCode="0.0"/>
    <numFmt numFmtId="173" formatCode="0.0%"/>
    <numFmt numFmtId="174" formatCode="&quot;Cr$ &quot;#,##0.00_);[Red]&quot;(Cr$ &quot;#,##0.00\)"/>
  </numFmts>
  <fonts count="53" x14ac:knownFonts="1">
    <font>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b/>
      <sz val="11"/>
      <name val="Times New Roman"/>
      <family val="1"/>
    </font>
    <font>
      <sz val="10"/>
      <name val="Arial"/>
      <family val="2"/>
    </font>
    <font>
      <sz val="10"/>
      <name val="MS Sans Serif"/>
      <family val="2"/>
    </font>
    <font>
      <sz val="8"/>
      <name val="Arial"/>
      <family val="2"/>
    </font>
    <font>
      <b/>
      <sz val="8"/>
      <name val="Arial"/>
      <family val="2"/>
    </font>
    <font>
      <sz val="11"/>
      <color indexed="8"/>
      <name val="Calibri"/>
      <family val="2"/>
    </font>
    <font>
      <sz val="14"/>
      <color theme="1"/>
      <name val="Arial"/>
      <family val="2"/>
    </font>
    <font>
      <b/>
      <sz val="10"/>
      <name val="Arial"/>
      <family val="2"/>
    </font>
    <font>
      <b/>
      <sz val="12"/>
      <name val="Arial"/>
      <family val="2"/>
    </font>
    <font>
      <b/>
      <sz val="10"/>
      <name val="Tahoma"/>
      <family val="2"/>
    </font>
    <font>
      <sz val="10"/>
      <name val="Tahoma"/>
      <family val="2"/>
    </font>
    <font>
      <sz val="10"/>
      <color rgb="FF000000"/>
      <name val="Arial"/>
      <family val="2"/>
    </font>
    <font>
      <b/>
      <sz val="11"/>
      <name val="Arial"/>
      <family val="2"/>
    </font>
    <font>
      <sz val="11"/>
      <color theme="1"/>
      <name val="Arial"/>
      <family val="2"/>
    </font>
    <font>
      <b/>
      <sz val="11"/>
      <color theme="0"/>
      <name val="Arial"/>
      <family val="2"/>
    </font>
    <font>
      <b/>
      <sz val="9"/>
      <name val="Arial"/>
      <family val="2"/>
    </font>
    <font>
      <b/>
      <sz val="9"/>
      <color theme="0"/>
      <name val="Arial"/>
      <family val="2"/>
    </font>
    <font>
      <b/>
      <sz val="8"/>
      <color theme="1"/>
      <name val="Arial"/>
      <family val="2"/>
    </font>
    <font>
      <b/>
      <strike/>
      <sz val="10"/>
      <name val="Arial"/>
      <family val="2"/>
    </font>
    <font>
      <b/>
      <u/>
      <sz val="10"/>
      <name val="Tahoma"/>
      <family val="2"/>
    </font>
    <font>
      <sz val="11"/>
      <name val="Times New Roman"/>
      <family val="1"/>
    </font>
    <font>
      <sz val="12"/>
      <color theme="1"/>
      <name val="Calibri"/>
      <family val="2"/>
      <scheme val="minor"/>
    </font>
    <font>
      <sz val="12"/>
      <color theme="1"/>
      <name val="Times New Roman"/>
      <family val="1"/>
    </font>
    <font>
      <sz val="14"/>
      <color theme="1"/>
      <name val="Times New Roman"/>
      <family val="1"/>
    </font>
    <font>
      <sz val="11"/>
      <name val="Calibri"/>
      <family val="2"/>
      <scheme val="minor"/>
    </font>
    <font>
      <b/>
      <sz val="12"/>
      <color theme="1"/>
      <name val="Times New Roman"/>
      <family val="1"/>
    </font>
    <font>
      <b/>
      <sz val="12"/>
      <color theme="1"/>
      <name val="Calibri"/>
      <family val="2"/>
      <scheme val="minor"/>
    </font>
    <font>
      <b/>
      <sz val="11"/>
      <color rgb="FFFFFF00"/>
      <name val="Times New Roman"/>
      <family val="1"/>
    </font>
    <font>
      <b/>
      <sz val="12"/>
      <color rgb="FFFFFF00"/>
      <name val="Times New Roman"/>
      <family val="1"/>
    </font>
    <font>
      <sz val="11"/>
      <color rgb="FFFFFF00"/>
      <name val="Times New Roman"/>
      <family val="1"/>
    </font>
    <font>
      <sz val="11"/>
      <color rgb="FFFF0000"/>
      <name val="Times New Roman"/>
      <family val="1"/>
    </font>
    <font>
      <b/>
      <i/>
      <sz val="11"/>
      <name val="Times New Roman"/>
      <family val="1"/>
    </font>
    <font>
      <sz val="14"/>
      <name val="Times New Roman"/>
      <family val="1"/>
    </font>
    <font>
      <sz val="12"/>
      <name val="Calibri"/>
      <family val="2"/>
      <scheme val="minor"/>
    </font>
    <font>
      <b/>
      <sz val="14"/>
      <name val="Times New Roman"/>
      <family val="1"/>
    </font>
    <font>
      <b/>
      <sz val="10"/>
      <color indexed="8"/>
      <name val="Arial Narrow"/>
      <family val="2"/>
    </font>
    <font>
      <b/>
      <sz val="12"/>
      <color indexed="8"/>
      <name val="Arial Narrow"/>
      <family val="2"/>
    </font>
    <font>
      <b/>
      <sz val="15"/>
      <name val="Arial"/>
      <family val="2"/>
    </font>
    <font>
      <b/>
      <sz val="18"/>
      <name val="Arial"/>
      <family val="2"/>
    </font>
    <font>
      <b/>
      <sz val="9"/>
      <name val="Verdana"/>
      <family val="2"/>
    </font>
    <font>
      <sz val="9"/>
      <name val="Verdana"/>
      <family val="2"/>
    </font>
    <font>
      <sz val="8"/>
      <name val="Verdana"/>
      <family val="2"/>
    </font>
    <font>
      <sz val="12"/>
      <name val="Arial"/>
      <family val="2"/>
    </font>
    <font>
      <b/>
      <sz val="11"/>
      <color rgb="FFFFFF99"/>
      <name val="Times New Roman"/>
      <family val="1"/>
    </font>
    <font>
      <b/>
      <sz val="14"/>
      <color rgb="FFFFFF99"/>
      <name val="Times New Roman"/>
      <family val="1"/>
    </font>
    <font>
      <sz val="12"/>
      <name val="Times New Roman"/>
      <family val="1"/>
    </font>
    <font>
      <b/>
      <sz val="12"/>
      <name val="Times New Roman"/>
      <family val="1"/>
    </font>
    <font>
      <sz val="11"/>
      <name val="Arial"/>
      <family val="2"/>
    </font>
    <font>
      <b/>
      <sz val="14"/>
      <color theme="1"/>
      <name val="Times New Roman"/>
      <family val="1"/>
    </font>
  </fonts>
  <fills count="1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22"/>
        <bgColor indexed="31"/>
      </patternFill>
    </fill>
    <fill>
      <patternFill patternType="solid">
        <fgColor theme="6" tint="0.59999389629810485"/>
        <bgColor indexed="64"/>
      </patternFill>
    </fill>
    <fill>
      <patternFill patternType="solid">
        <fgColor indexed="55"/>
        <bgColor indexed="23"/>
      </patternFill>
    </fill>
    <fill>
      <patternFill patternType="solid">
        <fgColor theme="0" tint="-0.249977111117893"/>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rgb="FF006600"/>
        <bgColor indexed="64"/>
      </patternFill>
    </fill>
    <fill>
      <patternFill patternType="solid">
        <fgColor rgb="FFFFFFCC"/>
        <bgColor indexed="64"/>
      </patternFill>
    </fill>
    <fill>
      <patternFill patternType="solid">
        <fgColor rgb="FF3F7D58"/>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7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
      <left/>
      <right/>
      <top style="double">
        <color indexed="8"/>
      </top>
      <bottom/>
      <diagonal/>
    </border>
    <border>
      <left style="thin">
        <color indexed="8"/>
      </left>
      <right style="thin">
        <color indexed="8"/>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8"/>
      </left>
      <right style="thin">
        <color indexed="8"/>
      </right>
      <top style="thin">
        <color indexed="64"/>
      </top>
      <bottom style="thin">
        <color indexed="8"/>
      </bottom>
      <diagonal/>
    </border>
    <border>
      <left style="thin">
        <color indexed="8"/>
      </left>
      <right style="double">
        <color indexed="8"/>
      </right>
      <top style="thin">
        <color indexed="64"/>
      </top>
      <bottom/>
      <diagonal/>
    </border>
    <border>
      <left style="double">
        <color indexed="8"/>
      </left>
      <right style="thin">
        <color indexed="8"/>
      </right>
      <top/>
      <bottom style="double">
        <color indexed="64"/>
      </bottom>
      <diagonal/>
    </border>
    <border>
      <left style="thin">
        <color indexed="8"/>
      </left>
      <right style="double">
        <color indexed="8"/>
      </right>
      <top/>
      <bottom style="double">
        <color indexed="64"/>
      </bottom>
      <diagonal/>
    </border>
    <border>
      <left style="double">
        <color indexed="8"/>
      </left>
      <right style="thin">
        <color indexed="8"/>
      </right>
      <top/>
      <bottom style="thin">
        <color indexed="8"/>
      </bottom>
      <diagonal/>
    </border>
    <border>
      <left style="thin">
        <color indexed="8"/>
      </left>
      <right style="double">
        <color indexed="8"/>
      </right>
      <top/>
      <bottom style="thin">
        <color indexed="8"/>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diagonal/>
    </border>
    <border>
      <left style="double">
        <color indexed="8"/>
      </left>
      <right/>
      <top style="thin">
        <color indexed="8"/>
      </top>
      <bottom/>
      <diagonal/>
    </border>
    <border>
      <left style="thin">
        <color indexed="8"/>
      </left>
      <right style="double">
        <color indexed="8"/>
      </right>
      <top style="thin">
        <color indexed="8"/>
      </top>
      <bottom style="double">
        <color indexed="8"/>
      </bottom>
      <diagonal/>
    </border>
    <border>
      <left style="double">
        <color indexed="8"/>
      </left>
      <right/>
      <top style="double">
        <color indexed="8"/>
      </top>
      <bottom/>
      <diagonal/>
    </border>
    <border>
      <left style="double">
        <color indexed="8"/>
      </left>
      <right style="thin">
        <color indexed="8"/>
      </right>
      <top/>
      <bottom/>
      <diagonal/>
    </border>
    <border>
      <left/>
      <right style="double">
        <color indexed="8"/>
      </right>
      <top style="thin">
        <color indexed="8"/>
      </top>
      <bottom style="thin">
        <color indexed="8"/>
      </bottom>
      <diagonal/>
    </border>
    <border>
      <left style="thin">
        <color indexed="8"/>
      </left>
      <right style="double">
        <color indexed="8"/>
      </right>
      <top/>
      <bottom style="double">
        <color indexed="8"/>
      </bottom>
      <diagonal/>
    </border>
    <border>
      <left style="double">
        <color indexed="8"/>
      </left>
      <right/>
      <top style="double">
        <color indexed="8"/>
      </top>
      <bottom style="double">
        <color indexed="8"/>
      </bottom>
      <diagonal/>
    </border>
    <border>
      <left/>
      <right/>
      <top style="double">
        <color indexed="8"/>
      </top>
      <bottom style="double">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s>
  <cellStyleXfs count="26">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xf numFmtId="0" fontId="6" fillId="0" borderId="0"/>
    <xf numFmtId="0" fontId="5" fillId="0" borderId="0"/>
    <xf numFmtId="0" fontId="9" fillId="0" borderId="0"/>
    <xf numFmtId="44" fontId="5" fillId="0" borderId="0" applyFill="0" applyBorder="0" applyAlignment="0" applyProtection="0"/>
    <xf numFmtId="44" fontId="5" fillId="0" borderId="0" applyFill="0" applyBorder="0" applyAlignment="0" applyProtection="0"/>
    <xf numFmtId="164" fontId="5" fillId="0" borderId="0" applyFill="0" applyBorder="0" applyAlignment="0" applyProtection="0"/>
    <xf numFmtId="0" fontId="5" fillId="0" borderId="0"/>
    <xf numFmtId="0" fontId="6" fillId="0" borderId="0"/>
    <xf numFmtId="0" fontId="1" fillId="0" borderId="0"/>
    <xf numFmtId="9" fontId="5" fillId="0" borderId="0" applyFill="0" applyBorder="0" applyAlignment="0" applyProtection="0"/>
    <xf numFmtId="165" fontId="5" fillId="0" borderId="0" applyFont="0" applyFill="0" applyBorder="0" applyAlignment="0" applyProtection="0"/>
    <xf numFmtId="40" fontId="6" fillId="0" borderId="0" applyFill="0" applyBorder="0" applyAlignment="0" applyProtection="0"/>
    <xf numFmtId="40" fontId="6" fillId="0" borderId="0" applyFill="0" applyBorder="0" applyAlignment="0" applyProtection="0"/>
    <xf numFmtId="166" fontId="5" fillId="0" borderId="0" applyFill="0" applyBorder="0" applyAlignment="0" applyProtection="0"/>
    <xf numFmtId="165" fontId="5" fillId="0" borderId="0" applyFont="0" applyFill="0" applyBorder="0" applyAlignment="0" applyProtection="0"/>
    <xf numFmtId="166" fontId="5" fillId="0" borderId="0" applyFill="0" applyBorder="0" applyAlignment="0" applyProtection="0"/>
    <xf numFmtId="166" fontId="5" fillId="0" borderId="0" applyFill="0" applyBorder="0" applyAlignment="0" applyProtection="0"/>
    <xf numFmtId="166" fontId="5" fillId="0" borderId="0" applyFill="0" applyBorder="0" applyAlignment="0" applyProtection="0"/>
    <xf numFmtId="43" fontId="1" fillId="0" borderId="0" applyFont="0" applyFill="0" applyBorder="0" applyAlignment="0" applyProtection="0"/>
    <xf numFmtId="40" fontId="6" fillId="0" borderId="0" applyFill="0" applyBorder="0" applyAlignment="0" applyProtection="0"/>
    <xf numFmtId="0" fontId="5" fillId="0" borderId="0"/>
    <xf numFmtId="174" fontId="6" fillId="0" borderId="0" applyFill="0" applyBorder="0" applyAlignment="0" applyProtection="0"/>
  </cellStyleXfs>
  <cellXfs count="395">
    <xf numFmtId="0" fontId="0" fillId="0" borderId="0" xfId="0"/>
    <xf numFmtId="0" fontId="7" fillId="0" borderId="0" xfId="3" applyFont="1" applyAlignment="1">
      <alignment vertical="center"/>
    </xf>
    <xf numFmtId="4" fontId="15" fillId="0" borderId="0" xfId="12" applyNumberFormat="1" applyFont="1"/>
    <xf numFmtId="0" fontId="15" fillId="0" borderId="0" xfId="12" applyFont="1"/>
    <xf numFmtId="0" fontId="17" fillId="0" borderId="0" xfId="12" applyFont="1"/>
    <xf numFmtId="49" fontId="18" fillId="3" borderId="20" xfId="12" applyNumberFormat="1" applyFont="1" applyFill="1" applyBorder="1" applyAlignment="1">
      <alignment horizontal="center" vertical="center"/>
    </xf>
    <xf numFmtId="49" fontId="18" fillId="3" borderId="0" xfId="12" applyNumberFormat="1" applyFont="1" applyFill="1" applyBorder="1" applyAlignment="1">
      <alignment horizontal="center" vertical="center"/>
    </xf>
    <xf numFmtId="0" fontId="17" fillId="0" borderId="0" xfId="12" applyFont="1" applyBorder="1"/>
    <xf numFmtId="0" fontId="17" fillId="0" borderId="21" xfId="12" applyFont="1" applyBorder="1"/>
    <xf numFmtId="0" fontId="19" fillId="3" borderId="0" xfId="12" applyFont="1" applyFill="1" applyBorder="1" applyAlignment="1">
      <alignment horizontal="center" vertical="center"/>
    </xf>
    <xf numFmtId="0" fontId="19" fillId="0" borderId="31" xfId="12" applyFont="1" applyFill="1" applyBorder="1" applyAlignment="1">
      <alignment horizontal="center" vertical="center"/>
    </xf>
    <xf numFmtId="0" fontId="19" fillId="0" borderId="33" xfId="12" applyFont="1" applyFill="1" applyBorder="1" applyAlignment="1">
      <alignment horizontal="center" vertical="center"/>
    </xf>
    <xf numFmtId="0" fontId="5" fillId="0" borderId="0" xfId="12" applyFont="1" applyBorder="1" applyAlignment="1">
      <alignment vertical="center"/>
    </xf>
    <xf numFmtId="165" fontId="11" fillId="0" borderId="22" xfId="12" applyNumberFormat="1" applyFont="1" applyFill="1" applyBorder="1" applyAlignment="1">
      <alignment horizontal="center" vertical="center" wrapText="1"/>
    </xf>
    <xf numFmtId="0" fontId="11" fillId="0" borderId="0" xfId="12" applyFont="1" applyFill="1" applyBorder="1" applyAlignment="1">
      <alignment horizontal="justify" vertical="center" wrapText="1"/>
    </xf>
    <xf numFmtId="0" fontId="11" fillId="0" borderId="22" xfId="12" applyFont="1" applyFill="1" applyBorder="1" applyAlignment="1">
      <alignment horizontal="justify" vertical="center" wrapText="1"/>
    </xf>
    <xf numFmtId="0" fontId="17" fillId="0" borderId="25" xfId="12" applyFont="1" applyBorder="1"/>
    <xf numFmtId="0" fontId="5" fillId="0" borderId="29" xfId="12" applyFont="1" applyBorder="1" applyAlignment="1">
      <alignment horizontal="center" vertical="center"/>
    </xf>
    <xf numFmtId="0" fontId="5" fillId="0" borderId="6" xfId="12" applyFont="1" applyFill="1" applyBorder="1" applyAlignment="1">
      <alignment vertical="center"/>
    </xf>
    <xf numFmtId="10" fontId="5" fillId="0" borderId="30" xfId="22" applyNumberFormat="1" applyFont="1" applyFill="1" applyBorder="1" applyAlignment="1" applyProtection="1">
      <alignment horizontal="center" vertical="center"/>
      <protection locked="0"/>
    </xf>
    <xf numFmtId="10" fontId="5" fillId="0" borderId="0" xfId="22" applyNumberFormat="1" applyFont="1" applyBorder="1" applyAlignment="1">
      <alignment horizontal="center" vertical="center"/>
    </xf>
    <xf numFmtId="10" fontId="5" fillId="0" borderId="29" xfId="22" applyNumberFormat="1" applyFont="1" applyBorder="1" applyAlignment="1">
      <alignment horizontal="center" vertical="center"/>
    </xf>
    <xf numFmtId="10" fontId="5" fillId="0" borderId="30" xfId="22" applyNumberFormat="1" applyFont="1" applyBorder="1" applyAlignment="1">
      <alignment horizontal="center" vertical="center"/>
    </xf>
    <xf numFmtId="10" fontId="11" fillId="0" borderId="33" xfId="22" applyNumberFormat="1" applyFont="1" applyBorder="1" applyAlignment="1">
      <alignment horizontal="center" vertical="center"/>
    </xf>
    <xf numFmtId="10" fontId="11" fillId="0" borderId="0" xfId="22" applyNumberFormat="1" applyFont="1" applyBorder="1" applyAlignment="1">
      <alignment horizontal="center" vertical="center"/>
    </xf>
    <xf numFmtId="10" fontId="5" fillId="0" borderId="31" xfId="22" applyNumberFormat="1" applyFont="1" applyBorder="1" applyAlignment="1">
      <alignment horizontal="center" vertical="center"/>
    </xf>
    <xf numFmtId="10" fontId="5" fillId="0" borderId="33" xfId="22" applyNumberFormat="1" applyFont="1" applyBorder="1" applyAlignment="1">
      <alignment horizontal="center" vertical="center"/>
    </xf>
    <xf numFmtId="10" fontId="17" fillId="0" borderId="0" xfId="12" applyNumberFormat="1" applyFont="1"/>
    <xf numFmtId="0" fontId="5" fillId="0" borderId="0" xfId="12" applyFont="1" applyBorder="1" applyAlignment="1">
      <alignment horizontal="center" vertical="center"/>
    </xf>
    <xf numFmtId="10" fontId="5" fillId="0" borderId="21" xfId="22" applyNumberFormat="1" applyFont="1" applyBorder="1" applyAlignment="1">
      <alignment horizontal="center" vertical="center"/>
    </xf>
    <xf numFmtId="10" fontId="5" fillId="0" borderId="22" xfId="22" applyNumberFormat="1" applyFont="1" applyBorder="1" applyAlignment="1">
      <alignment horizontal="center" vertical="center"/>
    </xf>
    <xf numFmtId="10" fontId="5" fillId="0" borderId="25" xfId="22" applyNumberFormat="1" applyFont="1" applyBorder="1" applyAlignment="1">
      <alignment horizontal="center" vertical="center"/>
    </xf>
    <xf numFmtId="49" fontId="20" fillId="0" borderId="0" xfId="12" applyNumberFormat="1" applyFont="1" applyFill="1" applyBorder="1" applyAlignment="1">
      <alignment vertical="center" wrapText="1"/>
    </xf>
    <xf numFmtId="49" fontId="20" fillId="0" borderId="21" xfId="12" applyNumberFormat="1" applyFont="1" applyFill="1" applyBorder="1" applyAlignment="1">
      <alignment vertical="center" wrapText="1"/>
    </xf>
    <xf numFmtId="10" fontId="8" fillId="0" borderId="0" xfId="22" applyNumberFormat="1" applyFont="1" applyFill="1" applyBorder="1" applyAlignment="1">
      <alignment vertical="center" wrapText="1"/>
    </xf>
    <xf numFmtId="0" fontId="21" fillId="0" borderId="0" xfId="12" applyFont="1" applyFill="1" applyBorder="1" applyAlignment="1">
      <alignment vertical="center" wrapText="1"/>
    </xf>
    <xf numFmtId="0" fontId="21" fillId="0" borderId="21" xfId="12" applyFont="1" applyFill="1" applyBorder="1" applyAlignment="1">
      <alignment vertical="center" wrapText="1"/>
    </xf>
    <xf numFmtId="0" fontId="5" fillId="0" borderId="0" xfId="12" applyFont="1" applyFill="1" applyBorder="1" applyAlignment="1">
      <alignment horizontal="center" vertical="center"/>
    </xf>
    <xf numFmtId="165" fontId="11" fillId="0" borderId="20" xfId="12" applyNumberFormat="1" applyFont="1" applyFill="1" applyBorder="1" applyAlignment="1">
      <alignment horizontal="center" vertical="center" wrapText="1"/>
    </xf>
    <xf numFmtId="165" fontId="5" fillId="0" borderId="0" xfId="12" applyNumberFormat="1" applyFont="1" applyBorder="1" applyAlignment="1">
      <alignment vertical="center"/>
    </xf>
    <xf numFmtId="0" fontId="5" fillId="0" borderId="20" xfId="12" applyFont="1" applyFill="1" applyBorder="1" applyAlignment="1">
      <alignment horizontal="center" vertical="center"/>
    </xf>
    <xf numFmtId="0" fontId="11" fillId="0" borderId="0" xfId="12" applyFont="1" applyFill="1" applyBorder="1" applyAlignment="1">
      <alignment horizontal="center" vertical="center"/>
    </xf>
    <xf numFmtId="0" fontId="5" fillId="0" borderId="20" xfId="12" applyFont="1" applyFill="1" applyBorder="1" applyAlignment="1">
      <alignment horizontal="right" vertical="center"/>
    </xf>
    <xf numFmtId="0" fontId="5" fillId="0" borderId="0" xfId="12" applyFont="1" applyFill="1" applyBorder="1" applyAlignment="1">
      <alignment horizontal="right" vertical="center"/>
    </xf>
    <xf numFmtId="164" fontId="22" fillId="0" borderId="0" xfId="22" applyNumberFormat="1" applyFont="1" applyBorder="1" applyAlignment="1">
      <alignment vertical="center"/>
    </xf>
    <xf numFmtId="10" fontId="12" fillId="0" borderId="0" xfId="12" applyNumberFormat="1" applyFont="1" applyFill="1" applyBorder="1" applyAlignment="1">
      <alignment vertical="center"/>
    </xf>
    <xf numFmtId="10" fontId="5" fillId="0" borderId="42" xfId="22" applyNumberFormat="1" applyFont="1" applyBorder="1" applyAlignment="1">
      <alignment horizontal="center" vertical="center"/>
    </xf>
    <xf numFmtId="10" fontId="5" fillId="0" borderId="4" xfId="12" applyNumberFormat="1" applyFont="1" applyFill="1" applyBorder="1" applyAlignment="1">
      <alignment horizontal="center" vertical="center"/>
    </xf>
    <xf numFmtId="10" fontId="12" fillId="0" borderId="5" xfId="12" applyNumberFormat="1" applyFont="1" applyFill="1" applyBorder="1" applyAlignment="1">
      <alignment vertical="center"/>
    </xf>
    <xf numFmtId="0" fontId="17" fillId="0" borderId="5" xfId="12" applyFont="1" applyBorder="1"/>
    <xf numFmtId="0" fontId="17" fillId="0" borderId="41" xfId="12" applyFont="1" applyBorder="1"/>
    <xf numFmtId="0" fontId="10" fillId="0" borderId="0" xfId="12" applyFont="1"/>
    <xf numFmtId="0" fontId="17" fillId="0" borderId="0" xfId="12" applyFont="1" applyAlignment="1">
      <alignment horizontal="center" vertical="center"/>
    </xf>
    <xf numFmtId="0" fontId="5" fillId="0" borderId="0" xfId="24"/>
    <xf numFmtId="10" fontId="11" fillId="0" borderId="0" xfId="22" applyNumberFormat="1" applyFont="1" applyBorder="1" applyAlignment="1">
      <alignment horizontal="center" vertical="center" wrapText="1"/>
    </xf>
    <xf numFmtId="10" fontId="5" fillId="0" borderId="4" xfId="22" applyNumberFormat="1" applyFont="1" applyBorder="1" applyAlignment="1">
      <alignment horizontal="center" vertical="center"/>
    </xf>
    <xf numFmtId="0" fontId="5" fillId="0" borderId="45" xfId="12" applyFont="1" applyBorder="1" applyAlignment="1">
      <alignment horizontal="center" vertical="center"/>
    </xf>
    <xf numFmtId="0" fontId="5" fillId="0" borderId="17" xfId="12" applyFont="1" applyFill="1" applyBorder="1" applyAlignment="1">
      <alignment vertical="center"/>
    </xf>
    <xf numFmtId="10" fontId="5" fillId="0" borderId="46" xfId="22" applyNumberFormat="1" applyFont="1" applyFill="1" applyBorder="1" applyAlignment="1" applyProtection="1">
      <alignment horizontal="center" vertical="center"/>
      <protection locked="0"/>
    </xf>
    <xf numFmtId="0" fontId="5" fillId="3" borderId="0" xfId="10" applyFont="1" applyFill="1" applyAlignment="1">
      <alignment horizontal="center"/>
    </xf>
    <xf numFmtId="0" fontId="5" fillId="0" borderId="0" xfId="10" applyFont="1"/>
    <xf numFmtId="0" fontId="13" fillId="0" borderId="54" xfId="3" applyFont="1" applyBorder="1" applyAlignment="1">
      <alignment horizontal="center" vertical="center"/>
    </xf>
    <xf numFmtId="0" fontId="13" fillId="0" borderId="55" xfId="3" applyFont="1" applyBorder="1" applyAlignment="1">
      <alignment horizontal="center" vertical="center"/>
    </xf>
    <xf numFmtId="0" fontId="14" fillId="0" borderId="56" xfId="3" applyFont="1" applyBorder="1" applyAlignment="1">
      <alignment horizontal="center" vertical="center"/>
    </xf>
    <xf numFmtId="10" fontId="14" fillId="0" borderId="57" xfId="16" applyNumberFormat="1" applyFont="1" applyFill="1" applyBorder="1" applyAlignment="1" applyProtection="1">
      <alignment horizontal="center"/>
    </xf>
    <xf numFmtId="10" fontId="14" fillId="0" borderId="58" xfId="16" applyNumberFormat="1" applyFont="1" applyFill="1" applyBorder="1" applyAlignment="1" applyProtection="1">
      <alignment horizontal="center"/>
    </xf>
    <xf numFmtId="10" fontId="13" fillId="0" borderId="60" xfId="11" applyNumberFormat="1" applyFont="1" applyBorder="1" applyAlignment="1">
      <alignment horizontal="center"/>
    </xf>
    <xf numFmtId="0" fontId="14" fillId="6" borderId="61" xfId="3" applyFont="1" applyFill="1" applyBorder="1" applyAlignment="1">
      <alignment vertical="center"/>
    </xf>
    <xf numFmtId="0" fontId="14" fillId="6" borderId="18" xfId="3" applyFont="1" applyFill="1" applyBorder="1" applyAlignment="1">
      <alignment vertical="center"/>
    </xf>
    <xf numFmtId="0" fontId="13" fillId="0" borderId="62" xfId="3" applyFont="1" applyBorder="1" applyAlignment="1">
      <alignment horizontal="center" vertical="center"/>
    </xf>
    <xf numFmtId="0" fontId="13" fillId="0" borderId="12" xfId="3" applyFont="1" applyBorder="1" applyAlignment="1">
      <alignment horizontal="center" vertical="center"/>
    </xf>
    <xf numFmtId="0" fontId="14" fillId="0" borderId="15" xfId="3" applyFont="1" applyBorder="1" applyAlignment="1">
      <alignment horizontal="center" vertical="center"/>
    </xf>
    <xf numFmtId="10" fontId="14" fillId="0" borderId="63" xfId="16" applyNumberFormat="1" applyFont="1" applyFill="1" applyBorder="1" applyAlignment="1" applyProtection="1">
      <alignment horizontal="center"/>
    </xf>
    <xf numFmtId="10" fontId="13" fillId="0" borderId="64" xfId="11" applyNumberFormat="1" applyFont="1" applyBorder="1" applyAlignment="1">
      <alignment horizontal="center"/>
    </xf>
    <xf numFmtId="0" fontId="14" fillId="6" borderId="65" xfId="3" applyFont="1" applyFill="1" applyBorder="1" applyAlignment="1">
      <alignment horizontal="right" vertical="center"/>
    </xf>
    <xf numFmtId="0" fontId="14" fillId="0" borderId="11" xfId="11" applyFont="1" applyBorder="1" applyAlignment="1">
      <alignment horizontal="left"/>
    </xf>
    <xf numFmtId="0" fontId="13" fillId="6" borderId="65" xfId="3" applyFont="1" applyFill="1" applyBorder="1" applyAlignment="1">
      <alignment horizontal="right" vertical="center"/>
    </xf>
    <xf numFmtId="0" fontId="13" fillId="6" borderId="66" xfId="3" applyFont="1" applyFill="1" applyBorder="1" applyAlignment="1">
      <alignment horizontal="right" vertical="center"/>
    </xf>
    <xf numFmtId="0" fontId="14" fillId="0" borderId="0" xfId="3"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3" fillId="2" borderId="6" xfId="0" applyFont="1" applyFill="1" applyBorder="1" applyAlignment="1">
      <alignment horizontal="center" vertical="center"/>
    </xf>
    <xf numFmtId="0" fontId="25" fillId="0" borderId="0" xfId="0" applyFont="1"/>
    <xf numFmtId="0" fontId="28" fillId="0" borderId="0" xfId="0" applyFont="1"/>
    <xf numFmtId="0" fontId="24" fillId="9" borderId="6" xfId="0" applyFont="1" applyFill="1" applyBorder="1" applyAlignment="1">
      <alignment vertical="center" wrapText="1"/>
    </xf>
    <xf numFmtId="0" fontId="24" fillId="9" borderId="6" xfId="0" applyFont="1" applyFill="1" applyBorder="1" applyAlignment="1">
      <alignment horizontal="center" vertical="center"/>
    </xf>
    <xf numFmtId="0" fontId="13" fillId="0" borderId="51" xfId="3" applyFont="1" applyBorder="1" applyAlignment="1">
      <alignment horizontal="center" vertical="center" wrapText="1"/>
    </xf>
    <xf numFmtId="0" fontId="13" fillId="0" borderId="53" xfId="11" applyFont="1" applyBorder="1" applyAlignment="1">
      <alignment horizontal="center"/>
    </xf>
    <xf numFmtId="0" fontId="2" fillId="0" borderId="0" xfId="0" applyFont="1" applyAlignment="1">
      <alignment horizontal="center" vertical="center"/>
    </xf>
    <xf numFmtId="0" fontId="26" fillId="0" borderId="0" xfId="0" applyFont="1" applyAlignment="1">
      <alignment horizontal="center" vertical="center"/>
    </xf>
    <xf numFmtId="0" fontId="30" fillId="0" borderId="0" xfId="0" applyFont="1"/>
    <xf numFmtId="0" fontId="29" fillId="0" borderId="0" xfId="0" applyFont="1" applyAlignment="1">
      <alignment horizontal="center" vertical="center"/>
    </xf>
    <xf numFmtId="10" fontId="13" fillId="8" borderId="64" xfId="16" applyNumberFormat="1" applyFont="1" applyFill="1" applyBorder="1" applyAlignment="1" applyProtection="1">
      <alignment horizontal="center" vertical="center"/>
    </xf>
    <xf numFmtId="0" fontId="29" fillId="0" borderId="0" xfId="0" applyFont="1" applyAlignment="1">
      <alignment vertical="center"/>
    </xf>
    <xf numFmtId="0" fontId="26" fillId="0" borderId="0" xfId="0" applyFont="1" applyAlignment="1">
      <alignment vertical="center"/>
    </xf>
    <xf numFmtId="0" fontId="24" fillId="0" borderId="0" xfId="0" applyFont="1" applyAlignment="1">
      <alignment vertical="center"/>
    </xf>
    <xf numFmtId="0" fontId="31" fillId="10" borderId="6" xfId="0" applyFont="1" applyFill="1" applyBorder="1" applyAlignment="1">
      <alignment horizontal="center" vertical="center"/>
    </xf>
    <xf numFmtId="44" fontId="24" fillId="11" borderId="6" xfId="1" applyFont="1" applyFill="1" applyBorder="1" applyAlignment="1">
      <alignment horizontal="center" vertical="center"/>
    </xf>
    <xf numFmtId="0" fontId="4" fillId="2" borderId="6" xfId="0" applyFont="1" applyFill="1" applyBorder="1" applyAlignment="1">
      <alignment vertical="center" wrapText="1"/>
    </xf>
    <xf numFmtId="0" fontId="4" fillId="2" borderId="6" xfId="0" applyFont="1" applyFill="1" applyBorder="1" applyAlignment="1">
      <alignment horizontal="center" vertical="center" wrapText="1"/>
    </xf>
    <xf numFmtId="44" fontId="31" fillId="10" borderId="0" xfId="1" applyFont="1" applyFill="1" applyAlignment="1">
      <alignment horizontal="center" vertical="center"/>
    </xf>
    <xf numFmtId="0" fontId="34" fillId="0" borderId="0" xfId="0" applyFont="1" applyAlignment="1">
      <alignment vertical="center"/>
    </xf>
    <xf numFmtId="0" fontId="34" fillId="0" borderId="0" xfId="0" applyFont="1" applyAlignment="1">
      <alignment horizontal="center" vertical="center"/>
    </xf>
    <xf numFmtId="0" fontId="24" fillId="0" borderId="0" xfId="0" applyFont="1" applyAlignment="1">
      <alignment horizontal="center" vertical="center"/>
    </xf>
    <xf numFmtId="44" fontId="4" fillId="7" borderId="17" xfId="1" applyFont="1" applyFill="1" applyBorder="1" applyAlignment="1">
      <alignment horizontal="right" vertical="center"/>
    </xf>
    <xf numFmtId="0" fontId="24" fillId="3" borderId="0" xfId="0" applyFont="1" applyFill="1" applyAlignment="1">
      <alignment vertical="center"/>
    </xf>
    <xf numFmtId="44" fontId="4" fillId="7" borderId="6" xfId="1" applyFont="1" applyFill="1" applyBorder="1" applyAlignment="1">
      <alignment horizontal="right" vertical="center"/>
    </xf>
    <xf numFmtId="44" fontId="4" fillId="8" borderId="6" xfId="1" applyFont="1" applyFill="1" applyBorder="1" applyAlignment="1">
      <alignment horizontal="right" vertical="center"/>
    </xf>
    <xf numFmtId="0" fontId="34" fillId="0" borderId="0" xfId="0" applyFont="1" applyAlignment="1">
      <alignment horizontal="right" vertical="center"/>
    </xf>
    <xf numFmtId="44" fontId="4" fillId="9" borderId="17" xfId="1" applyFont="1" applyFill="1" applyBorder="1" applyAlignment="1">
      <alignment horizontal="right" vertical="center"/>
    </xf>
    <xf numFmtId="0" fontId="24" fillId="0" borderId="0" xfId="0" applyFont="1" applyAlignment="1">
      <alignment horizontal="right" vertical="center"/>
    </xf>
    <xf numFmtId="0" fontId="34" fillId="0" borderId="0" xfId="0" applyFont="1" applyAlignment="1">
      <alignment vertical="center" wrapText="1"/>
    </xf>
    <xf numFmtId="2" fontId="34" fillId="0" borderId="0" xfId="0" applyNumberFormat="1" applyFont="1" applyAlignment="1">
      <alignment horizontal="center" vertical="center"/>
    </xf>
    <xf numFmtId="10" fontId="24" fillId="0" borderId="0" xfId="0" applyNumberFormat="1" applyFont="1" applyAlignment="1">
      <alignment horizontal="center" vertical="center"/>
    </xf>
    <xf numFmtId="0" fontId="4" fillId="2" borderId="6" xfId="0" applyFont="1" applyFill="1" applyBorder="1" applyAlignment="1">
      <alignment horizontal="center" vertical="center"/>
    </xf>
    <xf numFmtId="0" fontId="24" fillId="11" borderId="0" xfId="0" applyFont="1" applyFill="1" applyAlignment="1">
      <alignment horizontal="center" vertical="center"/>
    </xf>
    <xf numFmtId="44" fontId="4" fillId="9" borderId="6" xfId="1" applyFont="1" applyFill="1" applyBorder="1" applyAlignment="1">
      <alignment horizontal="right" vertical="center"/>
    </xf>
    <xf numFmtId="44" fontId="24" fillId="11" borderId="0" xfId="1" applyFont="1" applyFill="1" applyAlignment="1">
      <alignment horizontal="center" vertical="center"/>
    </xf>
    <xf numFmtId="0" fontId="4" fillId="3" borderId="0" xfId="0" applyFont="1" applyFill="1" applyAlignment="1">
      <alignment horizontal="right" vertical="center"/>
    </xf>
    <xf numFmtId="0" fontId="24" fillId="3" borderId="0" xfId="0" applyFont="1" applyFill="1" applyAlignment="1">
      <alignment horizontal="center" vertical="center"/>
    </xf>
    <xf numFmtId="0" fontId="24" fillId="3" borderId="0" xfId="0" applyFont="1" applyFill="1" applyAlignment="1">
      <alignment horizontal="left" vertical="center"/>
    </xf>
    <xf numFmtId="0" fontId="33" fillId="0" borderId="0" xfId="0" applyFont="1" applyAlignment="1">
      <alignment vertical="center"/>
    </xf>
    <xf numFmtId="9" fontId="31" fillId="10" borderId="0" xfId="0" applyNumberFormat="1" applyFont="1" applyFill="1" applyAlignment="1">
      <alignment horizontal="center" vertical="center"/>
    </xf>
    <xf numFmtId="0" fontId="4" fillId="0" borderId="0" xfId="0" applyFont="1" applyAlignment="1">
      <alignment horizontal="center" vertical="center"/>
    </xf>
    <xf numFmtId="10" fontId="24" fillId="0" borderId="0" xfId="2" applyNumberFormat="1" applyFont="1" applyFill="1" applyAlignment="1">
      <alignment horizontal="right" vertical="center"/>
    </xf>
    <xf numFmtId="10" fontId="24" fillId="0" borderId="0" xfId="0" applyNumberFormat="1" applyFont="1" applyFill="1" applyAlignment="1">
      <alignment horizontal="center" vertical="center"/>
    </xf>
    <xf numFmtId="168" fontId="24" fillId="0" borderId="0" xfId="1" applyNumberFormat="1" applyFont="1" applyFill="1" applyAlignment="1">
      <alignment horizontal="center" vertical="center"/>
    </xf>
    <xf numFmtId="0" fontId="4" fillId="7" borderId="6" xfId="0" applyFont="1" applyFill="1" applyBorder="1" applyAlignment="1">
      <alignment horizontal="center" vertical="center"/>
    </xf>
    <xf numFmtId="44" fontId="4" fillId="7" borderId="6" xfId="0" applyNumberFormat="1" applyFont="1" applyFill="1" applyBorder="1" applyAlignment="1">
      <alignment horizontal="center" vertical="center"/>
    </xf>
    <xf numFmtId="44" fontId="24" fillId="9" borderId="6" xfId="1" applyFont="1" applyFill="1" applyBorder="1" applyAlignment="1">
      <alignment horizontal="center" vertical="center"/>
    </xf>
    <xf numFmtId="44" fontId="4" fillId="9" borderId="6" xfId="1" applyFont="1" applyFill="1" applyBorder="1" applyAlignment="1">
      <alignment horizontal="center" vertical="center"/>
    </xf>
    <xf numFmtId="10" fontId="24" fillId="9" borderId="6" xfId="2" applyNumberFormat="1" applyFont="1" applyFill="1" applyBorder="1" applyAlignment="1">
      <alignment horizontal="center" vertical="center"/>
    </xf>
    <xf numFmtId="10" fontId="4" fillId="9" borderId="6" xfId="2" applyNumberFormat="1" applyFont="1" applyFill="1" applyBorder="1" applyAlignment="1">
      <alignment horizontal="center" vertical="center"/>
    </xf>
    <xf numFmtId="0" fontId="24" fillId="11" borderId="6" xfId="0" applyFont="1" applyFill="1" applyBorder="1" applyAlignment="1">
      <alignment horizontal="center" vertical="center"/>
    </xf>
    <xf numFmtId="0" fontId="24" fillId="11" borderId="6" xfId="0" applyFont="1" applyFill="1" applyBorder="1" applyAlignment="1">
      <alignment vertical="center" wrapText="1"/>
    </xf>
    <xf numFmtId="44" fontId="4" fillId="11" borderId="6" xfId="1" applyFont="1" applyFill="1" applyBorder="1" applyAlignment="1">
      <alignment horizontal="center" vertical="center"/>
    </xf>
    <xf numFmtId="10" fontId="24" fillId="11" borderId="6" xfId="2" applyNumberFormat="1" applyFont="1" applyFill="1" applyBorder="1" applyAlignment="1">
      <alignment horizontal="center" vertical="center"/>
    </xf>
    <xf numFmtId="10" fontId="4" fillId="11" borderId="6" xfId="2" applyNumberFormat="1" applyFont="1" applyFill="1" applyBorder="1" applyAlignment="1">
      <alignment horizontal="center" vertical="center"/>
    </xf>
    <xf numFmtId="0" fontId="4" fillId="0" borderId="0" xfId="0" applyFont="1" applyAlignment="1">
      <alignment vertical="center" wrapText="1"/>
    </xf>
    <xf numFmtId="44" fontId="4" fillId="0" borderId="0" xfId="0" applyNumberFormat="1" applyFont="1" applyAlignment="1">
      <alignment horizontal="center" vertical="center"/>
    </xf>
    <xf numFmtId="173" fontId="24" fillId="9" borderId="6" xfId="2" applyNumberFormat="1" applyFont="1" applyFill="1" applyBorder="1" applyAlignment="1">
      <alignment horizontal="center" vertical="center"/>
    </xf>
    <xf numFmtId="173" fontId="4" fillId="9" borderId="6" xfId="2" applyNumberFormat="1" applyFont="1" applyFill="1" applyBorder="1" applyAlignment="1">
      <alignment horizontal="center" vertical="center"/>
    </xf>
    <xf numFmtId="0" fontId="31" fillId="10" borderId="6" xfId="0" applyFont="1" applyFill="1" applyBorder="1" applyAlignment="1">
      <alignment horizontal="right" vertical="center" wrapText="1"/>
    </xf>
    <xf numFmtId="44" fontId="31" fillId="10" borderId="6" xfId="0" applyNumberFormat="1" applyFont="1" applyFill="1" applyBorder="1" applyAlignment="1">
      <alignment horizontal="center" vertical="center"/>
    </xf>
    <xf numFmtId="44" fontId="24"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 fillId="0" borderId="0" xfId="0" applyFont="1" applyAlignment="1">
      <alignment horizontal="center" vertical="center"/>
    </xf>
    <xf numFmtId="0" fontId="37" fillId="3" borderId="0" xfId="0" applyFont="1" applyFill="1" applyBorder="1"/>
    <xf numFmtId="0" fontId="36" fillId="3" borderId="0" xfId="0" applyFont="1" applyFill="1" applyBorder="1" applyAlignment="1">
      <alignment vertical="center"/>
    </xf>
    <xf numFmtId="0" fontId="36" fillId="3" borderId="0" xfId="0" applyFont="1" applyFill="1" applyBorder="1" applyAlignment="1">
      <alignment horizontal="center" vertical="center"/>
    </xf>
    <xf numFmtId="0" fontId="36" fillId="3" borderId="0" xfId="0" applyFont="1" applyFill="1" applyBorder="1" applyAlignment="1">
      <alignment horizontal="right" vertical="center"/>
    </xf>
    <xf numFmtId="0" fontId="28" fillId="3" borderId="0" xfId="0" applyFont="1" applyFill="1" applyBorder="1"/>
    <xf numFmtId="0" fontId="27" fillId="0" borderId="0"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right" vertical="center"/>
    </xf>
    <xf numFmtId="0" fontId="24" fillId="11" borderId="6" xfId="0" applyFont="1" applyFill="1" applyBorder="1" applyAlignment="1">
      <alignment horizontal="center" vertical="center" wrapText="1"/>
    </xf>
    <xf numFmtId="168" fontId="24" fillId="11" borderId="6" xfId="0" applyNumberFormat="1" applyFont="1" applyFill="1" applyBorder="1" applyAlignment="1">
      <alignment horizontal="center" vertical="center"/>
    </xf>
    <xf numFmtId="172" fontId="24" fillId="11" borderId="6" xfId="0" applyNumberFormat="1" applyFont="1" applyFill="1" applyBorder="1" applyAlignment="1">
      <alignment horizontal="center" vertical="center"/>
    </xf>
    <xf numFmtId="0" fontId="24" fillId="11" borderId="6" xfId="0" applyFont="1" applyFill="1" applyBorder="1" applyAlignment="1">
      <alignment horizontal="left" vertical="center" wrapText="1"/>
    </xf>
    <xf numFmtId="167" fontId="24" fillId="11" borderId="6" xfId="0" applyNumberFormat="1" applyFont="1" applyFill="1" applyBorder="1" applyAlignment="1">
      <alignment horizontal="center" vertical="center"/>
    </xf>
    <xf numFmtId="44" fontId="24" fillId="11" borderId="6" xfId="0" applyNumberFormat="1" applyFont="1" applyFill="1" applyBorder="1" applyAlignment="1">
      <alignment horizontal="center" vertical="center"/>
    </xf>
    <xf numFmtId="44" fontId="24" fillId="11" borderId="6" xfId="1" applyFont="1" applyFill="1" applyBorder="1" applyAlignment="1">
      <alignment horizontal="right" vertical="center"/>
    </xf>
    <xf numFmtId="44" fontId="35" fillId="9" borderId="6" xfId="1" applyFont="1" applyFill="1" applyBorder="1" applyAlignment="1">
      <alignment horizontal="right" vertical="center"/>
    </xf>
    <xf numFmtId="44" fontId="35" fillId="9" borderId="17" xfId="1" applyFont="1" applyFill="1" applyBorder="1" applyAlignment="1">
      <alignment horizontal="right" vertical="center"/>
    </xf>
    <xf numFmtId="0" fontId="29" fillId="0" borderId="0" xfId="0" applyFont="1" applyAlignment="1">
      <alignment horizontal="center" vertical="center"/>
    </xf>
    <xf numFmtId="0" fontId="26" fillId="0" borderId="0" xfId="0" applyFont="1" applyAlignment="1">
      <alignment horizontal="center" vertical="center"/>
    </xf>
    <xf numFmtId="0" fontId="24" fillId="0" borderId="0" xfId="0" applyFont="1" applyAlignment="1">
      <alignment horizontal="left" vertical="center"/>
    </xf>
    <xf numFmtId="0" fontId="4" fillId="0" borderId="0" xfId="0" applyFont="1" applyAlignment="1">
      <alignment horizontal="right" vertical="center"/>
    </xf>
    <xf numFmtId="0" fontId="24" fillId="0" borderId="0" xfId="0" applyFont="1"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24" fillId="0" borderId="0" xfId="0" applyFont="1" applyAlignment="1">
      <alignment horizontal="center" vertical="center"/>
    </xf>
    <xf numFmtId="49" fontId="39" fillId="0" borderId="67" xfId="0" applyNumberFormat="1" applyFont="1" applyBorder="1" applyAlignment="1">
      <alignment vertical="top" wrapText="1"/>
    </xf>
    <xf numFmtId="49" fontId="39" fillId="0" borderId="68" xfId="0" applyNumberFormat="1" applyFont="1" applyBorder="1" applyAlignment="1">
      <alignment vertical="top" wrapText="1"/>
    </xf>
    <xf numFmtId="49" fontId="39" fillId="0" borderId="70" xfId="0" applyNumberFormat="1" applyFont="1" applyBorder="1" applyAlignment="1">
      <alignment vertical="top" wrapText="1"/>
    </xf>
    <xf numFmtId="49" fontId="39" fillId="0" borderId="0" xfId="0" applyNumberFormat="1" applyFont="1" applyBorder="1" applyAlignment="1">
      <alignment vertical="top" wrapText="1"/>
    </xf>
    <xf numFmtId="0" fontId="5" fillId="0" borderId="70" xfId="24" applyFont="1" applyBorder="1"/>
    <xf numFmtId="0" fontId="5" fillId="0" borderId="0" xfId="24" applyFont="1" applyBorder="1"/>
    <xf numFmtId="4" fontId="5" fillId="0" borderId="0" xfId="24" applyNumberFormat="1" applyFont="1" applyBorder="1"/>
    <xf numFmtId="0" fontId="5" fillId="0" borderId="0" xfId="24" applyBorder="1" applyAlignment="1">
      <alignment vertical="center"/>
    </xf>
    <xf numFmtId="0" fontId="5" fillId="0" borderId="0" xfId="24" applyBorder="1"/>
    <xf numFmtId="0" fontId="5" fillId="0" borderId="71" xfId="24" applyBorder="1"/>
    <xf numFmtId="0" fontId="11" fillId="0" borderId="70" xfId="0" applyFont="1" applyBorder="1" applyAlignment="1">
      <alignment horizontal="left" vertical="top"/>
    </xf>
    <xf numFmtId="0" fontId="11" fillId="0" borderId="0" xfId="0" applyFont="1" applyBorder="1" applyAlignment="1">
      <alignment vertical="top" wrapText="1"/>
    </xf>
    <xf numFmtId="0" fontId="11" fillId="0" borderId="0" xfId="0" applyFont="1" applyBorder="1"/>
    <xf numFmtId="0" fontId="11" fillId="0" borderId="0" xfId="0" applyFont="1" applyBorder="1" applyAlignment="1">
      <alignment vertical="center"/>
    </xf>
    <xf numFmtId="0" fontId="0" fillId="0" borderId="0" xfId="0" applyBorder="1" applyAlignment="1">
      <alignment vertical="center"/>
    </xf>
    <xf numFmtId="0" fontId="42" fillId="0" borderId="70" xfId="24" applyFont="1" applyBorder="1" applyAlignment="1">
      <alignment horizontal="center" vertical="center"/>
    </xf>
    <xf numFmtId="0" fontId="42" fillId="0" borderId="0" xfId="24" applyFont="1" applyBorder="1" applyAlignment="1">
      <alignment horizontal="center" vertical="center"/>
    </xf>
    <xf numFmtId="0" fontId="43" fillId="0" borderId="70" xfId="24" applyFont="1" applyBorder="1" applyAlignment="1">
      <alignment vertical="center"/>
    </xf>
    <xf numFmtId="0" fontId="44" fillId="0" borderId="0" xfId="24" applyFont="1" applyBorder="1" applyAlignment="1">
      <alignment vertical="center"/>
    </xf>
    <xf numFmtId="0" fontId="45" fillId="0" borderId="0" xfId="24" applyFont="1" applyBorder="1" applyAlignment="1">
      <alignment vertical="center"/>
    </xf>
    <xf numFmtId="0" fontId="43" fillId="0" borderId="70" xfId="24" applyFont="1" applyBorder="1"/>
    <xf numFmtId="0" fontId="44" fillId="0" borderId="0" xfId="24" applyFont="1" applyBorder="1"/>
    <xf numFmtId="2" fontId="44" fillId="0" borderId="0" xfId="24" applyNumberFormat="1" applyFont="1" applyBorder="1"/>
    <xf numFmtId="0" fontId="44" fillId="0" borderId="70" xfId="24" applyFont="1" applyBorder="1"/>
    <xf numFmtId="0" fontId="43" fillId="0" borderId="0" xfId="24" applyFont="1" applyBorder="1"/>
    <xf numFmtId="0" fontId="5" fillId="0" borderId="70" xfId="24" applyBorder="1"/>
    <xf numFmtId="4" fontId="5" fillId="0" borderId="0" xfId="24" applyNumberFormat="1" applyBorder="1"/>
    <xf numFmtId="0" fontId="11" fillId="0" borderId="70" xfId="24" applyFont="1" applyBorder="1"/>
    <xf numFmtId="2" fontId="43" fillId="0" borderId="0" xfId="24" applyNumberFormat="1" applyFont="1" applyBorder="1"/>
    <xf numFmtId="2" fontId="43" fillId="0" borderId="72" xfId="24" applyNumberFormat="1" applyFont="1" applyBorder="1" applyAlignment="1">
      <alignment horizontal="center" vertical="center"/>
    </xf>
    <xf numFmtId="4" fontId="11" fillId="0" borderId="71" xfId="24" applyNumberFormat="1" applyFont="1" applyBorder="1"/>
    <xf numFmtId="0" fontId="11" fillId="0" borderId="73" xfId="24" applyFont="1" applyBorder="1"/>
    <xf numFmtId="0" fontId="5" fillId="0" borderId="16" xfId="24" applyBorder="1"/>
    <xf numFmtId="0" fontId="5" fillId="0" borderId="16" xfId="24" applyFont="1" applyBorder="1"/>
    <xf numFmtId="0" fontId="5" fillId="0" borderId="76" xfId="24" applyBorder="1"/>
    <xf numFmtId="171" fontId="47" fillId="12" borderId="6" xfId="2" applyNumberFormat="1" applyFont="1" applyFill="1" applyBorder="1" applyAlignment="1">
      <alignment horizontal="center" vertical="center"/>
    </xf>
    <xf numFmtId="44" fontId="47" fillId="12" borderId="6" xfId="0" applyNumberFormat="1" applyFont="1" applyFill="1" applyBorder="1" applyAlignment="1">
      <alignment horizontal="right" vertical="center"/>
    </xf>
    <xf numFmtId="169" fontId="47" fillId="12" borderId="6" xfId="0" applyNumberFormat="1" applyFont="1" applyFill="1" applyBorder="1" applyAlignment="1">
      <alignment horizontal="center" vertical="center"/>
    </xf>
    <xf numFmtId="0" fontId="47" fillId="12" borderId="6" xfId="0" applyFont="1" applyFill="1" applyBorder="1" applyAlignment="1">
      <alignment horizontal="center" vertical="center" wrapText="1"/>
    </xf>
    <xf numFmtId="170" fontId="24" fillId="11" borderId="6" xfId="0" applyNumberFormat="1" applyFont="1" applyFill="1" applyBorder="1" applyAlignment="1">
      <alignment horizontal="center" vertical="center"/>
    </xf>
    <xf numFmtId="44" fontId="4" fillId="11" borderId="6" xfId="1" applyFont="1" applyFill="1" applyBorder="1" applyAlignment="1">
      <alignment horizontal="right" vertical="center"/>
    </xf>
    <xf numFmtId="171" fontId="24" fillId="11" borderId="6" xfId="2" applyNumberFormat="1" applyFont="1" applyFill="1" applyBorder="1" applyAlignment="1">
      <alignment horizontal="center" vertical="center"/>
    </xf>
    <xf numFmtId="0" fontId="4" fillId="5" borderId="0" xfId="0" applyFont="1" applyFill="1" applyAlignment="1">
      <alignment horizontal="right" vertical="center"/>
    </xf>
    <xf numFmtId="44" fontId="4" fillId="5" borderId="0" xfId="0" applyNumberFormat="1" applyFont="1" applyFill="1" applyAlignment="1">
      <alignment horizontal="right" vertical="center"/>
    </xf>
    <xf numFmtId="10" fontId="12" fillId="11" borderId="39" xfId="12" applyNumberFormat="1" applyFont="1" applyFill="1" applyBorder="1" applyAlignment="1">
      <alignment vertical="center"/>
    </xf>
    <xf numFmtId="10" fontId="12" fillId="11" borderId="41" xfId="12" applyNumberFormat="1" applyFont="1" applyFill="1" applyBorder="1" applyAlignment="1">
      <alignment vertical="center"/>
    </xf>
    <xf numFmtId="44" fontId="24" fillId="3" borderId="6" xfId="1" applyFont="1" applyFill="1" applyBorder="1" applyAlignment="1">
      <alignment horizontal="right" vertical="center"/>
    </xf>
    <xf numFmtId="1" fontId="4" fillId="5" borderId="0" xfId="0" applyNumberFormat="1" applyFont="1" applyFill="1" applyAlignment="1">
      <alignment horizontal="center" vertical="center"/>
    </xf>
    <xf numFmtId="0" fontId="4" fillId="7" borderId="0" xfId="0" applyFont="1" applyFill="1" applyAlignment="1">
      <alignment horizontal="center" vertical="center"/>
    </xf>
    <xf numFmtId="0" fontId="4" fillId="0" borderId="0" xfId="0" applyFont="1" applyAlignment="1">
      <alignment horizontal="center" vertical="center"/>
    </xf>
    <xf numFmtId="0" fontId="24" fillId="0" borderId="0" xfId="0" applyFont="1" applyAlignment="1">
      <alignment horizontal="left" vertical="center"/>
    </xf>
    <xf numFmtId="0" fontId="24" fillId="0" borderId="0" xfId="0" applyFont="1" applyAlignment="1">
      <alignment horizontal="center" vertical="center"/>
    </xf>
    <xf numFmtId="0" fontId="38" fillId="0" borderId="0" xfId="0" applyFont="1" applyAlignment="1">
      <alignment horizontal="right" vertical="center"/>
    </xf>
    <xf numFmtId="0" fontId="36" fillId="0" borderId="0" xfId="0" applyFont="1" applyAlignment="1">
      <alignment horizontal="center" vertical="center"/>
    </xf>
    <xf numFmtId="0" fontId="36" fillId="0" borderId="0" xfId="0" applyFont="1" applyAlignment="1">
      <alignment horizontal="left" vertical="center"/>
    </xf>
    <xf numFmtId="10" fontId="24" fillId="0" borderId="0" xfId="2" applyNumberFormat="1" applyFont="1" applyAlignment="1">
      <alignment horizontal="right" vertical="center"/>
    </xf>
    <xf numFmtId="0" fontId="36" fillId="0" borderId="0" xfId="0" applyFont="1" applyAlignment="1">
      <alignment vertical="center"/>
    </xf>
    <xf numFmtId="0" fontId="4" fillId="0" borderId="0" xfId="0" applyFont="1" applyAlignment="1">
      <alignment horizontal="center" vertical="center"/>
    </xf>
    <xf numFmtId="0" fontId="24" fillId="0" borderId="0" xfId="0" applyFont="1" applyAlignment="1">
      <alignment horizontal="left" vertical="center"/>
    </xf>
    <xf numFmtId="0" fontId="24" fillId="0" borderId="0" xfId="0" applyFont="1" applyAlignment="1">
      <alignment horizontal="center" vertical="center"/>
    </xf>
    <xf numFmtId="0" fontId="24" fillId="9" borderId="6" xfId="0" applyFont="1" applyFill="1" applyBorder="1" applyAlignment="1">
      <alignment horizontal="center" vertical="center" wrapText="1"/>
    </xf>
    <xf numFmtId="168" fontId="24" fillId="9" borderId="6" xfId="0" applyNumberFormat="1" applyFont="1" applyFill="1" applyBorder="1" applyAlignment="1">
      <alignment horizontal="center" vertical="center"/>
    </xf>
    <xf numFmtId="172" fontId="24" fillId="9" borderId="6" xfId="0" applyNumberFormat="1" applyFont="1" applyFill="1" applyBorder="1" applyAlignment="1">
      <alignment horizontal="center" vertical="center"/>
    </xf>
    <xf numFmtId="0" fontId="24" fillId="13" borderId="6" xfId="0" applyFont="1" applyFill="1" applyBorder="1" applyAlignment="1">
      <alignment vertical="center" wrapText="1"/>
    </xf>
    <xf numFmtId="0" fontId="24" fillId="13" borderId="6" xfId="0" applyFont="1" applyFill="1" applyBorder="1" applyAlignment="1">
      <alignment horizontal="center" vertical="center" wrapText="1"/>
    </xf>
    <xf numFmtId="168" fontId="24" fillId="13" borderId="6" xfId="0" applyNumberFormat="1" applyFont="1" applyFill="1" applyBorder="1" applyAlignment="1">
      <alignment horizontal="center" vertical="center"/>
    </xf>
    <xf numFmtId="0" fontId="24" fillId="13" borderId="6" xfId="0" applyFont="1" applyFill="1" applyBorder="1" applyAlignment="1">
      <alignment horizontal="center" vertical="center"/>
    </xf>
    <xf numFmtId="172" fontId="24" fillId="13" borderId="6" xfId="0" applyNumberFormat="1" applyFont="1" applyFill="1" applyBorder="1" applyAlignment="1">
      <alignment horizontal="center" vertical="center"/>
    </xf>
    <xf numFmtId="0" fontId="24" fillId="14" borderId="6" xfId="0" applyFont="1" applyFill="1" applyBorder="1" applyAlignment="1">
      <alignment vertical="center" wrapText="1"/>
    </xf>
    <xf numFmtId="0" fontId="24" fillId="14" borderId="6" xfId="0" applyFont="1" applyFill="1" applyBorder="1" applyAlignment="1">
      <alignment horizontal="center" vertical="center" wrapText="1"/>
    </xf>
    <xf numFmtId="168" fontId="24" fillId="14" borderId="6" xfId="0" applyNumberFormat="1" applyFont="1" applyFill="1" applyBorder="1" applyAlignment="1">
      <alignment horizontal="center" vertical="center"/>
    </xf>
    <xf numFmtId="0" fontId="24" fillId="14" borderId="6" xfId="0" applyFont="1" applyFill="1" applyBorder="1" applyAlignment="1">
      <alignment horizontal="center" vertical="center"/>
    </xf>
    <xf numFmtId="172" fontId="24" fillId="14" borderId="6" xfId="0" applyNumberFormat="1" applyFont="1" applyFill="1" applyBorder="1" applyAlignment="1">
      <alignment horizontal="center" vertical="center"/>
    </xf>
    <xf numFmtId="44" fontId="24" fillId="13" borderId="0" xfId="1" applyFont="1" applyFill="1" applyAlignment="1">
      <alignment vertical="center"/>
    </xf>
    <xf numFmtId="2" fontId="44" fillId="11" borderId="0" xfId="24" applyNumberFormat="1" applyFont="1" applyFill="1" applyBorder="1"/>
    <xf numFmtId="2" fontId="44" fillId="11" borderId="72" xfId="24" applyNumberFormat="1" applyFont="1" applyFill="1" applyBorder="1" applyAlignment="1">
      <alignment horizontal="center" vertical="center"/>
    </xf>
    <xf numFmtId="0" fontId="27" fillId="0" borderId="0" xfId="0" applyFont="1" applyAlignment="1">
      <alignment horizontal="left" vertical="center" wrapText="1"/>
    </xf>
    <xf numFmtId="0" fontId="27" fillId="11" borderId="0" xfId="0" applyFont="1" applyFill="1" applyBorder="1" applyAlignment="1">
      <alignment horizontal="left" vertical="center" wrapText="1"/>
    </xf>
    <xf numFmtId="0" fontId="48" fillId="12" borderId="0" xfId="0" applyFont="1" applyFill="1" applyBorder="1" applyAlignment="1">
      <alignment horizontal="left" vertical="center"/>
    </xf>
    <xf numFmtId="0" fontId="36" fillId="11" borderId="0" xfId="0" applyFont="1" applyFill="1" applyBorder="1" applyAlignment="1">
      <alignment horizontal="left" vertical="center" wrapText="1"/>
    </xf>
    <xf numFmtId="0" fontId="29" fillId="0" borderId="0" xfId="0" applyFont="1" applyBorder="1" applyAlignment="1">
      <alignment horizontal="center" vertical="center"/>
    </xf>
    <xf numFmtId="0" fontId="27" fillId="11" borderId="0" xfId="0" applyFont="1" applyFill="1" applyAlignment="1">
      <alignment horizontal="left" vertical="center" wrapText="1"/>
    </xf>
    <xf numFmtId="0" fontId="32" fillId="10" borderId="6" xfId="0" applyFont="1" applyFill="1" applyBorder="1" applyAlignment="1">
      <alignment horizontal="left" vertical="center"/>
    </xf>
    <xf numFmtId="0" fontId="26" fillId="11" borderId="6" xfId="0" applyFont="1" applyFill="1" applyBorder="1" applyAlignment="1">
      <alignment horizontal="left" vertical="center" wrapText="1"/>
    </xf>
    <xf numFmtId="0" fontId="29" fillId="0" borderId="0" xfId="0" applyFont="1" applyAlignment="1">
      <alignment horizontal="center" vertical="center"/>
    </xf>
    <xf numFmtId="170" fontId="35" fillId="9" borderId="6" xfId="0" applyNumberFormat="1" applyFont="1" applyFill="1" applyBorder="1" applyAlignment="1">
      <alignment horizontal="right" vertical="center"/>
    </xf>
    <xf numFmtId="170" fontId="4" fillId="7" borderId="7" xfId="0" applyNumberFormat="1" applyFont="1" applyFill="1" applyBorder="1" applyAlignment="1">
      <alignment horizontal="right" vertical="center"/>
    </xf>
    <xf numFmtId="170" fontId="4" fillId="7" borderId="9" xfId="0" applyNumberFormat="1" applyFont="1" applyFill="1" applyBorder="1" applyAlignment="1">
      <alignment horizontal="right" vertical="center"/>
    </xf>
    <xf numFmtId="170" fontId="4" fillId="7" borderId="6" xfId="0" applyNumberFormat="1" applyFont="1" applyFill="1" applyBorder="1" applyAlignment="1">
      <alignment horizontal="right" vertical="center"/>
    </xf>
    <xf numFmtId="0" fontId="4" fillId="7" borderId="0" xfId="0" applyFont="1" applyFill="1" applyAlignment="1">
      <alignment horizontal="left" vertical="center" wrapText="1"/>
    </xf>
    <xf numFmtId="0" fontId="4" fillId="7" borderId="16" xfId="0" applyFont="1" applyFill="1" applyBorder="1" applyAlignment="1">
      <alignment horizontal="left" vertical="center" wrapText="1"/>
    </xf>
    <xf numFmtId="0" fontId="4" fillId="7" borderId="0" xfId="0" applyFont="1" applyFill="1" applyAlignment="1">
      <alignment horizontal="center" vertical="center"/>
    </xf>
    <xf numFmtId="0" fontId="4" fillId="7" borderId="16" xfId="0" applyFont="1" applyFill="1" applyBorder="1" applyAlignment="1">
      <alignment horizontal="center" vertical="center"/>
    </xf>
    <xf numFmtId="0" fontId="4" fillId="7" borderId="6" xfId="0" applyFont="1" applyFill="1" applyBorder="1" applyAlignment="1">
      <alignment horizontal="right" vertical="center"/>
    </xf>
    <xf numFmtId="0" fontId="35" fillId="9" borderId="6" xfId="0" applyFont="1" applyFill="1" applyBorder="1" applyAlignment="1">
      <alignment horizontal="right" vertical="center"/>
    </xf>
    <xf numFmtId="0" fontId="4" fillId="0" borderId="0" xfId="0" applyFont="1" applyAlignment="1">
      <alignment horizontal="center" vertical="center"/>
    </xf>
    <xf numFmtId="0" fontId="47" fillId="12" borderId="7" xfId="0" applyFont="1" applyFill="1" applyBorder="1" applyAlignment="1">
      <alignment horizontal="right" vertical="center"/>
    </xf>
    <xf numFmtId="0" fontId="47" fillId="12" borderId="8" xfId="0" applyFont="1" applyFill="1" applyBorder="1" applyAlignment="1">
      <alignment horizontal="right" vertical="center"/>
    </xf>
    <xf numFmtId="0" fontId="47" fillId="12" borderId="9" xfId="0" applyFont="1" applyFill="1" applyBorder="1" applyAlignment="1">
      <alignment horizontal="right" vertical="center"/>
    </xf>
    <xf numFmtId="0" fontId="47" fillId="12" borderId="7" xfId="0" applyFont="1" applyFill="1" applyBorder="1" applyAlignment="1">
      <alignment horizontal="left" vertical="center" wrapText="1"/>
    </xf>
    <xf numFmtId="0" fontId="47" fillId="12" borderId="9" xfId="0" applyFont="1" applyFill="1" applyBorder="1" applyAlignment="1">
      <alignment horizontal="left" vertical="center" wrapText="1"/>
    </xf>
    <xf numFmtId="0" fontId="47" fillId="12" borderId="6" xfId="0" applyFont="1" applyFill="1" applyBorder="1" applyAlignment="1">
      <alignment horizontal="right" vertical="center"/>
    </xf>
    <xf numFmtId="0" fontId="24" fillId="0" borderId="0" xfId="0" applyFont="1" applyAlignment="1">
      <alignment horizontal="left" vertical="center"/>
    </xf>
    <xf numFmtId="0" fontId="47" fillId="12" borderId="6" xfId="0" applyFont="1" applyFill="1" applyBorder="1" applyAlignment="1">
      <alignment horizontal="left" vertical="center" wrapText="1"/>
    </xf>
    <xf numFmtId="0" fontId="49" fillId="11" borderId="6" xfId="0" applyFont="1" applyFill="1" applyBorder="1" applyAlignment="1">
      <alignment horizontal="left" vertical="center" wrapText="1"/>
    </xf>
    <xf numFmtId="0" fontId="32" fillId="12" borderId="7" xfId="0" applyFont="1" applyFill="1" applyBorder="1" applyAlignment="1">
      <alignment horizontal="center" vertical="center"/>
    </xf>
    <xf numFmtId="0" fontId="32" fillId="12" borderId="9" xfId="0" applyFont="1" applyFill="1" applyBorder="1" applyAlignment="1">
      <alignment horizontal="center" vertical="center"/>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31" fillId="10" borderId="6" xfId="0" applyFont="1" applyFill="1" applyBorder="1" applyAlignment="1">
      <alignment horizontal="left" vertical="center"/>
    </xf>
    <xf numFmtId="0" fontId="4" fillId="7" borderId="6" xfId="0" applyFont="1" applyFill="1" applyBorder="1" applyAlignment="1">
      <alignment horizontal="left" vertical="center"/>
    </xf>
    <xf numFmtId="0" fontId="24" fillId="0" borderId="0" xfId="0" applyFont="1" applyAlignment="1">
      <alignment horizontal="center" vertical="center"/>
    </xf>
    <xf numFmtId="0" fontId="32" fillId="10" borderId="7" xfId="0" applyFont="1" applyFill="1" applyBorder="1" applyAlignment="1">
      <alignment horizontal="center" vertical="center"/>
    </xf>
    <xf numFmtId="0" fontId="32" fillId="10" borderId="9" xfId="0" applyFont="1" applyFill="1" applyBorder="1" applyAlignment="1">
      <alignment horizontal="center" vertical="center"/>
    </xf>
    <xf numFmtId="0" fontId="12" fillId="0" borderId="37" xfId="12" applyFont="1" applyBorder="1" applyAlignment="1">
      <alignment horizontal="center" vertical="center"/>
    </xf>
    <xf numFmtId="0" fontId="12" fillId="0" borderId="38" xfId="12" applyFont="1" applyBorder="1" applyAlignment="1">
      <alignment horizontal="center" vertical="center"/>
    </xf>
    <xf numFmtId="0" fontId="12" fillId="0" borderId="40" xfId="12" applyFont="1" applyBorder="1" applyAlignment="1">
      <alignment horizontal="center" vertical="center"/>
    </xf>
    <xf numFmtId="0" fontId="12" fillId="0" borderId="5" xfId="12" applyFont="1" applyBorder="1" applyAlignment="1">
      <alignment horizontal="center" vertical="center"/>
    </xf>
    <xf numFmtId="10" fontId="5" fillId="0" borderId="43" xfId="12" applyNumberFormat="1" applyFont="1" applyFill="1" applyBorder="1" applyAlignment="1">
      <alignment horizontal="center" vertical="center"/>
    </xf>
    <xf numFmtId="10" fontId="5" fillId="0" borderId="44" xfId="12" applyNumberFormat="1" applyFont="1" applyFill="1" applyBorder="1" applyAlignment="1">
      <alignment horizontal="center" vertical="center"/>
    </xf>
    <xf numFmtId="10" fontId="5" fillId="0" borderId="0" xfId="22" applyNumberFormat="1" applyFont="1" applyBorder="1" applyAlignment="1">
      <alignment horizontal="center" vertical="center"/>
    </xf>
    <xf numFmtId="0" fontId="11" fillId="0" borderId="31" xfId="12" applyFont="1" applyFill="1" applyBorder="1" applyAlignment="1">
      <alignment horizontal="right" vertical="center"/>
    </xf>
    <xf numFmtId="0" fontId="11" fillId="0" borderId="32" xfId="12" applyFont="1" applyFill="1" applyBorder="1" applyAlignment="1">
      <alignment horizontal="right" vertical="center"/>
    </xf>
    <xf numFmtId="165" fontId="11" fillId="5" borderId="22" xfId="12" applyNumberFormat="1" applyFont="1" applyFill="1" applyBorder="1" applyAlignment="1">
      <alignment horizontal="center" vertical="center" wrapText="1"/>
    </xf>
    <xf numFmtId="165" fontId="11" fillId="5" borderId="23" xfId="12" applyNumberFormat="1" applyFont="1" applyFill="1" applyBorder="1" applyAlignment="1">
      <alignment horizontal="center" vertical="center" wrapText="1"/>
    </xf>
    <xf numFmtId="165" fontId="11" fillId="5" borderId="25" xfId="12" applyNumberFormat="1" applyFont="1" applyFill="1" applyBorder="1" applyAlignment="1">
      <alignment horizontal="center" vertical="center" wrapText="1"/>
    </xf>
    <xf numFmtId="165" fontId="11" fillId="5" borderId="29" xfId="12" applyNumberFormat="1" applyFont="1" applyFill="1" applyBorder="1" applyAlignment="1">
      <alignment horizontal="center" vertical="center" wrapText="1"/>
    </xf>
    <xf numFmtId="165" fontId="11" fillId="5" borderId="6" xfId="12" applyNumberFormat="1" applyFont="1" applyFill="1" applyBorder="1" applyAlignment="1">
      <alignment horizontal="center" vertical="center" wrapText="1"/>
    </xf>
    <xf numFmtId="165" fontId="11" fillId="5" borderId="30" xfId="12" applyNumberFormat="1" applyFont="1" applyFill="1" applyBorder="1" applyAlignment="1">
      <alignment horizontal="center" vertical="center" wrapText="1"/>
    </xf>
    <xf numFmtId="0" fontId="5" fillId="0" borderId="20" xfId="12" applyFont="1" applyFill="1" applyBorder="1" applyAlignment="1">
      <alignment horizontal="center" vertical="center"/>
    </xf>
    <xf numFmtId="0" fontId="5" fillId="0" borderId="0" xfId="12" applyFont="1" applyFill="1" applyBorder="1" applyAlignment="1">
      <alignment horizontal="center" vertical="center"/>
    </xf>
    <xf numFmtId="0" fontId="11" fillId="0" borderId="37" xfId="12" applyFont="1" applyFill="1" applyBorder="1" applyAlignment="1">
      <alignment horizontal="center" vertical="center"/>
    </xf>
    <xf numFmtId="0" fontId="11" fillId="0" borderId="38" xfId="12" applyFont="1" applyFill="1" applyBorder="1" applyAlignment="1">
      <alignment horizontal="center" vertical="center"/>
    </xf>
    <xf numFmtId="0" fontId="11" fillId="0" borderId="39" xfId="12" applyFont="1" applyFill="1" applyBorder="1" applyAlignment="1">
      <alignment horizontal="center" vertical="center"/>
    </xf>
    <xf numFmtId="0" fontId="11" fillId="0" borderId="40" xfId="12" applyFont="1" applyFill="1" applyBorder="1" applyAlignment="1">
      <alignment horizontal="center" vertical="center"/>
    </xf>
    <xf numFmtId="0" fontId="11" fillId="0" borderId="5" xfId="12" applyFont="1" applyFill="1" applyBorder="1" applyAlignment="1">
      <alignment horizontal="center" vertical="center"/>
    </xf>
    <xf numFmtId="0" fontId="11" fillId="0" borderId="41" xfId="12" applyFont="1" applyFill="1" applyBorder="1" applyAlignment="1">
      <alignment horizontal="center" vertical="center"/>
    </xf>
    <xf numFmtId="0" fontId="19" fillId="3" borderId="32" xfId="12" applyFont="1" applyFill="1" applyBorder="1" applyAlignment="1">
      <alignment horizontal="center" vertical="center"/>
    </xf>
    <xf numFmtId="10" fontId="8" fillId="0" borderId="45" xfId="22" applyNumberFormat="1" applyFont="1" applyBorder="1" applyAlignment="1">
      <alignment horizontal="center" vertical="center" wrapText="1"/>
    </xf>
    <xf numFmtId="10" fontId="8" fillId="0" borderId="47" xfId="22" applyNumberFormat="1" applyFont="1" applyBorder="1" applyAlignment="1">
      <alignment horizontal="center" vertical="center" wrapText="1"/>
    </xf>
    <xf numFmtId="0" fontId="21" fillId="0" borderId="17" xfId="12" applyFont="1" applyBorder="1" applyAlignment="1">
      <alignment horizontal="center" vertical="center" wrapText="1"/>
    </xf>
    <xf numFmtId="0" fontId="21" fillId="0" borderId="48" xfId="12" applyFont="1" applyBorder="1" applyAlignment="1">
      <alignment horizontal="center" vertical="center" wrapText="1"/>
    </xf>
    <xf numFmtId="0" fontId="21" fillId="0" borderId="46" xfId="12" applyFont="1" applyBorder="1" applyAlignment="1">
      <alignment horizontal="center" vertical="center" wrapText="1"/>
    </xf>
    <xf numFmtId="0" fontId="21" fillId="0" borderId="49" xfId="12" applyFont="1" applyBorder="1" applyAlignment="1">
      <alignment horizontal="center" vertical="center" wrapText="1"/>
    </xf>
    <xf numFmtId="0" fontId="5" fillId="0" borderId="45" xfId="12" applyFont="1" applyBorder="1" applyAlignment="1">
      <alignment horizontal="center" vertical="center"/>
    </xf>
    <xf numFmtId="0" fontId="5" fillId="0" borderId="26" xfId="12" applyFont="1" applyBorder="1" applyAlignment="1">
      <alignment horizontal="center" vertical="center"/>
    </xf>
    <xf numFmtId="0" fontId="5" fillId="0" borderId="17" xfId="12" applyFont="1" applyFill="1" applyBorder="1" applyAlignment="1">
      <alignment horizontal="left" vertical="center"/>
    </xf>
    <xf numFmtId="0" fontId="5" fillId="0" borderId="27" xfId="12" applyFont="1" applyFill="1" applyBorder="1" applyAlignment="1">
      <alignment horizontal="left" vertical="center"/>
    </xf>
    <xf numFmtId="10" fontId="5" fillId="0" borderId="46" xfId="22" applyNumberFormat="1" applyFont="1" applyFill="1" applyBorder="1" applyAlignment="1" applyProtection="1">
      <alignment horizontal="center" vertical="center"/>
      <protection locked="0"/>
    </xf>
    <xf numFmtId="10" fontId="5" fillId="0" borderId="28" xfId="22" applyNumberFormat="1" applyFont="1" applyFill="1" applyBorder="1" applyAlignment="1" applyProtection="1">
      <alignment horizontal="center" vertical="center"/>
      <protection locked="0"/>
    </xf>
    <xf numFmtId="10" fontId="5" fillId="0" borderId="43" xfId="22" applyNumberFormat="1" applyFont="1" applyBorder="1" applyAlignment="1">
      <alignment horizontal="center" vertical="center"/>
    </xf>
    <xf numFmtId="10" fontId="5" fillId="0" borderId="44" xfId="22" applyNumberFormat="1" applyFont="1" applyBorder="1" applyAlignment="1">
      <alignment horizontal="center" vertical="center"/>
    </xf>
    <xf numFmtId="10" fontId="5" fillId="0" borderId="7" xfId="22" applyNumberFormat="1" applyFont="1" applyBorder="1" applyAlignment="1">
      <alignment horizontal="center" vertical="center"/>
    </xf>
    <xf numFmtId="10" fontId="5" fillId="0" borderId="9" xfId="22" applyNumberFormat="1" applyFont="1" applyBorder="1" applyAlignment="1">
      <alignment horizontal="center" vertical="center"/>
    </xf>
    <xf numFmtId="10" fontId="5" fillId="0" borderId="34" xfId="22" applyNumberFormat="1" applyFont="1" applyBorder="1" applyAlignment="1">
      <alignment horizontal="center" vertical="center"/>
    </xf>
    <xf numFmtId="10" fontId="5" fillId="0" borderId="35" xfId="22" applyNumberFormat="1" applyFont="1" applyBorder="1" applyAlignment="1">
      <alignment horizontal="center" vertical="center"/>
    </xf>
    <xf numFmtId="0" fontId="5" fillId="0" borderId="20" xfId="12" applyFont="1" applyBorder="1" applyAlignment="1">
      <alignment horizontal="center" vertical="center"/>
    </xf>
    <xf numFmtId="0" fontId="5" fillId="0" borderId="0" xfId="12" applyFont="1" applyBorder="1" applyAlignment="1">
      <alignment horizontal="center" vertical="center"/>
    </xf>
    <xf numFmtId="0" fontId="11" fillId="0" borderId="23" xfId="12" applyFont="1" applyFill="1" applyBorder="1" applyAlignment="1">
      <alignment horizontal="justify" vertical="center" wrapText="1"/>
    </xf>
    <xf numFmtId="0" fontId="11" fillId="0" borderId="25" xfId="12" applyFont="1" applyFill="1" applyBorder="1" applyAlignment="1">
      <alignment horizontal="justify" vertical="center" wrapText="1"/>
    </xf>
    <xf numFmtId="49" fontId="19" fillId="5" borderId="37" xfId="12" applyNumberFormat="1" applyFont="1" applyFill="1" applyBorder="1" applyAlignment="1">
      <alignment horizontal="center" vertical="center" wrapText="1"/>
    </xf>
    <xf numFmtId="49" fontId="19" fillId="5" borderId="38" xfId="12" applyNumberFormat="1" applyFont="1" applyFill="1" applyBorder="1" applyAlignment="1">
      <alignment horizontal="center" vertical="center" wrapText="1"/>
    </xf>
    <xf numFmtId="49" fontId="19" fillId="5" borderId="39" xfId="12" applyNumberFormat="1" applyFont="1" applyFill="1" applyBorder="1" applyAlignment="1">
      <alignment horizontal="center" vertical="center" wrapText="1"/>
    </xf>
    <xf numFmtId="10" fontId="5" fillId="0" borderId="24" xfId="22" applyNumberFormat="1" applyFont="1" applyBorder="1" applyAlignment="1">
      <alignment horizontal="center" vertical="center"/>
    </xf>
    <xf numFmtId="10" fontId="5" fillId="0" borderId="36" xfId="22" applyNumberFormat="1" applyFont="1" applyBorder="1" applyAlignment="1">
      <alignment horizontal="center" vertical="center"/>
    </xf>
    <xf numFmtId="49" fontId="16" fillId="11" borderId="2" xfId="12" applyNumberFormat="1" applyFont="1" applyFill="1" applyBorder="1" applyAlignment="1">
      <alignment horizontal="center" vertical="center"/>
    </xf>
    <xf numFmtId="49" fontId="16" fillId="11" borderId="3" xfId="12" applyNumberFormat="1" applyFont="1" applyFill="1" applyBorder="1" applyAlignment="1">
      <alignment horizontal="center" vertical="center"/>
    </xf>
    <xf numFmtId="49" fontId="16" fillId="11" borderId="1" xfId="12" applyNumberFormat="1" applyFont="1" applyFill="1" applyBorder="1" applyAlignment="1">
      <alignment horizontal="center" vertical="center"/>
    </xf>
    <xf numFmtId="49" fontId="19" fillId="5" borderId="22" xfId="12" applyNumberFormat="1" applyFont="1" applyFill="1" applyBorder="1" applyAlignment="1">
      <alignment horizontal="center" vertical="center" wrapText="1"/>
    </xf>
    <xf numFmtId="49" fontId="19" fillId="5" borderId="23" xfId="12" applyNumberFormat="1" applyFont="1" applyFill="1" applyBorder="1" applyAlignment="1">
      <alignment horizontal="center" vertical="center" wrapText="1"/>
    </xf>
    <xf numFmtId="49" fontId="19" fillId="5" borderId="24" xfId="12" applyNumberFormat="1" applyFont="1" applyFill="1" applyBorder="1" applyAlignment="1">
      <alignment horizontal="center" vertical="center" wrapText="1"/>
    </xf>
    <xf numFmtId="49" fontId="19" fillId="5" borderId="25" xfId="12" applyNumberFormat="1" applyFont="1" applyFill="1" applyBorder="1" applyAlignment="1">
      <alignment horizontal="center" vertical="center" wrapText="1"/>
    </xf>
    <xf numFmtId="49" fontId="19" fillId="5" borderId="29" xfId="12" applyNumberFormat="1" applyFont="1" applyFill="1" applyBorder="1" applyAlignment="1">
      <alignment horizontal="center" vertical="center" wrapText="1"/>
    </xf>
    <xf numFmtId="49" fontId="19" fillId="5" borderId="6" xfId="12" applyNumberFormat="1" applyFont="1" applyFill="1" applyBorder="1" applyAlignment="1">
      <alignment horizontal="center" vertical="center" wrapText="1"/>
    </xf>
    <xf numFmtId="49" fontId="19" fillId="5" borderId="7" xfId="12" applyNumberFormat="1" applyFont="1" applyFill="1" applyBorder="1" applyAlignment="1">
      <alignment horizontal="center" vertical="center" wrapText="1"/>
    </xf>
    <xf numFmtId="49" fontId="19" fillId="5" borderId="30" xfId="12" applyNumberFormat="1" applyFont="1" applyFill="1" applyBorder="1" applyAlignment="1">
      <alignment horizontal="center" vertical="center" wrapText="1"/>
    </xf>
    <xf numFmtId="0" fontId="19" fillId="0" borderId="26" xfId="12" applyFont="1" applyFill="1" applyBorder="1" applyAlignment="1">
      <alignment horizontal="center" vertical="center"/>
    </xf>
    <xf numFmtId="0" fontId="19" fillId="0" borderId="31" xfId="12" applyFont="1" applyFill="1" applyBorder="1" applyAlignment="1">
      <alignment horizontal="center" vertical="center"/>
    </xf>
    <xf numFmtId="0" fontId="19" fillId="0" borderId="27" xfId="12" applyFont="1" applyFill="1" applyBorder="1" applyAlignment="1">
      <alignment horizontal="center" vertical="center"/>
    </xf>
    <xf numFmtId="0" fontId="19" fillId="0" borderId="32" xfId="12" applyFont="1" applyFill="1" applyBorder="1" applyAlignment="1">
      <alignment horizontal="center" vertical="center"/>
    </xf>
    <xf numFmtId="0" fontId="19" fillId="0" borderId="28" xfId="12" applyFont="1" applyFill="1" applyBorder="1" applyAlignment="1">
      <alignment horizontal="center" vertical="center"/>
    </xf>
    <xf numFmtId="0" fontId="19" fillId="0" borderId="33" xfId="12" applyFont="1" applyFill="1" applyBorder="1" applyAlignment="1">
      <alignment horizontal="center" vertical="center"/>
    </xf>
    <xf numFmtId="0" fontId="19" fillId="3" borderId="34" xfId="12" applyFont="1" applyFill="1" applyBorder="1" applyAlignment="1">
      <alignment horizontal="center" vertical="center"/>
    </xf>
    <xf numFmtId="0" fontId="19" fillId="3" borderId="35" xfId="12" applyFont="1" applyFill="1" applyBorder="1" applyAlignment="1">
      <alignment horizontal="center" vertical="center"/>
    </xf>
    <xf numFmtId="0" fontId="5" fillId="0" borderId="20" xfId="12" applyFont="1" applyBorder="1" applyAlignment="1">
      <alignment vertical="center"/>
    </xf>
    <xf numFmtId="0" fontId="5" fillId="0" borderId="0" xfId="12" applyFont="1" applyBorder="1" applyAlignment="1">
      <alignment vertical="center"/>
    </xf>
    <xf numFmtId="0" fontId="17" fillId="0" borderId="24" xfId="12" applyFont="1" applyBorder="1" applyAlignment="1">
      <alignment horizontal="center"/>
    </xf>
    <xf numFmtId="0" fontId="17" fillId="0" borderId="36" xfId="12" applyFont="1" applyBorder="1" applyAlignment="1">
      <alignment horizontal="center"/>
    </xf>
    <xf numFmtId="4" fontId="15" fillId="0" borderId="0" xfId="12" applyNumberFormat="1" applyFont="1" applyAlignment="1">
      <alignment horizontal="center" wrapText="1"/>
    </xf>
    <xf numFmtId="0" fontId="13" fillId="0" borderId="59" xfId="3" applyFont="1" applyBorder="1" applyAlignment="1">
      <alignment horizontal="right" vertical="center"/>
    </xf>
    <xf numFmtId="0" fontId="13" fillId="6" borderId="18" xfId="3" applyFont="1" applyFill="1" applyBorder="1" applyAlignment="1">
      <alignment horizontal="center" vertical="center"/>
    </xf>
    <xf numFmtId="0" fontId="13" fillId="0" borderId="65" xfId="3" applyNumberFormat="1" applyFont="1" applyBorder="1" applyAlignment="1">
      <alignment horizontal="right" vertical="center"/>
    </xf>
    <xf numFmtId="0" fontId="14" fillId="0" borderId="12" xfId="11" applyFont="1" applyBorder="1" applyAlignment="1">
      <alignment horizontal="left"/>
    </xf>
    <xf numFmtId="0" fontId="14" fillId="6" borderId="61" xfId="3" applyFont="1" applyFill="1" applyBorder="1" applyAlignment="1">
      <alignment horizontal="center" vertical="center"/>
    </xf>
    <xf numFmtId="0" fontId="13" fillId="0" borderId="10" xfId="3" applyFont="1" applyBorder="1" applyAlignment="1">
      <alignment horizontal="left" vertical="center"/>
    </xf>
    <xf numFmtId="0" fontId="14" fillId="0" borderId="12" xfId="3" applyFont="1" applyBorder="1" applyAlignment="1">
      <alignment horizontal="left" vertical="center"/>
    </xf>
    <xf numFmtId="0" fontId="23" fillId="4" borderId="0" xfId="3" applyFont="1" applyFill="1" applyBorder="1" applyAlignment="1">
      <alignment horizontal="center" vertical="center"/>
    </xf>
    <xf numFmtId="0" fontId="14" fillId="0" borderId="12" xfId="3" applyFont="1" applyBorder="1" applyAlignment="1">
      <alignment horizontal="left" vertical="center" wrapText="1"/>
    </xf>
    <xf numFmtId="0" fontId="13" fillId="0" borderId="19" xfId="3" applyFont="1" applyBorder="1" applyAlignment="1">
      <alignment horizontal="left" vertical="center"/>
    </xf>
    <xf numFmtId="0" fontId="14" fillId="0" borderId="15" xfId="11" applyFont="1" applyBorder="1" applyAlignment="1">
      <alignment horizontal="left"/>
    </xf>
    <xf numFmtId="0" fontId="14" fillId="0" borderId="14" xfId="11" applyFont="1" applyBorder="1" applyAlignment="1">
      <alignment horizontal="left"/>
    </xf>
    <xf numFmtId="0" fontId="14" fillId="0" borderId="13" xfId="11" applyFont="1" applyBorder="1" applyAlignment="1">
      <alignment horizontal="left"/>
    </xf>
    <xf numFmtId="0" fontId="13" fillId="0" borderId="50" xfId="3" applyFont="1" applyBorder="1" applyAlignment="1">
      <alignment horizontal="center" vertical="center"/>
    </xf>
    <xf numFmtId="0" fontId="13" fillId="0" borderId="52" xfId="3" applyFont="1" applyBorder="1" applyAlignment="1">
      <alignment horizontal="center" vertical="center"/>
    </xf>
    <xf numFmtId="0" fontId="5" fillId="3" borderId="0" xfId="10" applyFont="1" applyFill="1" applyAlignment="1"/>
    <xf numFmtId="0" fontId="5" fillId="3" borderId="0" xfId="10" applyFont="1" applyFill="1" applyAlignment="1">
      <alignment horizontal="left"/>
    </xf>
    <xf numFmtId="0" fontId="14" fillId="0" borderId="0" xfId="3" applyFont="1" applyBorder="1" applyAlignment="1">
      <alignment horizontal="center" vertical="top"/>
    </xf>
    <xf numFmtId="4" fontId="46" fillId="15" borderId="74" xfId="24" applyNumberFormat="1" applyFont="1" applyFill="1" applyBorder="1" applyAlignment="1">
      <alignment horizontal="center" vertical="center"/>
    </xf>
    <xf numFmtId="4" fontId="46" fillId="15" borderId="75" xfId="24" applyNumberFormat="1" applyFont="1" applyFill="1" applyBorder="1" applyAlignment="1">
      <alignment horizontal="center" vertical="center"/>
    </xf>
    <xf numFmtId="49" fontId="40" fillId="0" borderId="68" xfId="0" applyNumberFormat="1" applyFont="1" applyBorder="1" applyAlignment="1">
      <alignment horizontal="center" vertical="top" wrapText="1"/>
    </xf>
    <xf numFmtId="49" fontId="40" fillId="0" borderId="69" xfId="0" applyNumberFormat="1" applyFont="1" applyBorder="1" applyAlignment="1">
      <alignment horizontal="center" vertical="top" wrapText="1"/>
    </xf>
    <xf numFmtId="49" fontId="40" fillId="0" borderId="0" xfId="0" applyNumberFormat="1" applyFont="1" applyBorder="1" applyAlignment="1">
      <alignment horizontal="center" vertical="top" wrapText="1"/>
    </xf>
    <xf numFmtId="49" fontId="40" fillId="0" borderId="71" xfId="0" applyNumberFormat="1" applyFont="1" applyBorder="1" applyAlignment="1">
      <alignment horizontal="center" vertical="top" wrapText="1"/>
    </xf>
    <xf numFmtId="0" fontId="16" fillId="0" borderId="70"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71" xfId="0" applyFont="1" applyBorder="1" applyAlignment="1">
      <alignment horizontal="center" vertical="center" wrapText="1"/>
    </xf>
    <xf numFmtId="0" fontId="41" fillId="0" borderId="70" xfId="24" applyFont="1" applyBorder="1" applyAlignment="1">
      <alignment horizontal="center" vertical="center" wrapText="1"/>
    </xf>
    <xf numFmtId="0" fontId="41" fillId="0" borderId="0" xfId="24" applyFont="1" applyBorder="1" applyAlignment="1">
      <alignment horizontal="center" vertical="center" wrapText="1"/>
    </xf>
    <xf numFmtId="0" fontId="41" fillId="0" borderId="71" xfId="24" applyFont="1" applyBorder="1" applyAlignment="1">
      <alignment horizontal="center" vertical="center" wrapText="1"/>
    </xf>
    <xf numFmtId="0" fontId="44" fillId="0" borderId="0" xfId="24" applyFont="1" applyBorder="1" applyAlignment="1">
      <alignment horizontal="left"/>
    </xf>
  </cellXfs>
  <cellStyles count="26">
    <cellStyle name="Moeda" xfId="1" builtinId="4"/>
    <cellStyle name="Moeda 2" xfId="7"/>
    <cellStyle name="Moeda 2 2" xfId="8"/>
    <cellStyle name="Moeda 3" xfId="9"/>
    <cellStyle name="Moeda 4" xfId="25"/>
    <cellStyle name="Normal" xfId="0" builtinId="0"/>
    <cellStyle name="Normal 10" xfId="10"/>
    <cellStyle name="Normal 2" xfId="4"/>
    <cellStyle name="Normal 2 2" xfId="6"/>
    <cellStyle name="Normal 2 2 2" xfId="24"/>
    <cellStyle name="Normal 2 3" xfId="11"/>
    <cellStyle name="Normal 3" xfId="5"/>
    <cellStyle name="Normal 6" xfId="12"/>
    <cellStyle name="Normal_PP-VI" xfId="3"/>
    <cellStyle name="Porcentagem" xfId="2" builtinId="5"/>
    <cellStyle name="Porcentagem 2" xfId="13"/>
    <cellStyle name="Separador de milhares 2" xfId="14"/>
    <cellStyle name="Separador de milhares 2 2" xfId="15"/>
    <cellStyle name="Separador de milhares 2 2 2" xfId="16"/>
    <cellStyle name="Separador de milhares 3" xfId="17"/>
    <cellStyle name="Separador de milhares 4" xfId="18"/>
    <cellStyle name="Separador de milhares 5" xfId="19"/>
    <cellStyle name="Separador de milhares 6" xfId="20"/>
    <cellStyle name="Separador de milhares 7" xfId="21"/>
    <cellStyle name="Vírgula 2" xfId="23"/>
    <cellStyle name="Vírgula 6" xfId="22"/>
  </cellStyles>
  <dxfs count="0"/>
  <tableStyles count="0" defaultTableStyle="TableStyleMedium2" defaultPivotStyle="PivotStyleLight16"/>
  <colors>
    <mruColors>
      <color rgb="FFFFFFCC"/>
      <color rgb="FFFFFF99"/>
      <color rgb="FF3F7D58"/>
      <color rgb="FF0000FF"/>
      <color rgb="FFCCFFCC"/>
      <color rgb="FF44923E"/>
      <color rgb="FF00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103802</xdr:rowOff>
    </xdr:from>
    <xdr:to>
      <xdr:col>0</xdr:col>
      <xdr:colOff>1695451</xdr:colOff>
      <xdr:row>2</xdr:row>
      <xdr:rowOff>105264</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23825" y="103802"/>
          <a:ext cx="1571626" cy="401512"/>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47226</xdr:colOff>
      <xdr:row>1</xdr:row>
      <xdr:rowOff>0</xdr:rowOff>
    </xdr:from>
    <xdr:to>
      <xdr:col>2</xdr:col>
      <xdr:colOff>830037</xdr:colOff>
      <xdr:row>3</xdr:row>
      <xdr:rowOff>160502</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673155" y="190500"/>
          <a:ext cx="2129918" cy="54150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68036</xdr:colOff>
      <xdr:row>0</xdr:row>
      <xdr:rowOff>54429</xdr:rowOff>
    </xdr:from>
    <xdr:to>
      <xdr:col>2</xdr:col>
      <xdr:colOff>76111</xdr:colOff>
      <xdr:row>2</xdr:row>
      <xdr:rowOff>102053</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68036" y="54429"/>
          <a:ext cx="1681754" cy="428624"/>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xdr:rowOff>
    </xdr:from>
    <xdr:to>
      <xdr:col>2</xdr:col>
      <xdr:colOff>8075</xdr:colOff>
      <xdr:row>2</xdr:row>
      <xdr:rowOff>47625</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1684475" cy="428624"/>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0</xdr:row>
      <xdr:rowOff>0</xdr:rowOff>
    </xdr:from>
    <xdr:to>
      <xdr:col>2</xdr:col>
      <xdr:colOff>323850</xdr:colOff>
      <xdr:row>2</xdr:row>
      <xdr:rowOff>171450</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9050" y="0"/>
          <a:ext cx="2152650" cy="5715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LANILHA%20PADRAO%20PARA%20TOD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042sr\2&#170;_GRR\Users\arnaldo.filho\Documents\BKP_Arnaldo\Arnaldo%20Dantas%20de%20Araujo%20Filho\Arnaldo\Or&#231;amento\2016\Comportas%20Baixio%20de%20Irec&#234;\Licita&#231;&#227;o\Planilha%20Or&#231;ament&#225;ria%20-%20Anexo%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rojeto%20Caititua%20a%20Lagoas\ZE%20COSTA%202010\PPBR%20O&amp;M%202010\Planilhas%20de%20O%20e%20M%20%20-%20O&amp;M%20PPBR%20vers&#227;o%20final%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Baixo%20Acara&#250;\Relat&#243;rio%20de%20S&#237;ntese\Relat&#243;rio%20Final%20(Guy)\Planilhas%20Or&#231;amento\Pr%20Eta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PROJETEC\SOUSA\Varzeas%20de%20Sousa\K2%20Varzeas%20de%20Sousa\Pr%20Etap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omp14\c\Projetos\5201%20-%20Big%20Aurea%20-%20Esgotamento%20Sanit&#225;rio%20(FUNASA%20S.F)\08%20-%20Mem%20Calc,%20Or&#231;amento%20e%20Cronograma%20(BAS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ONTAL2\Vira%20Beiju\Documents%20and%20Settings\ilsa.lima\Meus%20documentos\GRD-UEP\GRD-UEP%202009\PLANILHAS\Joca%20Marques\UNIDADES%20ESCOLARES\escola\Or&#231;am_Escola%202%20salas_Joca%20Marques-M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
      <sheetName val="MATER"/>
      <sheetName val="COTACAO"/>
      <sheetName val="RESUMO"/>
      <sheetName val="KAPA DE TODAS"/>
      <sheetName val="CRON0 04"/>
      <sheetName val="CRON0 05"/>
      <sheetName val="CRON0 06"/>
      <sheetName val="CRON0 07"/>
      <sheetName val="CRON0 08"/>
      <sheetName val="CRON0 09"/>
      <sheetName val="CRON0 10"/>
      <sheetName val="CRON0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Comp- Serviços Preliminares"/>
      <sheetName val="Detalhamento - Elétrica - CN'S"/>
      <sheetName val="Comp- Elétrica - CN'S"/>
      <sheetName val="Comp- Equipamentos - CN'S"/>
      <sheetName val="Detalhamento - Obras Civis"/>
      <sheetName val="Comp-Obras Civis"/>
      <sheetName val="PFS_VIII Det_ Enc_ Soc_ (2)"/>
      <sheetName val="BDI - Material"/>
      <sheetName val="BDI-Serviços"/>
    </sheetNames>
    <sheetDataSet>
      <sheetData sheetId="0" refreshError="1"/>
      <sheetData sheetId="1" refreshError="1"/>
      <sheetData sheetId="2" refreshError="1"/>
      <sheetData sheetId="3" refreshError="1"/>
      <sheetData sheetId="4" refreshError="1"/>
      <sheetData sheetId="5">
        <row r="5">
          <cell r="A5" t="str">
            <v>PLANILHA - SERVIÇOS DE CONSTRUÇÃO CIVIL</v>
          </cell>
        </row>
        <row r="6">
          <cell r="A6" t="str">
            <v>ITEM</v>
          </cell>
          <cell r="B6" t="str">
            <v xml:space="preserve">DESCRIÇÃO DOS SERVIÇOS </v>
          </cell>
          <cell r="C6" t="str">
            <v>UNID</v>
          </cell>
          <cell r="D6" t="str">
            <v>QUANT</v>
          </cell>
          <cell r="F6" t="str">
            <v>PREÇO TOTAL</v>
          </cell>
        </row>
        <row r="7">
          <cell r="A7" t="str">
            <v>04.01</v>
          </cell>
          <cell r="B7" t="str">
            <v>Obras Civis do CN-01</v>
          </cell>
        </row>
        <row r="8">
          <cell r="A8" t="str">
            <v>04.01.01</v>
          </cell>
          <cell r="B8" t="str">
            <v>Visor fixo com esquadria de alumínio e vidro liso 4mm</v>
          </cell>
          <cell r="C8" t="str">
            <v>m²</v>
          </cell>
          <cell r="D8">
            <v>7.8</v>
          </cell>
          <cell r="E8">
            <v>226.25</v>
          </cell>
          <cell r="F8">
            <v>1764.75</v>
          </cell>
        </row>
        <row r="9">
          <cell r="A9" t="str">
            <v>04.01.02</v>
          </cell>
          <cell r="B9" t="str">
            <v xml:space="preserve">Calha chapa galvanizada nun 24, L = 33 cm </v>
          </cell>
          <cell r="C9" t="str">
            <v>m</v>
          </cell>
          <cell r="D9">
            <v>27</v>
          </cell>
          <cell r="E9">
            <v>31.36</v>
          </cell>
          <cell r="F9">
            <v>846.72</v>
          </cell>
        </row>
        <row r="10">
          <cell r="A10" t="str">
            <v>04.01.03</v>
          </cell>
          <cell r="B10" t="str">
            <v>Graute para peças 1°, 2º Estágio</v>
          </cell>
          <cell r="C10" t="str">
            <v>m³</v>
          </cell>
          <cell r="D10">
            <v>4</v>
          </cell>
          <cell r="E10">
            <v>448.06</v>
          </cell>
          <cell r="F10">
            <v>1792.24</v>
          </cell>
        </row>
        <row r="11">
          <cell r="A11" t="str">
            <v>04.01.04</v>
          </cell>
          <cell r="B11" t="str">
            <v>Concreto de 2º Estágio autoadensavel 40 mpa</v>
          </cell>
          <cell r="C11" t="str">
            <v>m³</v>
          </cell>
          <cell r="D11">
            <v>12</v>
          </cell>
          <cell r="E11">
            <v>504.48</v>
          </cell>
          <cell r="F11">
            <v>6053.76</v>
          </cell>
        </row>
        <row r="12">
          <cell r="B12" t="str">
            <v>SutTotal item 04.01.01/04.01.02</v>
          </cell>
          <cell r="F12">
            <v>10457.470000000001</v>
          </cell>
        </row>
        <row r="13">
          <cell r="A13" t="str">
            <v>04.01.03</v>
          </cell>
          <cell r="B13" t="str">
            <v>Remoção de Ensecadeiras</v>
          </cell>
          <cell r="C13" t="str">
            <v>m³</v>
          </cell>
          <cell r="D13">
            <v>1000</v>
          </cell>
          <cell r="E13">
            <v>7.78</v>
          </cell>
          <cell r="F13">
            <v>7780</v>
          </cell>
        </row>
        <row r="14">
          <cell r="B14" t="str">
            <v>SutTotal item 04.01.03</v>
          </cell>
          <cell r="F14">
            <v>7780</v>
          </cell>
        </row>
        <row r="16">
          <cell r="A16" t="str">
            <v>04.01.04</v>
          </cell>
          <cell r="B16" t="str">
            <v>Urbanização da Área do Entorno do Abrigo CN-01</v>
          </cell>
        </row>
        <row r="17">
          <cell r="A17" t="str">
            <v>04.01.04.01</v>
          </cell>
          <cell r="B17" t="str">
            <v>Meia cana de concreto, diâmetro = 0,30m</v>
          </cell>
          <cell r="C17" t="str">
            <v>m</v>
          </cell>
          <cell r="D17">
            <v>90</v>
          </cell>
          <cell r="E17">
            <v>52.78</v>
          </cell>
          <cell r="F17">
            <v>4750.2</v>
          </cell>
        </row>
        <row r="18">
          <cell r="A18" t="str">
            <v>04.01.04.02</v>
          </cell>
          <cell r="B18" t="str">
            <v>Meio-fio de concreto</v>
          </cell>
          <cell r="C18" t="str">
            <v>m</v>
          </cell>
          <cell r="D18">
            <v>100</v>
          </cell>
          <cell r="E18">
            <v>46.02</v>
          </cell>
          <cell r="F18">
            <v>4602</v>
          </cell>
        </row>
        <row r="19">
          <cell r="A19" t="str">
            <v>04.01.04.03</v>
          </cell>
          <cell r="B19" t="str">
            <v>Cerca de delimitação área CN-01, conforme proj. anexo (mourão de concreto e arame farpado com 9 fios)</v>
          </cell>
          <cell r="C19" t="str">
            <v>m</v>
          </cell>
          <cell r="D19">
            <v>130</v>
          </cell>
          <cell r="E19">
            <v>42.8</v>
          </cell>
          <cell r="F19">
            <v>5564</v>
          </cell>
        </row>
        <row r="20">
          <cell r="A20" t="str">
            <v>04.01.04.04</v>
          </cell>
          <cell r="B20" t="str">
            <v>Fornecimento e espalhamento de brita n°01 na área externa do Abrigo CN-01</v>
          </cell>
          <cell r="C20" t="str">
            <v>m³</v>
          </cell>
          <cell r="D20">
            <v>11.19</v>
          </cell>
          <cell r="E20">
            <v>64.290000000000006</v>
          </cell>
          <cell r="F20">
            <v>719.41</v>
          </cell>
        </row>
        <row r="21">
          <cell r="B21" t="str">
            <v>SutTotal item 04.01.04</v>
          </cell>
          <cell r="F21">
            <v>15635.61</v>
          </cell>
        </row>
        <row r="23">
          <cell r="B23" t="str">
            <v>TOTAL ITEM 04.01</v>
          </cell>
          <cell r="F23">
            <v>33873.08</v>
          </cell>
        </row>
        <row r="25">
          <cell r="A25" t="str">
            <v>04.02</v>
          </cell>
          <cell r="B25" t="str">
            <v>Construção do Abrigo do CN-02</v>
          </cell>
        </row>
        <row r="26">
          <cell r="A26" t="str">
            <v>04.02.01</v>
          </cell>
          <cell r="B26" t="str">
            <v>Construção do Abrigo das Unidades Hidáulicas do Painel da Automação e da Entrada de Energia Coelba, conforme Projeto anexo</v>
          </cell>
          <cell r="C26" t="str">
            <v>m²</v>
          </cell>
          <cell r="D26">
            <v>70</v>
          </cell>
        </row>
        <row r="27">
          <cell r="A27" t="str">
            <v>04.02.01.01</v>
          </cell>
          <cell r="B27" t="str">
            <v>Escavação mecânica, mat. 1a. Cat. Prof. Até 3m, c/ depos. Lateral</v>
          </cell>
          <cell r="C27" t="str">
            <v>m³</v>
          </cell>
          <cell r="D27">
            <v>4.0999999999999996</v>
          </cell>
          <cell r="E27">
            <v>3.52</v>
          </cell>
          <cell r="F27">
            <v>14.43</v>
          </cell>
        </row>
        <row r="28">
          <cell r="A28" t="str">
            <v>04.02.01.02</v>
          </cell>
          <cell r="B28" t="str">
            <v>Escavação manual, mat. 2a. Cat. Prof. Até 3m, c/ depos. Lateral - Radier e sapatas</v>
          </cell>
          <cell r="C28" t="str">
            <v>m³</v>
          </cell>
          <cell r="D28">
            <v>5.5</v>
          </cell>
          <cell r="E28">
            <v>68.95</v>
          </cell>
          <cell r="F28">
            <v>379.23</v>
          </cell>
        </row>
        <row r="29">
          <cell r="A29" t="str">
            <v>04.02.01.03</v>
          </cell>
          <cell r="B29" t="str">
            <v>Reaterro manual, c/ areia até Get./Sup.tubo + 0,30 cm</v>
          </cell>
          <cell r="C29" t="str">
            <v>m³</v>
          </cell>
          <cell r="D29">
            <v>5</v>
          </cell>
          <cell r="E29">
            <v>34.47</v>
          </cell>
          <cell r="F29">
            <v>172.35</v>
          </cell>
        </row>
        <row r="30">
          <cell r="A30" t="str">
            <v>04.02.01.04</v>
          </cell>
          <cell r="B30" t="str">
            <v>Concreto magro para regularização, fck = 9 Mpa</v>
          </cell>
          <cell r="C30" t="str">
            <v>m³</v>
          </cell>
          <cell r="D30">
            <v>10.5</v>
          </cell>
          <cell r="E30">
            <v>430.27</v>
          </cell>
          <cell r="F30">
            <v>4517.84</v>
          </cell>
        </row>
        <row r="31">
          <cell r="A31" t="str">
            <v>04.02.01.05</v>
          </cell>
          <cell r="B31" t="str">
            <v>Forma p/ concreto estrutural/tampa</v>
          </cell>
          <cell r="C31" t="str">
            <v>m²</v>
          </cell>
          <cell r="D31">
            <v>81.400000000000006</v>
          </cell>
          <cell r="E31">
            <v>71.81</v>
          </cell>
          <cell r="F31">
            <v>5845.33</v>
          </cell>
        </row>
        <row r="32">
          <cell r="A32" t="str">
            <v>04.02.01.06</v>
          </cell>
          <cell r="B32" t="str">
            <v>Aço especial CA-50/60</v>
          </cell>
          <cell r="C32" t="str">
            <v>kg</v>
          </cell>
          <cell r="D32">
            <v>401</v>
          </cell>
          <cell r="E32">
            <v>9.41</v>
          </cell>
          <cell r="F32">
            <v>3773.41</v>
          </cell>
        </row>
        <row r="33">
          <cell r="A33" t="str">
            <v>04.02.01.07</v>
          </cell>
          <cell r="B33" t="str">
            <v>Concreto estrutural, fck = 18 Mpa</v>
          </cell>
          <cell r="C33" t="str">
            <v>m³</v>
          </cell>
          <cell r="D33">
            <v>4.7</v>
          </cell>
          <cell r="E33">
            <v>512.80999999999995</v>
          </cell>
          <cell r="F33">
            <v>2410.21</v>
          </cell>
        </row>
        <row r="34">
          <cell r="A34" t="str">
            <v>04.02.01.08</v>
          </cell>
          <cell r="B34" t="str">
            <v>Alvenaria de pedra argamassada</v>
          </cell>
          <cell r="C34" t="str">
            <v>m³</v>
          </cell>
          <cell r="D34">
            <v>4.0999999999999996</v>
          </cell>
          <cell r="E34">
            <v>458.19</v>
          </cell>
          <cell r="F34">
            <v>1878.58</v>
          </cell>
        </row>
        <row r="35">
          <cell r="A35" t="str">
            <v>04.02.01.09</v>
          </cell>
          <cell r="B35" t="str">
            <v>Alvenaria de tijolo com revestimento</v>
          </cell>
          <cell r="C35" t="str">
            <v>m²</v>
          </cell>
          <cell r="D35">
            <v>101.1</v>
          </cell>
          <cell r="E35">
            <v>164.06</v>
          </cell>
          <cell r="F35">
            <v>16586.47</v>
          </cell>
        </row>
        <row r="36">
          <cell r="A36" t="str">
            <v>04.02.01.10</v>
          </cell>
          <cell r="B36" t="str">
            <v>Assentamento de Forro de PVC, branco</v>
          </cell>
          <cell r="C36" t="str">
            <v>m²</v>
          </cell>
          <cell r="D36">
            <v>70</v>
          </cell>
          <cell r="E36">
            <v>64.83</v>
          </cell>
          <cell r="F36">
            <v>4538.1000000000004</v>
          </cell>
        </row>
        <row r="37">
          <cell r="A37" t="str">
            <v>04.02.01.11</v>
          </cell>
          <cell r="B37" t="str">
            <v>Cobertura com telha kalhetão e estrutura de madeira</v>
          </cell>
          <cell r="C37" t="str">
            <v>m²</v>
          </cell>
          <cell r="D37">
            <v>93.5</v>
          </cell>
          <cell r="E37">
            <v>134.32</v>
          </cell>
          <cell r="F37">
            <v>12558.92</v>
          </cell>
        </row>
        <row r="38">
          <cell r="A38" t="str">
            <v>04.02.01.12</v>
          </cell>
          <cell r="B38" t="str">
            <v>Cobogó com tela de 3,0mm</v>
          </cell>
          <cell r="C38" t="str">
            <v>m²</v>
          </cell>
          <cell r="D38">
            <v>5.55</v>
          </cell>
          <cell r="E38">
            <v>124.99</v>
          </cell>
          <cell r="F38">
            <v>693.69</v>
          </cell>
        </row>
        <row r="39">
          <cell r="A39" t="str">
            <v>04.02.01.13</v>
          </cell>
          <cell r="B39" t="str">
            <v>Piso tipo Vinil Preto Emborrachado 30x30cm</v>
          </cell>
          <cell r="C39" t="str">
            <v>m²</v>
          </cell>
          <cell r="D39">
            <v>70</v>
          </cell>
          <cell r="E39">
            <v>96.58</v>
          </cell>
          <cell r="F39">
            <v>6760.6</v>
          </cell>
        </row>
        <row r="40">
          <cell r="A40" t="str">
            <v>04.02.01.14</v>
          </cell>
          <cell r="B40" t="str">
            <v>Porta dupla de ferro</v>
          </cell>
          <cell r="C40" t="str">
            <v>m²</v>
          </cell>
          <cell r="D40">
            <v>7.8</v>
          </cell>
          <cell r="E40">
            <v>612.86</v>
          </cell>
          <cell r="F40">
            <v>4780.3100000000004</v>
          </cell>
        </row>
        <row r="41">
          <cell r="A41" t="str">
            <v>04.02.01.15</v>
          </cell>
          <cell r="B41" t="str">
            <v>Visor fixo com esquadria de alumínio e vidro liso 4mm</v>
          </cell>
          <cell r="C41" t="str">
            <v>m²</v>
          </cell>
          <cell r="D41">
            <v>7.8</v>
          </cell>
          <cell r="E41">
            <v>226.25</v>
          </cell>
          <cell r="F41">
            <v>1764.75</v>
          </cell>
        </row>
        <row r="42">
          <cell r="A42" t="str">
            <v>04.02.01.16</v>
          </cell>
          <cell r="B42" t="str">
            <v xml:space="preserve">Pintura em branco, tinta PVA </v>
          </cell>
          <cell r="C42" t="str">
            <v>m²</v>
          </cell>
          <cell r="D42">
            <v>202.2</v>
          </cell>
          <cell r="E42">
            <v>23.61</v>
          </cell>
          <cell r="F42">
            <v>4773.9399999999996</v>
          </cell>
        </row>
        <row r="43">
          <cell r="A43" t="str">
            <v>04.02.01.17</v>
          </cell>
          <cell r="B43" t="str">
            <v>Pintura, esmalte sintético</v>
          </cell>
          <cell r="C43" t="str">
            <v>m²</v>
          </cell>
          <cell r="D43">
            <v>15.6</v>
          </cell>
          <cell r="E43">
            <v>28.1</v>
          </cell>
          <cell r="F43">
            <v>438.36</v>
          </cell>
        </row>
        <row r="44">
          <cell r="A44" t="str">
            <v>04.02.01.18</v>
          </cell>
          <cell r="B44" t="str">
            <v>Portão de tela metálica, 2 folhas, 5,00 x 3,20m</v>
          </cell>
          <cell r="C44" t="str">
            <v>m²</v>
          </cell>
          <cell r="D44">
            <v>16</v>
          </cell>
          <cell r="E44">
            <v>612.86</v>
          </cell>
          <cell r="F44">
            <v>9805.76</v>
          </cell>
        </row>
        <row r="45">
          <cell r="A45" t="str">
            <v>04.02.01.19</v>
          </cell>
          <cell r="B45" t="str">
            <v>Cerca com mourões de concreto, conforme proj. anexo (mourão de concreto e arame farpado com 9 fios)</v>
          </cell>
          <cell r="C45" t="str">
            <v>m</v>
          </cell>
          <cell r="D45">
            <v>87</v>
          </cell>
          <cell r="E45">
            <v>42.8</v>
          </cell>
          <cell r="F45">
            <v>3723.6</v>
          </cell>
        </row>
        <row r="46">
          <cell r="A46" t="str">
            <v>04.02.01.20</v>
          </cell>
          <cell r="B46" t="str">
            <v xml:space="preserve">Calha chapa galvanizada nun 24, L = 33 cm </v>
          </cell>
          <cell r="C46" t="str">
            <v>m</v>
          </cell>
          <cell r="D46">
            <v>27</v>
          </cell>
          <cell r="E46">
            <v>31.36</v>
          </cell>
          <cell r="F46">
            <v>846.72</v>
          </cell>
        </row>
        <row r="47">
          <cell r="A47" t="str">
            <v>04.02.01.21</v>
          </cell>
          <cell r="B47" t="str">
            <v>Esquadrias alumínio</v>
          </cell>
          <cell r="C47" t="str">
            <v>m²</v>
          </cell>
          <cell r="D47">
            <v>2.5</v>
          </cell>
          <cell r="E47">
            <v>414.48</v>
          </cell>
          <cell r="F47">
            <v>1036.2</v>
          </cell>
        </row>
        <row r="48">
          <cell r="A48" t="str">
            <v>04.02.01.22</v>
          </cell>
          <cell r="B48" t="str">
            <v>Chapisco com emboço e reboco paulista</v>
          </cell>
          <cell r="C48" t="str">
            <v>m²</v>
          </cell>
          <cell r="D48">
            <v>143.69999999999999</v>
          </cell>
          <cell r="E48">
            <v>9.15</v>
          </cell>
          <cell r="F48">
            <v>1314.86</v>
          </cell>
        </row>
        <row r="49">
          <cell r="B49" t="str">
            <v>SutTotal item 04.02.01</v>
          </cell>
          <cell r="F49">
            <v>88613.66</v>
          </cell>
        </row>
        <row r="51">
          <cell r="A51" t="str">
            <v>04.02.02</v>
          </cell>
          <cell r="B51" t="str">
            <v>Obras Civis do CN-02</v>
          </cell>
        </row>
        <row r="52">
          <cell r="A52" t="str">
            <v>04.02.02.01</v>
          </cell>
          <cell r="B52" t="str">
            <v>Concreto de 2º Estágio na estrutura do CN-02</v>
          </cell>
          <cell r="C52" t="str">
            <v>m³</v>
          </cell>
          <cell r="D52">
            <v>10</v>
          </cell>
          <cell r="E52">
            <v>373.31</v>
          </cell>
          <cell r="F52">
            <v>3733.1</v>
          </cell>
        </row>
        <row r="53">
          <cell r="A53" t="str">
            <v>04.02.02.02</v>
          </cell>
          <cell r="B53" t="str">
            <v>Concreto estrutural, fck = 18 Mpa</v>
          </cell>
          <cell r="C53" t="str">
            <v>m³</v>
          </cell>
          <cell r="D53">
            <v>18</v>
          </cell>
          <cell r="E53">
            <v>512.80999999999995</v>
          </cell>
          <cell r="F53">
            <v>9230.58</v>
          </cell>
        </row>
        <row r="54">
          <cell r="A54" t="str">
            <v>04.02.02.03</v>
          </cell>
          <cell r="B54" t="str">
            <v>Forma p/ concreto estrutural/tampa</v>
          </cell>
          <cell r="C54" t="str">
            <v>m²</v>
          </cell>
          <cell r="D54">
            <v>40</v>
          </cell>
          <cell r="E54">
            <v>71.81</v>
          </cell>
          <cell r="F54">
            <v>2872.4</v>
          </cell>
        </row>
        <row r="55">
          <cell r="A55" t="str">
            <v>04.02.02.04</v>
          </cell>
          <cell r="B55" t="str">
            <v>Aço especial CA-50/60</v>
          </cell>
          <cell r="C55" t="str">
            <v>kg</v>
          </cell>
          <cell r="D55">
            <v>1350</v>
          </cell>
          <cell r="E55">
            <v>9.41</v>
          </cell>
          <cell r="F55">
            <v>12703.5</v>
          </cell>
        </row>
        <row r="56">
          <cell r="A56" t="str">
            <v>04.02.02.05</v>
          </cell>
          <cell r="B56" t="str">
            <v>Dem.Concreto Armado c/ Martelo Pneum.</v>
          </cell>
          <cell r="C56" t="str">
            <v>m³</v>
          </cell>
          <cell r="D56">
            <v>12</v>
          </cell>
          <cell r="E56">
            <v>691.99</v>
          </cell>
          <cell r="F56">
            <v>8303.8799999999992</v>
          </cell>
        </row>
        <row r="57">
          <cell r="A57" t="str">
            <v>04.02.02.06</v>
          </cell>
          <cell r="B57" t="str">
            <v>Concreto simples (fck=15MPa) com armação superficial</v>
          </cell>
          <cell r="C57" t="str">
            <v>m³</v>
          </cell>
          <cell r="D57">
            <v>12</v>
          </cell>
          <cell r="E57">
            <v>1945.39</v>
          </cell>
          <cell r="F57">
            <v>23344.68</v>
          </cell>
        </row>
        <row r="58">
          <cell r="A58" t="str">
            <v>04.02.02.07</v>
          </cell>
          <cell r="B58" t="str">
            <v>Cimbramento de madeira</v>
          </cell>
          <cell r="C58" t="str">
            <v>m³</v>
          </cell>
          <cell r="D58">
            <v>90</v>
          </cell>
          <cell r="E58">
            <v>53.34</v>
          </cell>
          <cell r="F58">
            <v>4800.6000000000004</v>
          </cell>
        </row>
        <row r="59">
          <cell r="A59" t="str">
            <v>04.02.02.08</v>
          </cell>
          <cell r="B59" t="str">
            <v xml:space="preserve">Pintura em branco, tinta PVA </v>
          </cell>
          <cell r="C59" t="str">
            <v>m²</v>
          </cell>
          <cell r="D59">
            <v>170</v>
          </cell>
          <cell r="E59">
            <v>23.61</v>
          </cell>
          <cell r="F59">
            <v>4013.7</v>
          </cell>
        </row>
        <row r="60">
          <cell r="A60" t="str">
            <v>04.02.02.09</v>
          </cell>
          <cell r="B60" t="str">
            <v>Graute para peças 1°, 2º  estágio</v>
          </cell>
          <cell r="C60" t="str">
            <v>m³</v>
          </cell>
          <cell r="D60">
            <v>4</v>
          </cell>
          <cell r="E60">
            <v>448.06</v>
          </cell>
          <cell r="F60">
            <v>1792.24</v>
          </cell>
        </row>
        <row r="61">
          <cell r="A61" t="str">
            <v>04.02.02.10</v>
          </cell>
          <cell r="B61" t="str">
            <v xml:space="preserve">Concreto de 2º Estágio autoadensavel 40 mpa </v>
          </cell>
          <cell r="C61" t="str">
            <v>m³</v>
          </cell>
          <cell r="D61">
            <v>12</v>
          </cell>
          <cell r="E61">
            <v>504.48</v>
          </cell>
          <cell r="F61">
            <v>6053.76</v>
          </cell>
        </row>
        <row r="62">
          <cell r="A62" t="str">
            <v>04.02.02.11</v>
          </cell>
          <cell r="B62" t="str">
            <v>Graute do caminho de rolamento do portico</v>
          </cell>
          <cell r="C62" t="str">
            <v>m³</v>
          </cell>
          <cell r="D62">
            <v>1</v>
          </cell>
          <cell r="E62">
            <v>448.06</v>
          </cell>
          <cell r="F62">
            <v>448.06</v>
          </cell>
        </row>
        <row r="63">
          <cell r="B63" t="str">
            <v>SubTotal item 04.02.02</v>
          </cell>
          <cell r="F63">
            <v>77296.5</v>
          </cell>
        </row>
        <row r="65">
          <cell r="A65" t="str">
            <v>04.02.03</v>
          </cell>
          <cell r="B65" t="str">
            <v>Remoção de Ensecadeiras</v>
          </cell>
          <cell r="C65" t="str">
            <v>m³</v>
          </cell>
          <cell r="D65">
            <v>1000</v>
          </cell>
          <cell r="E65">
            <v>7.78</v>
          </cell>
          <cell r="F65">
            <v>7780</v>
          </cell>
        </row>
        <row r="66">
          <cell r="A66" t="str">
            <v>04.02.04</v>
          </cell>
          <cell r="B66" t="str">
            <v xml:space="preserve">Construção  de Ensecadeiras/alvenaria mista </v>
          </cell>
          <cell r="C66" t="str">
            <v>m²</v>
          </cell>
          <cell r="D66">
            <v>40</v>
          </cell>
          <cell r="E66">
            <v>371</v>
          </cell>
          <cell r="F66">
            <v>14840</v>
          </cell>
        </row>
        <row r="67">
          <cell r="A67" t="str">
            <v>04.02.05</v>
          </cell>
          <cell r="B67" t="str">
            <v>Construção  de Ensecadeiras com saco de areia</v>
          </cell>
          <cell r="C67" t="str">
            <v>m³</v>
          </cell>
          <cell r="D67">
            <v>600</v>
          </cell>
          <cell r="E67">
            <v>183.92</v>
          </cell>
          <cell r="F67">
            <v>110352</v>
          </cell>
        </row>
        <row r="68">
          <cell r="A68" t="str">
            <v>04.02.06</v>
          </cell>
          <cell r="B68" t="str">
            <v>Momento de Transporte de areia</v>
          </cell>
          <cell r="C68" t="str">
            <v>m³xkm</v>
          </cell>
          <cell r="D68">
            <v>1800</v>
          </cell>
          <cell r="E68">
            <v>1.66</v>
          </cell>
          <cell r="F68">
            <v>2988</v>
          </cell>
        </row>
        <row r="69">
          <cell r="A69" t="str">
            <v>04.02.07</v>
          </cell>
          <cell r="B69" t="str">
            <v>Limpeza do local de trabalho da montagem das comportas</v>
          </cell>
          <cell r="C69" t="str">
            <v>m²</v>
          </cell>
          <cell r="D69">
            <v>60</v>
          </cell>
          <cell r="E69">
            <v>69.72</v>
          </cell>
          <cell r="F69">
            <v>4183.2</v>
          </cell>
        </row>
        <row r="70">
          <cell r="B70" t="str">
            <v>SutTotal item 6.2</v>
          </cell>
          <cell r="F70">
            <v>140143.20000000001</v>
          </cell>
        </row>
        <row r="72">
          <cell r="A72" t="str">
            <v>04.02.07</v>
          </cell>
          <cell r="B72" t="str">
            <v>Urbanização da Área do Entorno do Abrigo CN-02</v>
          </cell>
        </row>
        <row r="73">
          <cell r="A73" t="str">
            <v>04.02.07.01</v>
          </cell>
          <cell r="B73" t="str">
            <v>Meia cana de concreto, diâmetro = 0,30m</v>
          </cell>
          <cell r="C73" t="str">
            <v>m</v>
          </cell>
          <cell r="D73">
            <v>90</v>
          </cell>
          <cell r="E73">
            <v>52.78</v>
          </cell>
          <cell r="F73">
            <v>4750.2</v>
          </cell>
        </row>
        <row r="74">
          <cell r="A74" t="str">
            <v>04.02.07.02</v>
          </cell>
          <cell r="B74" t="str">
            <v>Meio-fio de concreto</v>
          </cell>
          <cell r="C74" t="str">
            <v>m</v>
          </cell>
          <cell r="D74">
            <v>100</v>
          </cell>
          <cell r="E74">
            <v>46.02</v>
          </cell>
          <cell r="F74">
            <v>4602</v>
          </cell>
        </row>
        <row r="75">
          <cell r="A75" t="str">
            <v>04.02.07.03</v>
          </cell>
          <cell r="B75" t="str">
            <v>Cerca de delimitação de área (mourão de concreto e arame farpado com 9 fios)</v>
          </cell>
          <cell r="C75" t="str">
            <v>m</v>
          </cell>
          <cell r="D75">
            <v>130</v>
          </cell>
          <cell r="E75">
            <v>42.8</v>
          </cell>
          <cell r="F75">
            <v>5564</v>
          </cell>
        </row>
        <row r="76">
          <cell r="A76" t="str">
            <v>04.02.07.04</v>
          </cell>
          <cell r="B76" t="str">
            <v>Fornecimento e espalhamento de brita n°01 na área externa</v>
          </cell>
          <cell r="C76" t="str">
            <v>m³</v>
          </cell>
          <cell r="D76">
            <v>11.19</v>
          </cell>
          <cell r="E76">
            <v>64.290000000000006</v>
          </cell>
          <cell r="F76">
            <v>719.41</v>
          </cell>
        </row>
        <row r="77">
          <cell r="B77" t="str">
            <v>SutTotal item 04.02.07</v>
          </cell>
          <cell r="F77">
            <v>15635.61</v>
          </cell>
        </row>
        <row r="79">
          <cell r="B79" t="str">
            <v>TOTAL ITEM 04.02</v>
          </cell>
          <cell r="F79">
            <v>321688.96999999997</v>
          </cell>
        </row>
        <row r="81">
          <cell r="A81" t="str">
            <v>04.03</v>
          </cell>
          <cell r="B81" t="str">
            <v>Obras Civis do CN-03</v>
          </cell>
        </row>
        <row r="82">
          <cell r="A82" t="str">
            <v>04.03.01</v>
          </cell>
          <cell r="B82" t="str">
            <v>Obras Civis</v>
          </cell>
        </row>
        <row r="83">
          <cell r="A83" t="str">
            <v>04.03.01.01</v>
          </cell>
          <cell r="B83" t="str">
            <v>Concreto de 2º Estágio na estrutura do CN-03</v>
          </cell>
          <cell r="C83" t="str">
            <v>m³</v>
          </cell>
          <cell r="D83">
            <v>8</v>
          </cell>
          <cell r="E83">
            <v>373.31</v>
          </cell>
          <cell r="F83">
            <v>2986.48</v>
          </cell>
        </row>
        <row r="84">
          <cell r="A84" t="str">
            <v>04.03.01.02</v>
          </cell>
          <cell r="B84" t="str">
            <v>Concreto estrutural, fck = 18 Mpa</v>
          </cell>
          <cell r="C84" t="str">
            <v>m³</v>
          </cell>
          <cell r="D84">
            <v>39</v>
          </cell>
          <cell r="E84">
            <v>512.80999999999995</v>
          </cell>
          <cell r="F84">
            <v>19999.59</v>
          </cell>
        </row>
        <row r="85">
          <cell r="A85" t="str">
            <v>04.03.01.03</v>
          </cell>
          <cell r="B85" t="str">
            <v>Forma p/ concreto estrutural/tampa</v>
          </cell>
          <cell r="C85" t="str">
            <v>m²</v>
          </cell>
          <cell r="D85">
            <v>8</v>
          </cell>
          <cell r="E85">
            <v>71.81</v>
          </cell>
          <cell r="F85">
            <v>574.48</v>
          </cell>
        </row>
        <row r="86">
          <cell r="A86" t="str">
            <v>04.03.01.04</v>
          </cell>
          <cell r="B86" t="str">
            <v>Aço especial CA-50/60</v>
          </cell>
          <cell r="C86" t="str">
            <v>kg</v>
          </cell>
          <cell r="D86">
            <v>500</v>
          </cell>
          <cell r="E86">
            <v>9.41</v>
          </cell>
          <cell r="F86">
            <v>4705</v>
          </cell>
        </row>
        <row r="87">
          <cell r="A87" t="str">
            <v>04.03.01.05</v>
          </cell>
          <cell r="B87" t="str">
            <v>Dem.Concreto Armado c/ Martelo Pneum.</v>
          </cell>
          <cell r="C87" t="str">
            <v>m³</v>
          </cell>
          <cell r="D87">
            <v>4</v>
          </cell>
          <cell r="E87">
            <v>691.99</v>
          </cell>
          <cell r="F87">
            <v>2767.96</v>
          </cell>
        </row>
        <row r="88">
          <cell r="A88" t="str">
            <v>04.03.01.06</v>
          </cell>
          <cell r="B88" t="str">
            <v>Concreto simples (fck=15MPa) com armação superficial</v>
          </cell>
          <cell r="C88" t="str">
            <v>m³</v>
          </cell>
          <cell r="D88">
            <v>12</v>
          </cell>
          <cell r="E88">
            <v>1945.39</v>
          </cell>
          <cell r="F88">
            <v>23344.68</v>
          </cell>
        </row>
        <row r="89">
          <cell r="A89" t="str">
            <v>04.03.01.07</v>
          </cell>
          <cell r="B89" t="str">
            <v>Cimbramento de madeira</v>
          </cell>
          <cell r="C89" t="str">
            <v>m³</v>
          </cell>
          <cell r="D89">
            <v>81</v>
          </cell>
          <cell r="E89">
            <v>53.34</v>
          </cell>
          <cell r="F89">
            <v>4320.54</v>
          </cell>
        </row>
        <row r="90">
          <cell r="A90" t="str">
            <v>04.03.01.08</v>
          </cell>
          <cell r="B90" t="str">
            <v xml:space="preserve">Pintura em branco, tinta PVA </v>
          </cell>
          <cell r="C90" t="str">
            <v>m²</v>
          </cell>
          <cell r="D90">
            <v>260</v>
          </cell>
          <cell r="E90">
            <v>23.61</v>
          </cell>
          <cell r="F90">
            <v>6138.6</v>
          </cell>
        </row>
        <row r="91">
          <cell r="A91" t="str">
            <v>04.03.01.09</v>
          </cell>
          <cell r="B91" t="str">
            <v>Graute para peças 1°, 2º estágio</v>
          </cell>
          <cell r="C91" t="str">
            <v>m³</v>
          </cell>
          <cell r="D91">
            <v>4</v>
          </cell>
          <cell r="E91">
            <v>448.06</v>
          </cell>
          <cell r="F91">
            <v>1792.24</v>
          </cell>
        </row>
        <row r="92">
          <cell r="A92" t="str">
            <v>04.03.01.10</v>
          </cell>
          <cell r="B92" t="str">
            <v xml:space="preserve">Concreto de 2º Estágio autoadensavel 40 mpa </v>
          </cell>
          <cell r="C92" t="str">
            <v>m³</v>
          </cell>
          <cell r="D92">
            <v>12</v>
          </cell>
          <cell r="E92">
            <v>504.48</v>
          </cell>
          <cell r="F92">
            <v>6053.76</v>
          </cell>
        </row>
        <row r="93">
          <cell r="A93" t="str">
            <v>04.03.01.11</v>
          </cell>
          <cell r="B93" t="str">
            <v>Graute do caminho de rolamento do portico</v>
          </cell>
          <cell r="C93" t="str">
            <v>m³</v>
          </cell>
          <cell r="D93">
            <v>1</v>
          </cell>
          <cell r="E93">
            <v>448.06</v>
          </cell>
          <cell r="F93">
            <v>448.06</v>
          </cell>
        </row>
        <row r="94">
          <cell r="B94" t="str">
            <v>SubTotal item 04.03.01</v>
          </cell>
          <cell r="F94">
            <v>73131.39</v>
          </cell>
        </row>
        <row r="96">
          <cell r="A96" t="str">
            <v>04.03.02</v>
          </cell>
          <cell r="B96" t="str">
            <v>Remoção de Ensecadeiras</v>
          </cell>
          <cell r="C96" t="str">
            <v>m³</v>
          </cell>
          <cell r="D96">
            <v>1000</v>
          </cell>
          <cell r="E96">
            <v>7.78</v>
          </cell>
          <cell r="F96">
            <v>7780</v>
          </cell>
        </row>
        <row r="97">
          <cell r="A97" t="str">
            <v>04.03.03</v>
          </cell>
          <cell r="B97" t="str">
            <v xml:space="preserve">Construção  de Ensecadeiras/alvenaria mista </v>
          </cell>
          <cell r="C97" t="str">
            <v>m²</v>
          </cell>
          <cell r="D97">
            <v>40</v>
          </cell>
          <cell r="E97">
            <v>371</v>
          </cell>
          <cell r="F97">
            <v>14840</v>
          </cell>
        </row>
        <row r="98">
          <cell r="A98" t="str">
            <v>04.03.04</v>
          </cell>
          <cell r="B98" t="str">
            <v>Construção  de Ensecadeiras com saco de areia</v>
          </cell>
          <cell r="C98" t="str">
            <v>m³</v>
          </cell>
          <cell r="D98">
            <v>600</v>
          </cell>
          <cell r="E98">
            <v>183.92</v>
          </cell>
          <cell r="F98">
            <v>110352</v>
          </cell>
        </row>
        <row r="99">
          <cell r="A99" t="str">
            <v>04.03.05</v>
          </cell>
          <cell r="B99" t="str">
            <v>Momento de Transporte de areia</v>
          </cell>
          <cell r="C99" t="str">
            <v>m³xKm</v>
          </cell>
          <cell r="D99">
            <v>1800</v>
          </cell>
          <cell r="E99">
            <v>1.66</v>
          </cell>
          <cell r="F99">
            <v>2988</v>
          </cell>
        </row>
        <row r="100">
          <cell r="A100" t="str">
            <v>04.03.06</v>
          </cell>
          <cell r="B100" t="str">
            <v>Limpeza do local de trabalho da montagem das comportas</v>
          </cell>
          <cell r="C100" t="str">
            <v>m²</v>
          </cell>
          <cell r="D100">
            <v>60</v>
          </cell>
          <cell r="E100">
            <v>69.72</v>
          </cell>
          <cell r="F100">
            <v>4183.2</v>
          </cell>
        </row>
        <row r="101">
          <cell r="B101" t="str">
            <v>SutTotal item 04.03.02 a 04.03.05</v>
          </cell>
          <cell r="F101">
            <v>140143.20000000001</v>
          </cell>
        </row>
        <row r="103">
          <cell r="A103" t="str">
            <v>04.03.03</v>
          </cell>
          <cell r="B103" t="str">
            <v xml:space="preserve">Construção do Abrigo do CN-03 </v>
          </cell>
        </row>
        <row r="104">
          <cell r="B104" t="str">
            <v>Construção do Abrigo das Unidades Hidáulicas do Painel da Automação e da Entrada de Energia Coelba, conforme Projeto anexo</v>
          </cell>
          <cell r="C104" t="str">
            <v>m²</v>
          </cell>
          <cell r="D104">
            <v>35</v>
          </cell>
        </row>
        <row r="105">
          <cell r="A105" t="str">
            <v>04.03.03.01</v>
          </cell>
          <cell r="B105" t="str">
            <v>Assentamento de Forro de PVC, branco</v>
          </cell>
          <cell r="C105" t="str">
            <v>m²</v>
          </cell>
          <cell r="D105">
            <v>35</v>
          </cell>
          <cell r="E105">
            <v>64.83</v>
          </cell>
          <cell r="F105">
            <v>2269.0500000000002</v>
          </cell>
        </row>
        <row r="106">
          <cell r="A106" t="str">
            <v>04.03.03.02</v>
          </cell>
          <cell r="B106" t="str">
            <v>Cobertura com telha kalhetão e estrutura de madeira</v>
          </cell>
          <cell r="C106" t="str">
            <v>m²</v>
          </cell>
          <cell r="D106">
            <v>9</v>
          </cell>
          <cell r="E106">
            <v>134.32</v>
          </cell>
          <cell r="F106">
            <v>1208.8800000000001</v>
          </cell>
        </row>
        <row r="107">
          <cell r="A107" t="str">
            <v>04.03.03.03</v>
          </cell>
          <cell r="B107" t="str">
            <v>Piso tipo Vinil Preto Emborrachado 30x30cm</v>
          </cell>
          <cell r="C107" t="str">
            <v>m²</v>
          </cell>
          <cell r="D107">
            <v>35</v>
          </cell>
          <cell r="E107">
            <v>96.58</v>
          </cell>
          <cell r="F107">
            <v>3380.3</v>
          </cell>
        </row>
        <row r="108">
          <cell r="A108" t="str">
            <v>04.03.03.04</v>
          </cell>
          <cell r="B108" t="str">
            <v>Visor fixo com esquadria de alumínio e vidro liso 4mm</v>
          </cell>
          <cell r="C108" t="str">
            <v>m²</v>
          </cell>
          <cell r="D108">
            <v>3</v>
          </cell>
          <cell r="E108">
            <v>226.25</v>
          </cell>
          <cell r="F108">
            <v>678.75</v>
          </cell>
        </row>
        <row r="109">
          <cell r="A109" t="str">
            <v>04.03.03.05</v>
          </cell>
          <cell r="B109" t="str">
            <v xml:space="preserve">Pintura em branco, tinta PVA </v>
          </cell>
          <cell r="C109" t="str">
            <v>m²</v>
          </cell>
          <cell r="D109">
            <v>143.69999999999999</v>
          </cell>
          <cell r="E109">
            <v>23.61</v>
          </cell>
          <cell r="F109">
            <v>3392.76</v>
          </cell>
        </row>
        <row r="110">
          <cell r="A110" t="str">
            <v>04.03.03.06</v>
          </cell>
          <cell r="B110" t="str">
            <v>Pintura, esmalte sintético</v>
          </cell>
          <cell r="C110" t="str">
            <v>m²</v>
          </cell>
          <cell r="D110">
            <v>15.6</v>
          </cell>
          <cell r="E110">
            <v>28.1</v>
          </cell>
          <cell r="F110">
            <v>438.36</v>
          </cell>
        </row>
        <row r="111">
          <cell r="A111" t="str">
            <v>04.03.03.07</v>
          </cell>
          <cell r="B111" t="str">
            <v>Cerca de delimitação de área (mourão de concreto e arame farpado com 9 fios)</v>
          </cell>
          <cell r="C111" t="str">
            <v>m</v>
          </cell>
          <cell r="D111">
            <v>33.5</v>
          </cell>
          <cell r="E111">
            <v>42.8</v>
          </cell>
          <cell r="F111">
            <v>1433.8</v>
          </cell>
        </row>
        <row r="112">
          <cell r="A112" t="str">
            <v>04.03.03.08</v>
          </cell>
          <cell r="B112" t="str">
            <v xml:space="preserve">Calha chapa galvanizada nun 24, L = 33 cm </v>
          </cell>
          <cell r="C112" t="str">
            <v>m</v>
          </cell>
          <cell r="D112">
            <v>24</v>
          </cell>
          <cell r="E112">
            <v>31.36</v>
          </cell>
          <cell r="F112">
            <v>752.64</v>
          </cell>
        </row>
        <row r="113">
          <cell r="A113" t="str">
            <v>04.03.03.09</v>
          </cell>
          <cell r="B113" t="str">
            <v>Esquadrias alumínio</v>
          </cell>
          <cell r="C113" t="str">
            <v>m²</v>
          </cell>
          <cell r="D113">
            <v>2.5</v>
          </cell>
          <cell r="E113">
            <v>414.48</v>
          </cell>
          <cell r="F113">
            <v>1036.2</v>
          </cell>
        </row>
        <row r="114">
          <cell r="A114" t="str">
            <v>04.03.03.10</v>
          </cell>
          <cell r="B114" t="str">
            <v>Chapisco com emboço e reboco paulista</v>
          </cell>
          <cell r="C114" t="str">
            <v>m²</v>
          </cell>
          <cell r="D114">
            <v>143.69999999999999</v>
          </cell>
          <cell r="E114">
            <v>9.15</v>
          </cell>
          <cell r="F114">
            <v>1314.86</v>
          </cell>
        </row>
        <row r="115">
          <cell r="B115" t="str">
            <v>SubTotal item 04.03.03</v>
          </cell>
          <cell r="F115">
            <v>15905.600000000002</v>
          </cell>
        </row>
        <row r="117">
          <cell r="A117" t="str">
            <v>04.03.04</v>
          </cell>
          <cell r="B117" t="str">
            <v>Urbanização da Área do Entorno do Abrigo CN-03</v>
          </cell>
        </row>
        <row r="118">
          <cell r="A118" t="str">
            <v>04.03.04.01</v>
          </cell>
          <cell r="B118" t="str">
            <v>Meia cana de concreto, diâmetro = 0,30m</v>
          </cell>
          <cell r="C118" t="str">
            <v>m</v>
          </cell>
          <cell r="D118">
            <v>50</v>
          </cell>
          <cell r="E118">
            <v>52.78</v>
          </cell>
          <cell r="F118">
            <v>2639</v>
          </cell>
        </row>
        <row r="119">
          <cell r="A119" t="str">
            <v>04.03.04.02</v>
          </cell>
          <cell r="B119" t="str">
            <v>Meio-fio de concreto</v>
          </cell>
          <cell r="C119" t="str">
            <v>m</v>
          </cell>
          <cell r="D119">
            <v>80</v>
          </cell>
          <cell r="E119">
            <v>46.02</v>
          </cell>
          <cell r="F119">
            <v>3681.6</v>
          </cell>
        </row>
        <row r="120">
          <cell r="A120" t="str">
            <v>04.03.04.03</v>
          </cell>
          <cell r="B120" t="str">
            <v>Cerca de delimitação de área (mourão de concreto e arame farpado com 9 fios)</v>
          </cell>
          <cell r="C120" t="str">
            <v>m</v>
          </cell>
          <cell r="D120">
            <v>120</v>
          </cell>
          <cell r="E120">
            <v>42.8</v>
          </cell>
          <cell r="F120">
            <v>5136</v>
          </cell>
        </row>
        <row r="121">
          <cell r="A121" t="str">
            <v>04.03.04.04</v>
          </cell>
          <cell r="B121" t="str">
            <v>Fornecimento e espalhamento de brita n°01 na área externa</v>
          </cell>
          <cell r="C121" t="str">
            <v>m³</v>
          </cell>
          <cell r="D121">
            <v>3</v>
          </cell>
          <cell r="E121">
            <v>64.290000000000006</v>
          </cell>
          <cell r="F121">
            <v>192.87</v>
          </cell>
        </row>
        <row r="122">
          <cell r="B122" t="str">
            <v>SutTotal item 04.03.04</v>
          </cell>
          <cell r="F122">
            <v>11649.470000000001</v>
          </cell>
        </row>
        <row r="124">
          <cell r="B124" t="str">
            <v>TOTAL ITEM 04.03</v>
          </cell>
          <cell r="F124">
            <v>240829.66000000003</v>
          </cell>
        </row>
      </sheetData>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o de pessoal "/>
      <sheetName val="Resumo serv e forn _ AT"/>
      <sheetName val="1-Orçamento de Instalação"/>
      <sheetName val="1.1.1-Móveis Escritório"/>
      <sheetName val="1.1.2-Instumentos e Ferramentas"/>
      <sheetName val="2.2-Adm Local"/>
      <sheetName val="Orçamento Serviços _ AT"/>
      <sheetName val="Administração"/>
      <sheetName val="Operação"/>
      <sheetName val="Manutenção"/>
      <sheetName val="Manutenção-Subestação"/>
      <sheetName val="Manut_ Subestação "/>
      <sheetName val="Custo Anual de Manut. de Subst."/>
      <sheetName val="3-Material de consumo"/>
      <sheetName val="4.1-Man_serv saz5 "/>
      <sheetName val="4.1A-Comp_Manut_CCivil"/>
      <sheetName val="4.2-Manut_ Canais _ AT"/>
      <sheetName val="4.3-Manut_ Adutoras_ AT"/>
      <sheetName val="4.2A-Comp_serv_saz"/>
      <sheetName val="4.4-Manut_estradas_AT"/>
      <sheetName val="4.4A-Comp_serv_saz_Estradas"/>
      <sheetName val="4.5-Manut_ Drenagem _ AT"/>
      <sheetName val="4.5A-Comp_drenagem"/>
      <sheetName val="5-Orçamento Fornecimento"/>
      <sheetName val="5.1-Veiculos"/>
      <sheetName val="5.2-Máquinas"/>
      <sheetName val="5.3-Peças de Reposição"/>
      <sheetName val="Encargos Sociais"/>
      <sheetName val="BDI Serviços "/>
      <sheetName val="BDI Fornecimento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g Aurea"/>
      <sheetName val="CRONOGRAMA"/>
      <sheetName val="COMPOSIÇÕES"/>
      <sheetName val="RELAÇÃO - COMPOSIÇÕES E INSUMOS"/>
      <sheetName val="mc Big Aurea"/>
    </sheetNames>
    <sheetDataSet>
      <sheetData sheetId="0"/>
      <sheetData sheetId="1"/>
      <sheetData sheetId="2"/>
      <sheetData sheetId="3">
        <row r="7">
          <cell r="A7">
            <v>40</v>
          </cell>
          <cell r="B7" t="str">
            <v>MONTAGEM DE ESCADA DE TUBO GALV. E BARRA CHATA COM FIXAÇÃO</v>
          </cell>
          <cell r="C7" t="str">
            <v>H</v>
          </cell>
          <cell r="D7" t="e">
            <v>#REF!</v>
          </cell>
        </row>
        <row r="8">
          <cell r="A8">
            <v>400</v>
          </cell>
          <cell r="B8" t="str">
            <v>DEMOLIÇÃO E RECOMPOSIÇÃO DE MEIO FIO ECONÔMICO</v>
          </cell>
          <cell r="C8" t="str">
            <v>M</v>
          </cell>
          <cell r="D8">
            <v>3.51</v>
          </cell>
        </row>
        <row r="9">
          <cell r="A9">
            <v>405</v>
          </cell>
          <cell r="B9" t="str">
            <v>DEMOLIÇÃO E RECOMPOSIÇÃO DE PAVIMENTO EM PARALELO</v>
          </cell>
          <cell r="C9" t="str">
            <v>M²</v>
          </cell>
          <cell r="D9">
            <v>7.41</v>
          </cell>
        </row>
        <row r="10">
          <cell r="A10">
            <v>410</v>
          </cell>
          <cell r="B10" t="str">
            <v>DEMOLIÇÃO E RECOMPOSIÇÃO DE PASSEIO EM CONCRETO EESP=5CM</v>
          </cell>
          <cell r="C10" t="str">
            <v>M²</v>
          </cell>
          <cell r="D10">
            <v>16.32</v>
          </cell>
        </row>
        <row r="11">
          <cell r="A11">
            <v>411</v>
          </cell>
          <cell r="B11" t="str">
            <v>RETIRADA DE PAVIMENTAÇÃO ASFALTICA</v>
          </cell>
          <cell r="C11" t="str">
            <v>M²</v>
          </cell>
          <cell r="D11">
            <v>4.05</v>
          </cell>
        </row>
        <row r="12">
          <cell r="A12">
            <v>412</v>
          </cell>
          <cell r="B12" t="str">
            <v>RECOMPISIÇÃO  DE CAPA EM CONCRETO ASFALTICO E = 0,05 M</v>
          </cell>
          <cell r="C12" t="str">
            <v>M³</v>
          </cell>
          <cell r="D12">
            <v>352.94117647058823</v>
          </cell>
        </row>
        <row r="13">
          <cell r="A13">
            <v>500</v>
          </cell>
          <cell r="B13" t="str">
            <v>ARGAMASSA CIM/AREIA TRAÇO 1:3</v>
          </cell>
          <cell r="C13" t="str">
            <v>M³</v>
          </cell>
          <cell r="D13">
            <v>191.08</v>
          </cell>
        </row>
        <row r="14">
          <cell r="A14">
            <v>600</v>
          </cell>
          <cell r="B14" t="str">
            <v>MOBILIZAÇÃO E DESMOBILIZAÇÃO DE EQUIPAMENTOS</v>
          </cell>
          <cell r="C14" t="str">
            <v>UND</v>
          </cell>
          <cell r="D14">
            <v>1500</v>
          </cell>
        </row>
        <row r="15">
          <cell r="A15">
            <v>20006</v>
          </cell>
          <cell r="B15" t="str">
            <v>REATERRO APILOADO DE VALA</v>
          </cell>
          <cell r="C15" t="str">
            <v>M³</v>
          </cell>
          <cell r="D15">
            <v>5</v>
          </cell>
        </row>
        <row r="16">
          <cell r="A16">
            <v>100004</v>
          </cell>
          <cell r="B16" t="str">
            <v>GABARITO</v>
          </cell>
          <cell r="C16" t="str">
            <v>M</v>
          </cell>
          <cell r="D16">
            <v>5.13</v>
          </cell>
        </row>
        <row r="17">
          <cell r="A17">
            <v>100005</v>
          </cell>
          <cell r="B17" t="str">
            <v>BARRACÃO E DEPÓSITO PROVISÓRIO</v>
          </cell>
          <cell r="C17" t="str">
            <v>M²</v>
          </cell>
          <cell r="D17">
            <v>77.92</v>
          </cell>
        </row>
        <row r="18">
          <cell r="A18">
            <v>100006</v>
          </cell>
          <cell r="B18" t="str">
            <v>INSTALAÇÃO ELÉTRICA - BARRACÃO</v>
          </cell>
          <cell r="C18" t="str">
            <v>M²</v>
          </cell>
          <cell r="D18">
            <v>8.264705882352942</v>
          </cell>
        </row>
        <row r="19">
          <cell r="A19">
            <v>100007</v>
          </cell>
          <cell r="B19" t="str">
            <v>INSTALAÇÃO HIDRÁULICA - BARRACÃO</v>
          </cell>
          <cell r="C19" t="str">
            <v>UND</v>
          </cell>
          <cell r="D19">
            <v>283.16470588235296</v>
          </cell>
        </row>
        <row r="20">
          <cell r="A20">
            <v>100008</v>
          </cell>
          <cell r="B20" t="str">
            <v>QUADRO COMANDO P/ BOMBA (POÇO TUBULAR)</v>
          </cell>
          <cell r="C20" t="str">
            <v>UND</v>
          </cell>
          <cell r="D20">
            <v>20.05</v>
          </cell>
        </row>
        <row r="21">
          <cell r="A21">
            <v>100010</v>
          </cell>
          <cell r="B21" t="str">
            <v>CERCA DE ARAME FARPADO 14 FIOS E ESTACA DE CONCRETO</v>
          </cell>
          <cell r="C21" t="str">
            <v>M</v>
          </cell>
          <cell r="D21">
            <v>14.211764705882354</v>
          </cell>
        </row>
        <row r="22">
          <cell r="A22">
            <v>100013</v>
          </cell>
          <cell r="B22" t="str">
            <v>LIMPEZA MANUAL DO TERRENO (ROÇAGEM, CAPINA E QUEIMADA DE MATERIAIS)</v>
          </cell>
          <cell r="C22" t="str">
            <v>M²</v>
          </cell>
          <cell r="D22">
            <v>0.67</v>
          </cell>
        </row>
        <row r="23">
          <cell r="A23">
            <v>100021</v>
          </cell>
          <cell r="B23" t="str">
            <v>PLANTIO DE GRAMA EM PLACAS</v>
          </cell>
          <cell r="C23" t="str">
            <v>M²</v>
          </cell>
          <cell r="D23" t="e">
            <v>#REF!</v>
          </cell>
        </row>
        <row r="24">
          <cell r="A24">
            <v>100040</v>
          </cell>
          <cell r="B24" t="str">
            <v>LOCAÇÃO DA REDE</v>
          </cell>
          <cell r="C24" t="str">
            <v>M</v>
          </cell>
          <cell r="D24">
            <v>0.14000000000000001</v>
          </cell>
        </row>
        <row r="25">
          <cell r="A25">
            <v>100050</v>
          </cell>
          <cell r="B25" t="str">
            <v>LOCAÇÃO E GABARITO</v>
          </cell>
          <cell r="C25" t="str">
            <v>M²</v>
          </cell>
          <cell r="D25">
            <v>2.42</v>
          </cell>
        </row>
        <row r="26">
          <cell r="A26">
            <v>110001</v>
          </cell>
          <cell r="B26" t="str">
            <v>CONCRETO DESEMPOLADO</v>
          </cell>
          <cell r="C26" t="str">
            <v>M²</v>
          </cell>
          <cell r="D26">
            <v>10.47</v>
          </cell>
        </row>
        <row r="27">
          <cell r="A27">
            <v>110003</v>
          </cell>
          <cell r="B27" t="str">
            <v>CIMENTADO LISO</v>
          </cell>
          <cell r="C27" t="str">
            <v>M²</v>
          </cell>
          <cell r="D27" t="e">
            <v>#REF!</v>
          </cell>
        </row>
        <row r="28">
          <cell r="A28">
            <v>110020</v>
          </cell>
          <cell r="B28" t="str">
            <v>ESTRADO DE MADEIRA</v>
          </cell>
          <cell r="C28" t="str">
            <v>M²</v>
          </cell>
          <cell r="D28" t="e">
            <v>#REF!</v>
          </cell>
        </row>
        <row r="29">
          <cell r="A29">
            <v>110035</v>
          </cell>
          <cell r="B29" t="str">
            <v>PLACA DE OBRA</v>
          </cell>
          <cell r="C29" t="str">
            <v>M²</v>
          </cell>
          <cell r="D29">
            <v>45.3</v>
          </cell>
        </row>
        <row r="30">
          <cell r="A30">
            <v>110124</v>
          </cell>
          <cell r="B30" t="str">
            <v>LASTRO DE AREIA</v>
          </cell>
          <cell r="C30" t="str">
            <v>M³</v>
          </cell>
          <cell r="D30">
            <v>17.95</v>
          </cell>
        </row>
        <row r="31">
          <cell r="A31">
            <v>110125</v>
          </cell>
          <cell r="B31" t="str">
            <v>PASSADIÇO EM MADEIRA DE LEI PARA PEDESTRE</v>
          </cell>
          <cell r="C31" t="str">
            <v>M²</v>
          </cell>
          <cell r="D31">
            <v>21.98</v>
          </cell>
        </row>
        <row r="32">
          <cell r="A32">
            <v>110154</v>
          </cell>
          <cell r="B32" t="str">
            <v>PASSEIO EM CONCRETO INCL. PREPARO DA CAIXA</v>
          </cell>
          <cell r="C32" t="str">
            <v>M²</v>
          </cell>
          <cell r="D32">
            <v>15.35</v>
          </cell>
        </row>
        <row r="33">
          <cell r="A33">
            <v>120001</v>
          </cell>
          <cell r="B33" t="str">
            <v>PINTURA PVA LATEX SEM MASSA 2 DEMÃOS</v>
          </cell>
          <cell r="C33" t="str">
            <v>M²</v>
          </cell>
          <cell r="D33" t="e">
            <v>#REF!</v>
          </cell>
        </row>
        <row r="34">
          <cell r="A34">
            <v>120027</v>
          </cell>
          <cell r="B34" t="str">
            <v>PINTURA ACRÍLICA SEM MASSA 2 DEMÃOS</v>
          </cell>
          <cell r="C34" t="str">
            <v>M²</v>
          </cell>
          <cell r="D34" t="e">
            <v>#REF!</v>
          </cell>
        </row>
        <row r="35">
          <cell r="A35">
            <v>120029</v>
          </cell>
          <cell r="B35" t="str">
            <v>PINTURA ESMALTE SOBRE MADEIRA</v>
          </cell>
          <cell r="C35" t="str">
            <v>M²</v>
          </cell>
          <cell r="D35" t="e">
            <v>#REF!</v>
          </cell>
        </row>
        <row r="36">
          <cell r="A36">
            <v>120030</v>
          </cell>
          <cell r="B36" t="str">
            <v>PINTURA ESMALTE SOBRE FERRO</v>
          </cell>
          <cell r="C36" t="str">
            <v>M²</v>
          </cell>
          <cell r="D36">
            <v>6.43</v>
          </cell>
        </row>
        <row r="37">
          <cell r="A37">
            <v>200000</v>
          </cell>
          <cell r="B37" t="str">
            <v>ESCAVAÇÃO MANUAL DE VALA  EM ROCHA ( 4º CAT.), INCLUINDO  REGULARIZAÇÃO DE VALA</v>
          </cell>
          <cell r="C37" t="str">
            <v>M³</v>
          </cell>
          <cell r="D37" t="e">
            <v>#REF!</v>
          </cell>
        </row>
        <row r="38">
          <cell r="A38">
            <v>200001</v>
          </cell>
          <cell r="B38" t="str">
            <v>ESCAVAÇÃO MANUAL DE VALA  EM  LODO, INCLUINDO  REGULARIZAÇÃO DE VALA</v>
          </cell>
          <cell r="C38" t="str">
            <v>M³</v>
          </cell>
          <cell r="D38">
            <v>10.26</v>
          </cell>
        </row>
        <row r="39">
          <cell r="A39">
            <v>200002</v>
          </cell>
          <cell r="B39" t="str">
            <v>ESCAVAÇÃO MANUAL SOLO 1ª CATEGORIA H ATÉ 1,50M</v>
          </cell>
          <cell r="C39" t="str">
            <v>M³</v>
          </cell>
          <cell r="D39">
            <v>7.7</v>
          </cell>
        </row>
        <row r="40">
          <cell r="A40">
            <v>200003</v>
          </cell>
          <cell r="B40" t="str">
            <v>ESCAVAÇÃO MECANIZADA EM SOLO DE UALQUER NATUREZA, EXCETO ROCHA, INCLUINDO REGULARIZAÇÃO</v>
          </cell>
          <cell r="C40" t="str">
            <v>M³</v>
          </cell>
          <cell r="D40">
            <v>1.83</v>
          </cell>
        </row>
        <row r="41">
          <cell r="A41">
            <v>200004</v>
          </cell>
          <cell r="B41" t="str">
            <v>CIMBRAMENTO DE MADEIRA</v>
          </cell>
          <cell r="C41" t="str">
            <v>M³</v>
          </cell>
          <cell r="D41">
            <v>6.45</v>
          </cell>
        </row>
        <row r="42">
          <cell r="A42">
            <v>200006</v>
          </cell>
          <cell r="B42" t="str">
            <v>REATERRO APILOADO DE VALA</v>
          </cell>
          <cell r="C42" t="str">
            <v>M³</v>
          </cell>
          <cell r="D42">
            <v>5</v>
          </cell>
        </row>
        <row r="43">
          <cell r="A43">
            <v>200009</v>
          </cell>
          <cell r="B43" t="str">
            <v>APILOAMENTO DE FUNDO DE VALAS</v>
          </cell>
          <cell r="C43" t="str">
            <v>M²</v>
          </cell>
          <cell r="D43">
            <v>0.47</v>
          </cell>
        </row>
        <row r="44">
          <cell r="A44">
            <v>200010</v>
          </cell>
          <cell r="B44" t="str">
            <v>BOTA-FORA DMT=2KM</v>
          </cell>
          <cell r="C44" t="str">
            <v>M³</v>
          </cell>
          <cell r="D44">
            <v>2.4500000000000002</v>
          </cell>
        </row>
        <row r="45">
          <cell r="A45">
            <v>200012</v>
          </cell>
          <cell r="B45" t="str">
            <v>CARGA MANUAL DE SOLO 1ª CATEGORIA</v>
          </cell>
          <cell r="C45" t="str">
            <v>M³</v>
          </cell>
          <cell r="D45">
            <v>1.35</v>
          </cell>
        </row>
        <row r="46">
          <cell r="A46">
            <v>300001</v>
          </cell>
          <cell r="B46" t="str">
            <v>CONCRETO MAGRO</v>
          </cell>
          <cell r="C46" t="str">
            <v>M³</v>
          </cell>
          <cell r="D46">
            <v>102.94</v>
          </cell>
        </row>
        <row r="47">
          <cell r="A47">
            <v>300002</v>
          </cell>
          <cell r="B47" t="str">
            <v>FORMA DE FUNDAÇÃO EM TÁBUA</v>
          </cell>
          <cell r="C47" t="str">
            <v>M²</v>
          </cell>
          <cell r="D47">
            <v>20.53</v>
          </cell>
        </row>
        <row r="48">
          <cell r="A48">
            <v>300004</v>
          </cell>
          <cell r="B48" t="str">
            <v>LASTRO DE CONCRETO MAGRO (5CM)</v>
          </cell>
          <cell r="C48" t="str">
            <v>M³</v>
          </cell>
          <cell r="D48">
            <v>136.9</v>
          </cell>
        </row>
        <row r="49">
          <cell r="A49">
            <v>300005</v>
          </cell>
          <cell r="B49" t="str">
            <v>ALVENARIA DE PEDRA</v>
          </cell>
          <cell r="C49" t="str">
            <v>M³</v>
          </cell>
          <cell r="D49">
            <v>123.02</v>
          </cell>
        </row>
        <row r="50">
          <cell r="A50">
            <v>400001</v>
          </cell>
          <cell r="B50" t="str">
            <v>ARMAÇÃO DE AÇO CA-50</v>
          </cell>
          <cell r="C50" t="str">
            <v>KG</v>
          </cell>
          <cell r="D50">
            <v>1.7352941176470589</v>
          </cell>
        </row>
        <row r="51">
          <cell r="A51">
            <v>400005</v>
          </cell>
          <cell r="B51" t="str">
            <v>FORMA COMPENSADA RESINADA 12MM</v>
          </cell>
          <cell r="C51" t="str">
            <v>M²</v>
          </cell>
          <cell r="D51">
            <v>24.12</v>
          </cell>
        </row>
        <row r="52">
          <cell r="A52">
            <v>400014</v>
          </cell>
          <cell r="B52" t="str">
            <v>CONCRETO FCK 15 MPA</v>
          </cell>
          <cell r="C52" t="str">
            <v>M³</v>
          </cell>
          <cell r="D52">
            <v>153.13999999999999</v>
          </cell>
        </row>
        <row r="53">
          <cell r="A53">
            <v>400015</v>
          </cell>
          <cell r="B53" t="str">
            <v>BLOCO DE ANCORAGEM</v>
          </cell>
          <cell r="C53" t="str">
            <v>M³</v>
          </cell>
          <cell r="D53">
            <v>242.06</v>
          </cell>
        </row>
        <row r="54">
          <cell r="A54">
            <v>400020</v>
          </cell>
          <cell r="B54" t="str">
            <v>PLACA DE CONCRETO PARA PISO</v>
          </cell>
          <cell r="C54" t="str">
            <v>M²</v>
          </cell>
          <cell r="D54" t="e">
            <v>#REF!</v>
          </cell>
        </row>
        <row r="55">
          <cell r="A55">
            <v>400045</v>
          </cell>
          <cell r="B55" t="str">
            <v>CONCRETO ARMADO FCK 15 MPA (FORMA, AÇO E CONCRETO)</v>
          </cell>
          <cell r="C55" t="str">
            <v>M3</v>
          </cell>
          <cell r="D55">
            <v>547.05882352941182</v>
          </cell>
        </row>
        <row r="56">
          <cell r="A56">
            <v>400056</v>
          </cell>
          <cell r="B56" t="str">
            <v>FORMA CURVA EM COMPENSADO RESINADO 12MM</v>
          </cell>
          <cell r="C56" t="str">
            <v>M²</v>
          </cell>
          <cell r="D56">
            <v>28.335294117647059</v>
          </cell>
        </row>
        <row r="57">
          <cell r="A57">
            <v>500003</v>
          </cell>
          <cell r="B57" t="str">
            <v>COMBOGÓ CIMENTO 20X20CM</v>
          </cell>
          <cell r="C57" t="str">
            <v>M²</v>
          </cell>
          <cell r="D57" t="e">
            <v>#REF!</v>
          </cell>
        </row>
        <row r="58">
          <cell r="A58">
            <v>500006</v>
          </cell>
          <cell r="B58" t="str">
            <v>ALVENARIA DE TIJOLO ESP=20CM</v>
          </cell>
          <cell r="C58" t="str">
            <v>M²</v>
          </cell>
          <cell r="D58">
            <v>21.71</v>
          </cell>
        </row>
        <row r="59">
          <cell r="A59">
            <v>500008</v>
          </cell>
          <cell r="B59" t="str">
            <v>ALVENARIA DE BLOCO CERÂMICO 10CM</v>
          </cell>
          <cell r="C59" t="str">
            <v>M²</v>
          </cell>
          <cell r="D59">
            <v>12.47</v>
          </cell>
        </row>
        <row r="60">
          <cell r="A60">
            <v>500114</v>
          </cell>
          <cell r="B60" t="str">
            <v>TUBO DE F°F° JE DN 150 MM</v>
          </cell>
          <cell r="C60" t="str">
            <v>M</v>
          </cell>
          <cell r="D60">
            <v>17.03</v>
          </cell>
        </row>
        <row r="61">
          <cell r="A61">
            <v>500116</v>
          </cell>
          <cell r="B61" t="str">
            <v>TUBO  VINIFORT DN 150  MM</v>
          </cell>
          <cell r="C61" t="str">
            <v>M</v>
          </cell>
          <cell r="D61">
            <v>8.11</v>
          </cell>
        </row>
        <row r="62">
          <cell r="A62">
            <v>500118</v>
          </cell>
          <cell r="B62" t="str">
            <v>LUVA DE CORRER PARA PVC DN 150 MM</v>
          </cell>
          <cell r="C62" t="str">
            <v>UND</v>
          </cell>
          <cell r="D62">
            <v>35.82</v>
          </cell>
        </row>
        <row r="63">
          <cell r="A63">
            <v>500123</v>
          </cell>
          <cell r="B63" t="str">
            <v>CURVA 45º FºFº DN 2B DN 150 MM</v>
          </cell>
          <cell r="C63" t="str">
            <v>UND</v>
          </cell>
          <cell r="D63">
            <v>20.2</v>
          </cell>
        </row>
        <row r="64">
          <cell r="A64">
            <v>500124</v>
          </cell>
          <cell r="B64" t="str">
            <v>TÊ PVC DE FºFº 3B DN 150 MM</v>
          </cell>
          <cell r="C64" t="str">
            <v>UND</v>
          </cell>
          <cell r="D64">
            <v>124.04</v>
          </cell>
        </row>
        <row r="65">
          <cell r="A65">
            <v>600002</v>
          </cell>
          <cell r="B65" t="str">
            <v>MADEIRAMENTO</v>
          </cell>
          <cell r="C65" t="str">
            <v>M³</v>
          </cell>
          <cell r="D65">
            <v>553.32000000000005</v>
          </cell>
        </row>
        <row r="66">
          <cell r="A66">
            <v>600024</v>
          </cell>
          <cell r="B66" t="str">
            <v>COBERTURA TELHA COLONIAL</v>
          </cell>
          <cell r="C66" t="str">
            <v>M²</v>
          </cell>
          <cell r="D66" t="e">
            <v>#REF!</v>
          </cell>
        </row>
        <row r="67">
          <cell r="A67">
            <v>600025</v>
          </cell>
          <cell r="B67" t="str">
            <v>MADEIRAMENTO P/ TELHA COLONIAL</v>
          </cell>
          <cell r="C67" t="str">
            <v>M²</v>
          </cell>
          <cell r="D67" t="e">
            <v>#REF!</v>
          </cell>
        </row>
        <row r="68">
          <cell r="A68">
            <v>600029</v>
          </cell>
          <cell r="B68" t="str">
            <v>LAJE PRE-MOLDADA DE PISO</v>
          </cell>
          <cell r="C68" t="str">
            <v>M²</v>
          </cell>
          <cell r="D68">
            <v>0</v>
          </cell>
        </row>
        <row r="69">
          <cell r="A69">
            <v>800007</v>
          </cell>
          <cell r="B69" t="str">
            <v>PORTA MAD. P/ PINTURA 120X210CM</v>
          </cell>
          <cell r="C69" t="str">
            <v>UND</v>
          </cell>
          <cell r="D69" t="e">
            <v>#REF!</v>
          </cell>
        </row>
        <row r="70">
          <cell r="A70">
            <v>800099</v>
          </cell>
          <cell r="B70" t="str">
            <v>PORTÃO DE FERRO GALVANIZADO 2,5X1,8M INCL. PINTURA</v>
          </cell>
          <cell r="C70" t="str">
            <v>UND</v>
          </cell>
          <cell r="D70" t="e">
            <v>#REF!</v>
          </cell>
        </row>
        <row r="71">
          <cell r="A71">
            <v>900001</v>
          </cell>
          <cell r="B71" t="str">
            <v>CHAPISCO C/ ARGAMASSA 1:3 (CIM./AREIA)</v>
          </cell>
          <cell r="C71" t="str">
            <v>M²</v>
          </cell>
          <cell r="D71">
            <v>2.2200000000000002</v>
          </cell>
        </row>
        <row r="72">
          <cell r="A72">
            <v>900003</v>
          </cell>
          <cell r="B72" t="str">
            <v>MASSA ÚNICA</v>
          </cell>
          <cell r="C72" t="str">
            <v>M²</v>
          </cell>
          <cell r="D72" t="e">
            <v>#REF!</v>
          </cell>
        </row>
        <row r="73">
          <cell r="A73">
            <v>900010</v>
          </cell>
          <cell r="B73" t="str">
            <v>IMPERMEABILIZAÇÃO INTERNA DE RESERVATÓRIO</v>
          </cell>
          <cell r="C73" t="str">
            <v>M²</v>
          </cell>
          <cell r="D73">
            <v>21.2</v>
          </cell>
        </row>
        <row r="74">
          <cell r="A74">
            <v>900011</v>
          </cell>
          <cell r="B74" t="str">
            <v>IMPERMEABILIZAÇÃO INTERNA DO DAFA</v>
          </cell>
          <cell r="C74" t="str">
            <v>M²</v>
          </cell>
          <cell r="D74">
            <v>40.19</v>
          </cell>
        </row>
        <row r="75">
          <cell r="A75">
            <v>900015</v>
          </cell>
          <cell r="B75" t="str">
            <v>IMPERMEABILIZAÇÃO EXTERNA DE RESERVATÓRIO</v>
          </cell>
          <cell r="C75" t="str">
            <v>M²</v>
          </cell>
          <cell r="D75" t="e">
            <v>#REF!</v>
          </cell>
        </row>
        <row r="76">
          <cell r="A76">
            <v>900200</v>
          </cell>
          <cell r="B76" t="str">
            <v>ASSENTAMENTO DE PEÇAS , TUBOS  E CONEXÕES PVC  DN 150MM JE DO DAFA</v>
          </cell>
          <cell r="C76" t="str">
            <v>UND</v>
          </cell>
          <cell r="D76">
            <v>310.48</v>
          </cell>
        </row>
        <row r="77">
          <cell r="A77">
            <v>900210</v>
          </cell>
          <cell r="B77" t="str">
            <v>ASSENTAMENTO DE TUBOS  E CONEXÕES PVC  DN 150MM JE</v>
          </cell>
          <cell r="C77" t="str">
            <v>M</v>
          </cell>
          <cell r="D77">
            <v>0.55000000000000004</v>
          </cell>
        </row>
        <row r="78">
          <cell r="A78">
            <v>900220</v>
          </cell>
          <cell r="B78" t="str">
            <v>ASSENTAMENTO DE TUBOS PVC PBA DN 100MM</v>
          </cell>
          <cell r="C78" t="str">
            <v>M</v>
          </cell>
          <cell r="D78" t="e">
            <v>#REF!</v>
          </cell>
        </row>
        <row r="79">
          <cell r="A79">
            <v>900240</v>
          </cell>
          <cell r="B79" t="str">
            <v>ASSENTAMENTO DE TUBOS E CONEXÕES DE 50 A 75MM</v>
          </cell>
          <cell r="C79" t="str">
            <v>M</v>
          </cell>
          <cell r="D79" t="e">
            <v>#REF!</v>
          </cell>
        </row>
        <row r="80">
          <cell r="A80">
            <v>900500</v>
          </cell>
          <cell r="B80" t="str">
            <v>TUBO DE PVCPBA CL-12 50MM</v>
          </cell>
          <cell r="C80" t="str">
            <v>M</v>
          </cell>
          <cell r="D80" t="e">
            <v>#REF!</v>
          </cell>
        </row>
        <row r="81">
          <cell r="A81">
            <v>900501</v>
          </cell>
          <cell r="B81" t="str">
            <v>TUBO DE AÇO GALVANIZADO DN 50 MM</v>
          </cell>
          <cell r="C81" t="str">
            <v>M</v>
          </cell>
          <cell r="D81" t="e">
            <v>#REF!</v>
          </cell>
        </row>
        <row r="82">
          <cell r="A82">
            <v>900502</v>
          </cell>
          <cell r="B82" t="str">
            <v>TUBO DE PVCPBA CL-12 75MM</v>
          </cell>
          <cell r="C82" t="str">
            <v>M</v>
          </cell>
          <cell r="D82">
            <v>0</v>
          </cell>
        </row>
        <row r="83">
          <cell r="A83">
            <v>900520</v>
          </cell>
          <cell r="B83" t="str">
            <v>CURVA PVCPBA CL 15 45ºX100MM</v>
          </cell>
          <cell r="C83" t="str">
            <v>UND</v>
          </cell>
          <cell r="D83" t="e">
            <v>#REF!</v>
          </cell>
        </row>
        <row r="84">
          <cell r="A84">
            <v>900521</v>
          </cell>
          <cell r="B84" t="str">
            <v>CURVA PVCPBA CL 15 90ºX100MM</v>
          </cell>
          <cell r="C84" t="str">
            <v>UND</v>
          </cell>
          <cell r="D84" t="e">
            <v>#REF!</v>
          </cell>
        </row>
        <row r="85">
          <cell r="A85">
            <v>900522</v>
          </cell>
          <cell r="B85" t="str">
            <v>CURVA PVCPBA CL 15 22º30'X100MM</v>
          </cell>
          <cell r="C85" t="str">
            <v>UND</v>
          </cell>
          <cell r="D85" t="e">
            <v>#REF!</v>
          </cell>
        </row>
        <row r="86">
          <cell r="A86">
            <v>900523</v>
          </cell>
          <cell r="B86" t="str">
            <v>VENTOSA SIMPLES DN 50 MM</v>
          </cell>
          <cell r="C86" t="str">
            <v>UND</v>
          </cell>
          <cell r="D86" t="e">
            <v>#REF!</v>
          </cell>
        </row>
        <row r="87">
          <cell r="A87">
            <v>900524</v>
          </cell>
          <cell r="B87" t="str">
            <v>DISPOSITIVO DE DESCARGA 50 MM</v>
          </cell>
          <cell r="C87" t="str">
            <v>UND</v>
          </cell>
          <cell r="D87" t="e">
            <v>#REF!</v>
          </cell>
        </row>
        <row r="88">
          <cell r="A88">
            <v>900530</v>
          </cell>
          <cell r="B88" t="str">
            <v>CURVA PVCPBA CL-12 45ºX50MM</v>
          </cell>
          <cell r="C88" t="str">
            <v>UND</v>
          </cell>
          <cell r="D88" t="e">
            <v>#REF!</v>
          </cell>
        </row>
        <row r="89">
          <cell r="A89">
            <v>900532</v>
          </cell>
          <cell r="B89" t="str">
            <v>CURVA PVCPBA CL-12 90ºX50MM</v>
          </cell>
          <cell r="C89" t="str">
            <v>UND</v>
          </cell>
          <cell r="D89" t="e">
            <v>#REF!</v>
          </cell>
        </row>
        <row r="90">
          <cell r="A90">
            <v>900535</v>
          </cell>
          <cell r="B90" t="str">
            <v>TE PVCPBA CL-12 75X75MM</v>
          </cell>
          <cell r="C90" t="str">
            <v>UND</v>
          </cell>
          <cell r="D90" t="e">
            <v>#REF!</v>
          </cell>
        </row>
        <row r="91">
          <cell r="A91">
            <v>900538</v>
          </cell>
          <cell r="B91" t="str">
            <v>TE RED PVCPBA CL-12 75X50MM</v>
          </cell>
          <cell r="C91" t="str">
            <v>UND</v>
          </cell>
          <cell r="D91" t="e">
            <v>#REF!</v>
          </cell>
        </row>
        <row r="92">
          <cell r="A92">
            <v>900540</v>
          </cell>
          <cell r="B92" t="str">
            <v>REDUÇÃO PVCPBA CL-12 75X50MM</v>
          </cell>
          <cell r="C92" t="str">
            <v>UND</v>
          </cell>
          <cell r="D92" t="e">
            <v>#REF!</v>
          </cell>
        </row>
        <row r="93">
          <cell r="A93">
            <v>900550</v>
          </cell>
          <cell r="B93" t="str">
            <v>CAP PVCPBA 50MM</v>
          </cell>
          <cell r="C93" t="str">
            <v>UND</v>
          </cell>
          <cell r="D93" t="e">
            <v>#REF!</v>
          </cell>
        </row>
        <row r="94">
          <cell r="A94">
            <v>900700</v>
          </cell>
          <cell r="B94" t="str">
            <v>INSTALAÇÃO DE BOMBA SUBMERSÍVEL, TUBOS E CONEXÕES</v>
          </cell>
          <cell r="C94" t="str">
            <v>CJ</v>
          </cell>
          <cell r="D94">
            <v>118.58</v>
          </cell>
        </row>
        <row r="95">
          <cell r="A95">
            <v>900701</v>
          </cell>
          <cell r="B95" t="str">
            <v>INSTALAÇÃO DE BOMBA SUBMERSÍVEL P/ POÇO PROFUNDO H =80M</v>
          </cell>
          <cell r="C95" t="str">
            <v>CJ</v>
          </cell>
          <cell r="D95">
            <v>0</v>
          </cell>
        </row>
        <row r="96">
          <cell r="A96">
            <v>900705</v>
          </cell>
          <cell r="B96" t="str">
            <v>MONTAGEM DE TUBOS E CONEXÕES</v>
          </cell>
          <cell r="C96" t="str">
            <v>CJ</v>
          </cell>
          <cell r="D96">
            <v>21.14</v>
          </cell>
        </row>
        <row r="97">
          <cell r="A97">
            <v>900707</v>
          </cell>
          <cell r="B97" t="str">
            <v>MONTAGEM DE TUBOS E CONEXÕES (RESERVAT./ CHAFARIZ)</v>
          </cell>
          <cell r="C97" t="str">
            <v>CJ</v>
          </cell>
          <cell r="D97">
            <v>0</v>
          </cell>
        </row>
        <row r="98">
          <cell r="A98">
            <v>900710</v>
          </cell>
          <cell r="B98" t="str">
            <v>RESERVATÓRIO EM FIBRA CAP. 10.000L</v>
          </cell>
          <cell r="C98" t="str">
            <v>UND</v>
          </cell>
          <cell r="D98">
            <v>1450</v>
          </cell>
        </row>
        <row r="99">
          <cell r="A99">
            <v>900715</v>
          </cell>
          <cell r="B99" t="str">
            <v>CADASTRO DA REDE</v>
          </cell>
          <cell r="C99" t="str">
            <v>M</v>
          </cell>
          <cell r="D99">
            <v>0.85</v>
          </cell>
        </row>
        <row r="100">
          <cell r="A100">
            <v>900750</v>
          </cell>
          <cell r="B100" t="str">
            <v>MONTAGEM E INSTALAÇÃO DE REDE ELÉTRICA (AT/BT)</v>
          </cell>
          <cell r="C100" t="str">
            <v>M</v>
          </cell>
          <cell r="D100" t="e">
            <v>#REF!</v>
          </cell>
        </row>
        <row r="101">
          <cell r="A101">
            <v>900800</v>
          </cell>
          <cell r="B101" t="str">
            <v>CAIXA TIJOLO MACIÇO 40X40X80CM</v>
          </cell>
          <cell r="C101" t="str">
            <v>UND</v>
          </cell>
          <cell r="D101" t="e">
            <v>#REF!</v>
          </cell>
        </row>
        <row r="102">
          <cell r="A102">
            <v>900900</v>
          </cell>
          <cell r="B102" t="str">
            <v xml:space="preserve">INSTALAÇÃO ELÉTRICA </v>
          </cell>
          <cell r="C102" t="str">
            <v>UND</v>
          </cell>
          <cell r="D102" t="e">
            <v>#REF!</v>
          </cell>
        </row>
        <row r="103">
          <cell r="A103">
            <v>900905</v>
          </cell>
          <cell r="B103" t="str">
            <v>INSTALAÇÃO HIDRÁULICA</v>
          </cell>
          <cell r="C103" t="str">
            <v>UND</v>
          </cell>
          <cell r="D103" t="e">
            <v>#REF!</v>
          </cell>
        </row>
        <row r="104">
          <cell r="A104">
            <v>900910</v>
          </cell>
          <cell r="B104" t="str">
            <v>INSTALAÇÃO MECÂNICA</v>
          </cell>
          <cell r="C104" t="str">
            <v>UND</v>
          </cell>
          <cell r="D104">
            <v>1079.48</v>
          </cell>
        </row>
        <row r="105">
          <cell r="A105">
            <v>900911</v>
          </cell>
          <cell r="B105" t="str">
            <v>LIGAÇÃO DOMICILIAR DE ESGOTO</v>
          </cell>
          <cell r="C105" t="str">
            <v>UND</v>
          </cell>
          <cell r="D105">
            <v>80.405000000000001</v>
          </cell>
        </row>
        <row r="106">
          <cell r="A106">
            <v>900912</v>
          </cell>
          <cell r="B106" t="str">
            <v>LIGAÇÃO INTRADOMICLIAR EM PVC, INCL. DEMOLIÇÃO DE PISO , ESCAVAÇÃO, ASSENT. DA TUBULAÇÃO E RECOMPOSIÇÃO DO PISO</v>
          </cell>
          <cell r="C106" t="str">
            <v>M</v>
          </cell>
          <cell r="D106">
            <v>23.14</v>
          </cell>
        </row>
        <row r="107">
          <cell r="A107">
            <v>900913</v>
          </cell>
          <cell r="B107" t="str">
            <v>EXECUÇÃO DE BOCA DE BUEIRO</v>
          </cell>
          <cell r="C107" t="str">
            <v>UND</v>
          </cell>
        </row>
        <row r="108">
          <cell r="A108">
            <v>900915</v>
          </cell>
          <cell r="B108" t="str">
            <v>LIGAÇÃO DOMICILIAR DE ÁGUA - PADRÃO EMBASA</v>
          </cell>
          <cell r="C108" t="str">
            <v>UND</v>
          </cell>
          <cell r="D108" t="e">
            <v>#REF!</v>
          </cell>
        </row>
        <row r="109">
          <cell r="A109">
            <v>900916</v>
          </cell>
          <cell r="B109" t="str">
            <v>HIDRÔMETRO DE 1/2" X 3M³/H</v>
          </cell>
          <cell r="C109" t="str">
            <v>UND</v>
          </cell>
          <cell r="D109">
            <v>0</v>
          </cell>
        </row>
        <row r="110">
          <cell r="A110">
            <v>900920</v>
          </cell>
          <cell r="B110" t="str">
            <v>POÇO DE VISITA EM ANEL DE CONCRETO PREMOLDADO D = 0,60 M PROND. ATÉ 1,20 M COMTAMPÃO F°F° TD-600</v>
          </cell>
          <cell r="C110" t="str">
            <v>UND</v>
          </cell>
          <cell r="D110">
            <v>223.52941176470588</v>
          </cell>
        </row>
        <row r="111">
          <cell r="A111">
            <v>900930</v>
          </cell>
          <cell r="B111" t="str">
            <v>ASSENTAMENTO DE TUBOS , PEÇAS E CONEXÕES DO BARRILETE</v>
          </cell>
          <cell r="C111" t="str">
            <v>H</v>
          </cell>
          <cell r="D111" t="e">
            <v>#REF!</v>
          </cell>
        </row>
        <row r="112">
          <cell r="A112">
            <v>900940</v>
          </cell>
          <cell r="B112" t="str">
            <v>ESCORAMENTO COM ESTACA PRANCHA METÁLICA , PROFUNDIDADE ACIMA DE 3,50 M</v>
          </cell>
          <cell r="C112" t="str">
            <v>M²</v>
          </cell>
          <cell r="D112">
            <v>36.409999999999997</v>
          </cell>
        </row>
        <row r="113">
          <cell r="A113">
            <v>900955</v>
          </cell>
          <cell r="B113" t="str">
            <v>ABERTURA DE ESTRADA DE ACESSO</v>
          </cell>
          <cell r="C113" t="str">
            <v>M</v>
          </cell>
          <cell r="D113">
            <v>4.41</v>
          </cell>
        </row>
        <row r="114">
          <cell r="A114">
            <v>1100934.90952381</v>
          </cell>
          <cell r="B114" t="str">
            <v>MONTAGEM DE ESCADA DE TUBO GALV. E BARRA CHATA COM FIXAÇÃO</v>
          </cell>
          <cell r="C114" t="str">
            <v>H</v>
          </cell>
          <cell r="D114" t="e">
            <v>#REF!</v>
          </cell>
        </row>
        <row r="115">
          <cell r="A115">
            <v>1112183.7949685601</v>
          </cell>
          <cell r="B115" t="str">
            <v>MONTAGEM DE ESCADA DE TUBO GALV. E BARRA CHATA COM FIXAÇÃO</v>
          </cell>
          <cell r="C115" t="str">
            <v>H</v>
          </cell>
          <cell r="D115" t="e">
            <v>#REF!</v>
          </cell>
        </row>
        <row r="116">
          <cell r="A116">
            <v>1123432.6804132999</v>
          </cell>
          <cell r="B116" t="str">
            <v>DEMOLIÇÃO E RECOMPOSIÇÃO DE MEIO FIO ECONÔMICO</v>
          </cell>
          <cell r="C116" t="str">
            <v>M</v>
          </cell>
          <cell r="D116">
            <v>3.51</v>
          </cell>
        </row>
        <row r="117">
          <cell r="A117" t="str">
            <v>E00001</v>
          </cell>
          <cell r="B117" t="str">
            <v>BETONEIRA</v>
          </cell>
          <cell r="C117" t="str">
            <v>H</v>
          </cell>
          <cell r="D117">
            <v>0.75</v>
          </cell>
        </row>
        <row r="118">
          <cell r="A118" t="str">
            <v>E10000</v>
          </cell>
          <cell r="B118" t="str">
            <v>BOMBA DOSADORA TIPO PISTÃO</v>
          </cell>
          <cell r="C118" t="str">
            <v>UND</v>
          </cell>
          <cell r="D118">
            <v>1020</v>
          </cell>
        </row>
        <row r="119">
          <cell r="A119" t="str">
            <v>E10010</v>
          </cell>
          <cell r="B119" t="str">
            <v>BOMBA SUBMERSÍVEL TRIFÁSICA 220 V</v>
          </cell>
          <cell r="C119" t="str">
            <v>UND</v>
          </cell>
          <cell r="D119">
            <v>925</v>
          </cell>
        </row>
        <row r="120">
          <cell r="A120" t="str">
            <v>E10015</v>
          </cell>
          <cell r="B120" t="str">
            <v>CONJUNTO MOTO BOMBA (CAP. FLUTUANTE)</v>
          </cell>
          <cell r="C120" t="str">
            <v>UND</v>
          </cell>
          <cell r="D120">
            <v>1100</v>
          </cell>
        </row>
        <row r="121">
          <cell r="A121" t="str">
            <v>F00001</v>
          </cell>
          <cell r="B121" t="str">
            <v>FERRAMENTAL</v>
          </cell>
          <cell r="C121" t="str">
            <v>UND</v>
          </cell>
          <cell r="D121">
            <v>1</v>
          </cell>
        </row>
        <row r="122">
          <cell r="A122" t="str">
            <v>F10010</v>
          </cell>
          <cell r="B122" t="str">
            <v>CABO TRIFÁSICO 10MM</v>
          </cell>
          <cell r="C122" t="str">
            <v>M</v>
          </cell>
          <cell r="D122">
            <v>1.1000000000000001</v>
          </cell>
        </row>
        <row r="123">
          <cell r="A123" t="str">
            <v>F10211</v>
          </cell>
          <cell r="B123" t="str">
            <v>FIO 2,5MM²</v>
          </cell>
          <cell r="C123" t="str">
            <v>M</v>
          </cell>
          <cell r="D123">
            <v>0.32</v>
          </cell>
        </row>
        <row r="124">
          <cell r="A124" t="str">
            <v>F10212</v>
          </cell>
          <cell r="B124" t="str">
            <v>FIO 1,5MM²</v>
          </cell>
          <cell r="C124" t="str">
            <v>M</v>
          </cell>
          <cell r="D124">
            <v>0.2</v>
          </cell>
        </row>
        <row r="125">
          <cell r="A125" t="str">
            <v>F10220</v>
          </cell>
          <cell r="B125" t="str">
            <v>TOMADA UNIVERSAL SOBREPOR</v>
          </cell>
          <cell r="C125" t="str">
            <v>UND</v>
          </cell>
          <cell r="D125">
            <v>3.8</v>
          </cell>
        </row>
        <row r="126">
          <cell r="A126" t="str">
            <v>F10225</v>
          </cell>
          <cell r="B126" t="str">
            <v>INTERRUPTOR SIMPLES SOBREPOR</v>
          </cell>
          <cell r="C126" t="str">
            <v>UND</v>
          </cell>
          <cell r="D126">
            <v>2.48</v>
          </cell>
        </row>
        <row r="127">
          <cell r="A127" t="str">
            <v>F10230</v>
          </cell>
          <cell r="B127" t="str">
            <v>BOCAL COM LÂMPADA C/ 1 CABEÇOTE, MOTOR DE 1/3CV, F</v>
          </cell>
          <cell r="C127" t="str">
            <v>UND</v>
          </cell>
          <cell r="D127">
            <v>1.49</v>
          </cell>
        </row>
        <row r="128">
          <cell r="A128" t="str">
            <v>H14044</v>
          </cell>
          <cell r="B128" t="str">
            <v xml:space="preserve">FUNDO PREPARADOR </v>
          </cell>
          <cell r="C128" t="str">
            <v>L</v>
          </cell>
          <cell r="D128">
            <v>3.91</v>
          </cell>
        </row>
        <row r="129">
          <cell r="A129" t="str">
            <v>H15010</v>
          </cell>
          <cell r="B129" t="str">
            <v>RED. FOFO 100X80MM PBJE</v>
          </cell>
          <cell r="C129" t="str">
            <v>UND</v>
          </cell>
          <cell r="D129">
            <v>26.98</v>
          </cell>
        </row>
        <row r="130">
          <cell r="A130" t="str">
            <v>H15011</v>
          </cell>
          <cell r="B130" t="str">
            <v>TUBO FOFO FLP L1,00M</v>
          </cell>
          <cell r="C130" t="str">
            <v>UND</v>
          </cell>
          <cell r="D130">
            <v>60.72</v>
          </cell>
        </row>
        <row r="131">
          <cell r="A131" t="str">
            <v>H15012</v>
          </cell>
          <cell r="B131" t="str">
            <v>REGISTRO CHATO C/ FLANGE E CABEÇOTE 80MM</v>
          </cell>
          <cell r="C131" t="str">
            <v>UND</v>
          </cell>
          <cell r="D131">
            <v>108</v>
          </cell>
        </row>
        <row r="132">
          <cell r="A132" t="str">
            <v>H15013</v>
          </cell>
          <cell r="B132" t="str">
            <v>VÁLVULA DE RETENÇÃO FLUXO AXIAL C/ FECHAM. RÁPIDO TIPO WAFER</v>
          </cell>
          <cell r="C132" t="str">
            <v>UND</v>
          </cell>
          <cell r="D132">
            <v>108</v>
          </cell>
        </row>
        <row r="133">
          <cell r="A133" t="str">
            <v>H15015</v>
          </cell>
          <cell r="B133" t="str">
            <v>VENTOSA FOFO VSF 50MM PN10</v>
          </cell>
          <cell r="C133" t="str">
            <v>UND</v>
          </cell>
          <cell r="D133">
            <v>306</v>
          </cell>
        </row>
        <row r="134">
          <cell r="A134" t="str">
            <v>H15016</v>
          </cell>
          <cell r="B134" t="str">
            <v>REGISTRO CHATO FOFO C/ FL E CABEÇOTE 50MM PN10</v>
          </cell>
          <cell r="C134" t="str">
            <v>UND</v>
          </cell>
          <cell r="D134">
            <v>90</v>
          </cell>
        </row>
        <row r="135">
          <cell r="A135" t="str">
            <v>H15017</v>
          </cell>
          <cell r="B135" t="str">
            <v>TÊ COM FLANGE FOFO 80X50MM</v>
          </cell>
          <cell r="C135" t="str">
            <v>UND</v>
          </cell>
          <cell r="D135">
            <v>53.93</v>
          </cell>
        </row>
        <row r="136">
          <cell r="A136" t="str">
            <v>H15018</v>
          </cell>
          <cell r="B136" t="str">
            <v>TUBO COM FLANGE FOFO L=1,00M 80MM</v>
          </cell>
          <cell r="C136" t="str">
            <v>UND</v>
          </cell>
          <cell r="D136">
            <v>65.709999999999994</v>
          </cell>
        </row>
        <row r="137">
          <cell r="A137" t="str">
            <v>H15019</v>
          </cell>
          <cell r="B137" t="str">
            <v>MANGOTE FLEXÍVEL C/ FLANGE L=10,00M  80MM  PN 10</v>
          </cell>
          <cell r="C137" t="str">
            <v>UND</v>
          </cell>
          <cell r="D137">
            <v>105</v>
          </cell>
        </row>
        <row r="138">
          <cell r="A138" t="str">
            <v>H15020</v>
          </cell>
          <cell r="B138" t="str">
            <v>TUBO DE AÇO FLP 80MM PN10 L=1,30M</v>
          </cell>
          <cell r="C138" t="str">
            <v>UND</v>
          </cell>
          <cell r="D138">
            <v>138.66999999999999</v>
          </cell>
        </row>
        <row r="139">
          <cell r="A139" t="str">
            <v>H15021</v>
          </cell>
          <cell r="B139" t="str">
            <v>REDUÇÃO AÇO FLP L=0,15M PN10</v>
          </cell>
          <cell r="C139" t="str">
            <v>UND</v>
          </cell>
          <cell r="D139">
            <v>54</v>
          </cell>
        </row>
        <row r="140">
          <cell r="A140" t="str">
            <v>H15022</v>
          </cell>
          <cell r="B140" t="str">
            <v>REDUÇÃO NORMAL AÇO PN10 L=0,15</v>
          </cell>
          <cell r="C140" t="str">
            <v>UND</v>
          </cell>
          <cell r="D140">
            <v>94</v>
          </cell>
        </row>
        <row r="141">
          <cell r="A141" t="str">
            <v>H15023</v>
          </cell>
          <cell r="B141" t="str">
            <v>TUBO FLP L=4,20M PN 10 DN 100MM</v>
          </cell>
          <cell r="C141" t="str">
            <v>UND</v>
          </cell>
          <cell r="D141">
            <v>138.4</v>
          </cell>
        </row>
        <row r="142">
          <cell r="A142" t="str">
            <v>H15080</v>
          </cell>
          <cell r="B142" t="str">
            <v>TUBO GALVANIZADO ROSCÁVEL 2"</v>
          </cell>
          <cell r="C142" t="str">
            <v>M</v>
          </cell>
          <cell r="D142">
            <v>15.74</v>
          </cell>
        </row>
        <row r="143">
          <cell r="A143" t="str">
            <v>H15085</v>
          </cell>
          <cell r="B143" t="str">
            <v>LUVA GALVANIZADO ROSCÁVEL 50MM</v>
          </cell>
          <cell r="C143" t="str">
            <v>UND</v>
          </cell>
          <cell r="D143">
            <v>7.12</v>
          </cell>
        </row>
        <row r="144">
          <cell r="A144" t="str">
            <v>H15086</v>
          </cell>
          <cell r="B144" t="str">
            <v>CURVA FERRO GALVANIZADO 45ºX2"</v>
          </cell>
          <cell r="C144" t="str">
            <v>UND</v>
          </cell>
          <cell r="D144">
            <v>14.85</v>
          </cell>
        </row>
        <row r="145">
          <cell r="A145" t="str">
            <v>H15087</v>
          </cell>
          <cell r="B145" t="str">
            <v>UNIÃO MACHO-FÊMEA FERRO GALVANIZADO 2"</v>
          </cell>
          <cell r="C145" t="str">
            <v>UND</v>
          </cell>
          <cell r="D145">
            <v>11</v>
          </cell>
        </row>
        <row r="146">
          <cell r="A146" t="str">
            <v>H15088</v>
          </cell>
          <cell r="B146" t="str">
            <v>VÁLVULA DE RETENÇÃO TIPO PORTINHOLA ÚNICA</v>
          </cell>
          <cell r="C146" t="str">
            <v>UND</v>
          </cell>
          <cell r="D146">
            <v>57.6</v>
          </cell>
        </row>
        <row r="147">
          <cell r="A147" t="str">
            <v>H15089</v>
          </cell>
          <cell r="B147" t="str">
            <v>NIPLE DUPLO DE 2" FERRO GALVANIZADO</v>
          </cell>
          <cell r="C147" t="str">
            <v>UND</v>
          </cell>
          <cell r="D147">
            <v>8.5399999999999991</v>
          </cell>
        </row>
        <row r="148">
          <cell r="A148" t="str">
            <v>H15090</v>
          </cell>
          <cell r="B148" t="str">
            <v>REGISTRO DE GAVETA ROSC 50MM</v>
          </cell>
          <cell r="C148" t="str">
            <v>UND</v>
          </cell>
          <cell r="D148">
            <v>22</v>
          </cell>
        </row>
        <row r="149">
          <cell r="A149" t="str">
            <v>H15091</v>
          </cell>
          <cell r="B149" t="str">
            <v>NIPLE DUPLO F. GALVANIZADO 2"</v>
          </cell>
          <cell r="C149" t="str">
            <v>UND</v>
          </cell>
          <cell r="D149">
            <v>8.5399999999999991</v>
          </cell>
        </row>
        <row r="150">
          <cell r="A150" t="str">
            <v>H15092</v>
          </cell>
          <cell r="B150" t="str">
            <v>CURVA 90ºX2" FÊMEA ROSCA INTERNA</v>
          </cell>
          <cell r="C150" t="str">
            <v>UND</v>
          </cell>
          <cell r="D150">
            <v>32.31</v>
          </cell>
        </row>
        <row r="151">
          <cell r="A151" t="str">
            <v>H15093</v>
          </cell>
          <cell r="B151" t="str">
            <v>CURVA 90 C/ BOLSA DN 100MM</v>
          </cell>
          <cell r="C151" t="str">
            <v>UND</v>
          </cell>
          <cell r="D151">
            <v>55.9</v>
          </cell>
        </row>
        <row r="152">
          <cell r="A152" t="str">
            <v>H15094</v>
          </cell>
          <cell r="B152" t="str">
            <v>CURVA 90 C/ FLANGES DN 100MM</v>
          </cell>
          <cell r="C152" t="str">
            <v>UND</v>
          </cell>
          <cell r="D152">
            <v>56.6</v>
          </cell>
        </row>
        <row r="153">
          <cell r="A153" t="str">
            <v>H15095</v>
          </cell>
          <cell r="B153" t="str">
            <v>BORRACHA DE RED. FERRO GALVANIZADA 2X1 1/2"</v>
          </cell>
          <cell r="C153" t="str">
            <v>UND</v>
          </cell>
          <cell r="D153">
            <v>4.78</v>
          </cell>
        </row>
        <row r="154">
          <cell r="A154" t="str">
            <v>H15096</v>
          </cell>
          <cell r="B154" t="str">
            <v>TUBO FLANGE PONTA L=0,60 M DN 100MM</v>
          </cell>
          <cell r="C154" t="str">
            <v>UND</v>
          </cell>
          <cell r="D154">
            <v>30.72</v>
          </cell>
        </row>
        <row r="155">
          <cell r="A155" t="str">
            <v>H15097</v>
          </cell>
          <cell r="B155" t="str">
            <v>JOELHO 90º 50MM FERRO GALVANIZADO</v>
          </cell>
          <cell r="C155" t="str">
            <v>UND</v>
          </cell>
          <cell r="D155">
            <v>6.42</v>
          </cell>
        </row>
        <row r="156">
          <cell r="A156" t="str">
            <v>H15098</v>
          </cell>
          <cell r="B156" t="str">
            <v>FLANGE SEXTAVADO DN 75MM</v>
          </cell>
          <cell r="C156" t="str">
            <v>UND</v>
          </cell>
          <cell r="D156">
            <v>16.18</v>
          </cell>
        </row>
        <row r="157">
          <cell r="A157" t="str">
            <v>H15099</v>
          </cell>
          <cell r="B157" t="str">
            <v>TUBO ROSCÁVEL L=4,20M 100MM</v>
          </cell>
          <cell r="C157" t="str">
            <v>UND</v>
          </cell>
          <cell r="D157">
            <v>138.24</v>
          </cell>
        </row>
        <row r="158">
          <cell r="A158" t="str">
            <v>H15100</v>
          </cell>
          <cell r="B158" t="str">
            <v>NIPLE DUPLO DN 80MM</v>
          </cell>
          <cell r="C158" t="str">
            <v>UND</v>
          </cell>
          <cell r="D158">
            <v>14.5</v>
          </cell>
        </row>
        <row r="159">
          <cell r="A159" t="str">
            <v>H15101</v>
          </cell>
          <cell r="B159" t="str">
            <v>REGISTRO DE GAVETA DN 80MM</v>
          </cell>
          <cell r="C159" t="str">
            <v>UND</v>
          </cell>
          <cell r="D159">
            <v>108</v>
          </cell>
        </row>
        <row r="160">
          <cell r="A160" t="str">
            <v>H15102</v>
          </cell>
          <cell r="B160" t="str">
            <v>TÊ ROSCÁVEL DN 80MM</v>
          </cell>
          <cell r="C160" t="str">
            <v>UND</v>
          </cell>
          <cell r="D160">
            <v>35.4</v>
          </cell>
        </row>
        <row r="161">
          <cell r="A161" t="str">
            <v>H15103</v>
          </cell>
          <cell r="B161" t="str">
            <v>CURVA MACHO FÊMEA 45º DN 80MM</v>
          </cell>
          <cell r="C161" t="str">
            <v>UND</v>
          </cell>
          <cell r="D161">
            <v>31.25</v>
          </cell>
        </row>
        <row r="162">
          <cell r="A162" t="str">
            <v>H15104</v>
          </cell>
          <cell r="B162" t="str">
            <v>TUBO ROSCÁVEL L=1,30M DN 75MM</v>
          </cell>
          <cell r="C162" t="str">
            <v>UND</v>
          </cell>
          <cell r="D162">
            <v>35.5</v>
          </cell>
        </row>
        <row r="163">
          <cell r="A163" t="str">
            <v>H15105</v>
          </cell>
          <cell r="B163" t="str">
            <v>TUBO ROSCÁVEL L=0,90M DN 100MM</v>
          </cell>
          <cell r="C163" t="str">
            <v>UND</v>
          </cell>
          <cell r="D163">
            <v>44.91</v>
          </cell>
        </row>
        <row r="164">
          <cell r="A164" t="str">
            <v>H15106</v>
          </cell>
          <cell r="B164" t="str">
            <v>CURVA MACHO FÊMEA 90º ND 100MM</v>
          </cell>
          <cell r="C164" t="str">
            <v>ND</v>
          </cell>
          <cell r="D164">
            <v>77.489999999999995</v>
          </cell>
        </row>
        <row r="165">
          <cell r="A165" t="str">
            <v>H15107</v>
          </cell>
          <cell r="B165" t="str">
            <v>TUBO ROSCÁVEL L=2,95M DN 100MM</v>
          </cell>
          <cell r="C165" t="str">
            <v>UND</v>
          </cell>
          <cell r="D165">
            <v>104.43</v>
          </cell>
        </row>
        <row r="166">
          <cell r="A166" t="str">
            <v>H15108</v>
          </cell>
          <cell r="B166" t="str">
            <v>TUBO C/ FLANGE E PONTA L=0,20M DN 50MM</v>
          </cell>
          <cell r="C166" t="str">
            <v>UND</v>
          </cell>
          <cell r="D166">
            <v>6.7</v>
          </cell>
        </row>
        <row r="167">
          <cell r="A167" t="str">
            <v>H15109</v>
          </cell>
          <cell r="B167" t="str">
            <v>TUBO ROSCÁVEL L=4,0M 75MM</v>
          </cell>
          <cell r="C167" t="str">
            <v>UND</v>
          </cell>
          <cell r="D167">
            <v>109.23</v>
          </cell>
        </row>
        <row r="168">
          <cell r="A168" t="str">
            <v>H15110</v>
          </cell>
          <cell r="B168" t="str">
            <v>TÊ 50MM FERRO GALVANIZADO</v>
          </cell>
          <cell r="C168" t="str">
            <v>UND</v>
          </cell>
          <cell r="D168">
            <v>7.41</v>
          </cell>
        </row>
        <row r="169">
          <cell r="A169" t="str">
            <v>H15111</v>
          </cell>
          <cell r="B169" t="str">
            <v>NIPLE DUPLO DN 75MM</v>
          </cell>
          <cell r="C169" t="str">
            <v>UND</v>
          </cell>
          <cell r="D169">
            <v>14.5</v>
          </cell>
        </row>
        <row r="170">
          <cell r="A170" t="str">
            <v>H15112</v>
          </cell>
          <cell r="B170" t="str">
            <v>REGISTRO DE GAVETA DN 75MM</v>
          </cell>
          <cell r="C170" t="str">
            <v>UND</v>
          </cell>
          <cell r="D170">
            <v>108</v>
          </cell>
        </row>
        <row r="171">
          <cell r="A171" t="str">
            <v>H15113</v>
          </cell>
          <cell r="B171" t="str">
            <v>CRIVO ROSC. DN 75MM</v>
          </cell>
          <cell r="C171" t="str">
            <v>UND</v>
          </cell>
          <cell r="D171">
            <v>59.9</v>
          </cell>
        </row>
        <row r="172">
          <cell r="A172" t="str">
            <v>H15114</v>
          </cell>
          <cell r="B172" t="str">
            <v>CURVA FÊMEA 90º DN 100MM</v>
          </cell>
          <cell r="C172" t="str">
            <v>UND</v>
          </cell>
          <cell r="D172">
            <v>77.489999999999995</v>
          </cell>
        </row>
        <row r="173">
          <cell r="A173" t="str">
            <v>H20001</v>
          </cell>
          <cell r="B173" t="str">
            <v>TUBO PVC ESGOTO BRANCO 100MM</v>
          </cell>
          <cell r="C173" t="str">
            <v>M</v>
          </cell>
          <cell r="D173">
            <v>2.35</v>
          </cell>
        </row>
        <row r="174">
          <cell r="A174" t="str">
            <v>H20002</v>
          </cell>
          <cell r="B174" t="str">
            <v>TUBO PVC ESGOTO BRANCO 50MM</v>
          </cell>
          <cell r="C174" t="str">
            <v>M</v>
          </cell>
          <cell r="D174">
            <v>2.1</v>
          </cell>
        </row>
        <row r="175">
          <cell r="A175" t="str">
            <v>H20003</v>
          </cell>
          <cell r="B175" t="str">
            <v>RALO SINFONADO 100MM</v>
          </cell>
          <cell r="C175" t="str">
            <v>UND</v>
          </cell>
          <cell r="D175">
            <v>3.09</v>
          </cell>
        </row>
        <row r="176">
          <cell r="A176" t="str">
            <v>H20004</v>
          </cell>
          <cell r="B176" t="str">
            <v>CURVA PVC ESGOTO 90º DN 100MM</v>
          </cell>
          <cell r="C176" t="str">
            <v>UND</v>
          </cell>
          <cell r="D176">
            <v>6.09</v>
          </cell>
        </row>
        <row r="177">
          <cell r="A177" t="str">
            <v>H20007</v>
          </cell>
          <cell r="B177" t="str">
            <v>CURVA PVC ESGOTO 90º DN 50MM</v>
          </cell>
          <cell r="C177" t="str">
            <v>UND</v>
          </cell>
          <cell r="D177">
            <v>2.08</v>
          </cell>
        </row>
        <row r="178">
          <cell r="A178" t="str">
            <v>H20010</v>
          </cell>
          <cell r="B178" t="str">
            <v>TUBO PVC ESGOTO RIGIDO 100MM</v>
          </cell>
          <cell r="C178" t="str">
            <v>M</v>
          </cell>
          <cell r="D178">
            <v>7.25</v>
          </cell>
        </row>
        <row r="179">
          <cell r="A179" t="str">
            <v>H20017</v>
          </cell>
          <cell r="B179" t="str">
            <v>TUBO PVC PBA CL12 50MM</v>
          </cell>
          <cell r="C179" t="str">
            <v>M</v>
          </cell>
          <cell r="D179">
            <v>2.04</v>
          </cell>
        </row>
        <row r="180">
          <cell r="A180" t="str">
            <v>H20018</v>
          </cell>
          <cell r="B180" t="str">
            <v>TUBO PVC PBA CL12 75MM</v>
          </cell>
          <cell r="C180" t="str">
            <v>M</v>
          </cell>
          <cell r="D180">
            <v>3.04</v>
          </cell>
        </row>
        <row r="181">
          <cell r="A181" t="str">
            <v>H20019</v>
          </cell>
          <cell r="B181" t="str">
            <v>TUBO DE AÇO GALVANIZADO DN 50MM</v>
          </cell>
          <cell r="C181" t="str">
            <v>M</v>
          </cell>
          <cell r="D181">
            <v>15.74</v>
          </cell>
        </row>
        <row r="182">
          <cell r="A182" t="str">
            <v>H20030</v>
          </cell>
          <cell r="B182" t="str">
            <v>TUBO PVC SOLD. P/ ÁGUA 32MM</v>
          </cell>
          <cell r="C182" t="str">
            <v>M</v>
          </cell>
          <cell r="D182">
            <v>2.0499999999999998</v>
          </cell>
        </row>
        <row r="183">
          <cell r="A183" t="str">
            <v>H20032</v>
          </cell>
          <cell r="B183" t="str">
            <v>TUBO PVC SOLD. P/ ÁGUA 20MM</v>
          </cell>
          <cell r="C183" t="str">
            <v>M</v>
          </cell>
          <cell r="D183">
            <v>0.72</v>
          </cell>
        </row>
        <row r="184">
          <cell r="A184" t="str">
            <v>H20050</v>
          </cell>
          <cell r="B184" t="str">
            <v>CURVA PVC VINILFER 45º X100MM</v>
          </cell>
          <cell r="C184" t="str">
            <v>UND</v>
          </cell>
          <cell r="D184">
            <v>30.14</v>
          </cell>
        </row>
        <row r="185">
          <cell r="A185" t="str">
            <v>H20053</v>
          </cell>
          <cell r="B185" t="str">
            <v>CURVA PVC VINILFER 22º X100MM</v>
          </cell>
          <cell r="C185" t="str">
            <v>UND</v>
          </cell>
          <cell r="D185">
            <v>29.34</v>
          </cell>
        </row>
        <row r="186">
          <cell r="A186" t="str">
            <v>H20062</v>
          </cell>
          <cell r="B186" t="str">
            <v>CURVA PVC VINILFER 90º X100MM</v>
          </cell>
          <cell r="C186" t="str">
            <v>UND</v>
          </cell>
          <cell r="D186">
            <v>34.14</v>
          </cell>
        </row>
        <row r="187">
          <cell r="A187" t="str">
            <v>H20063</v>
          </cell>
          <cell r="B187" t="str">
            <v>CURVA PVC PBA 45º X50MM</v>
          </cell>
          <cell r="C187" t="str">
            <v>UND</v>
          </cell>
          <cell r="D187">
            <v>4.7</v>
          </cell>
        </row>
        <row r="188">
          <cell r="A188" t="str">
            <v>H20064</v>
          </cell>
          <cell r="B188" t="str">
            <v>CURVA PVC VINILFER 90º X50MM</v>
          </cell>
          <cell r="C188" t="str">
            <v>UND</v>
          </cell>
          <cell r="D188">
            <v>5.48</v>
          </cell>
        </row>
        <row r="189">
          <cell r="A189" t="str">
            <v>H20067</v>
          </cell>
          <cell r="B189" t="str">
            <v>TÊ PVC PBA BBB 75X50MM</v>
          </cell>
          <cell r="C189" t="str">
            <v>UND</v>
          </cell>
          <cell r="D189">
            <v>5.15</v>
          </cell>
        </row>
        <row r="190">
          <cell r="A190" t="str">
            <v>H20068</v>
          </cell>
          <cell r="B190" t="str">
            <v>TÊ PVC PBA 100X50MM</v>
          </cell>
          <cell r="C190" t="str">
            <v>UND</v>
          </cell>
          <cell r="D190">
            <v>20.51</v>
          </cell>
        </row>
        <row r="191">
          <cell r="A191" t="str">
            <v>H20069</v>
          </cell>
          <cell r="B191" t="str">
            <v>TÊ PVC PBA 50X50MM</v>
          </cell>
          <cell r="C191" t="str">
            <v>UND</v>
          </cell>
          <cell r="D191">
            <v>6.41</v>
          </cell>
        </row>
        <row r="192">
          <cell r="A192" t="str">
            <v>H20070</v>
          </cell>
          <cell r="B192" t="str">
            <v>TÊ PVC BBB 75 MM</v>
          </cell>
          <cell r="C192" t="str">
            <v>UND</v>
          </cell>
          <cell r="D192">
            <v>13.4</v>
          </cell>
        </row>
        <row r="193">
          <cell r="A193" t="str">
            <v>H20071</v>
          </cell>
          <cell r="B193" t="str">
            <v>TÊ PVC BBB 50 MM</v>
          </cell>
          <cell r="C193" t="str">
            <v>UND</v>
          </cell>
          <cell r="D193">
            <v>5.36</v>
          </cell>
        </row>
        <row r="194">
          <cell r="A194" t="str">
            <v>H20080</v>
          </cell>
          <cell r="B194" t="str">
            <v>JOELHO 90º PVC 32MM</v>
          </cell>
          <cell r="C194" t="str">
            <v>UND</v>
          </cell>
          <cell r="D194">
            <v>0.49</v>
          </cell>
        </row>
        <row r="195">
          <cell r="A195" t="str">
            <v>H20082</v>
          </cell>
          <cell r="B195" t="str">
            <v>JOELHO 90º PVC 20MM</v>
          </cell>
          <cell r="C195" t="str">
            <v>UND</v>
          </cell>
          <cell r="D195">
            <v>0.2</v>
          </cell>
        </row>
        <row r="196">
          <cell r="A196" t="str">
            <v>H20087</v>
          </cell>
          <cell r="B196" t="str">
            <v>COLAR DE TOMADA C/ TRAVA 50X1/2"</v>
          </cell>
          <cell r="C196" t="str">
            <v>UND</v>
          </cell>
          <cell r="D196">
            <v>1.32</v>
          </cell>
        </row>
        <row r="197">
          <cell r="A197" t="str">
            <v>H20088</v>
          </cell>
          <cell r="B197" t="str">
            <v>ADAPTADOR PVC SOLD. CURTO 20X1/2"</v>
          </cell>
          <cell r="C197" t="str">
            <v>UND</v>
          </cell>
          <cell r="D197">
            <v>4.03</v>
          </cell>
        </row>
        <row r="198">
          <cell r="A198" t="str">
            <v>H20090</v>
          </cell>
          <cell r="B198" t="str">
            <v>REDUÇÃO PVC PBA 75X50MM CL 12</v>
          </cell>
          <cell r="C198" t="str">
            <v>UND</v>
          </cell>
          <cell r="D198">
            <v>4.75</v>
          </cell>
        </row>
        <row r="199">
          <cell r="A199" t="str">
            <v>H20095</v>
          </cell>
          <cell r="B199" t="str">
            <v>CAP PVC PBA 50MM</v>
          </cell>
          <cell r="C199" t="str">
            <v>UND</v>
          </cell>
          <cell r="D199">
            <v>2.12</v>
          </cell>
        </row>
        <row r="200">
          <cell r="A200" t="str">
            <v>H21008</v>
          </cell>
          <cell r="B200" t="str">
            <v>ANEL DE BORRACHA P/ PVC 150MM</v>
          </cell>
          <cell r="C200" t="str">
            <v>UND</v>
          </cell>
          <cell r="D200">
            <v>3.96</v>
          </cell>
        </row>
        <row r="201">
          <cell r="A201" t="str">
            <v>H21009</v>
          </cell>
          <cell r="B201" t="str">
            <v>ANEL DE BORRACHA P/ PVCPBA 100MM</v>
          </cell>
          <cell r="C201" t="str">
            <v>UND</v>
          </cell>
          <cell r="D201">
            <v>0.83</v>
          </cell>
        </row>
        <row r="202">
          <cell r="A202" t="str">
            <v>H21010</v>
          </cell>
          <cell r="B202" t="str">
            <v>ANEL DE BORRACHA P/ PVCPBA 75MM</v>
          </cell>
          <cell r="C202" t="str">
            <v>UND</v>
          </cell>
          <cell r="D202">
            <v>0.77</v>
          </cell>
        </row>
        <row r="203">
          <cell r="A203" t="str">
            <v>H21011</v>
          </cell>
          <cell r="B203" t="str">
            <v>ANEL DE BORRACHA P/ PVCPBA 50MM</v>
          </cell>
          <cell r="C203" t="str">
            <v>UND</v>
          </cell>
          <cell r="D203">
            <v>0.35</v>
          </cell>
        </row>
        <row r="204">
          <cell r="A204" t="str">
            <v>H21012</v>
          </cell>
          <cell r="B204" t="str">
            <v>ANEL DE BORRACHA P/ PVCPBA 50MM</v>
          </cell>
          <cell r="C204" t="str">
            <v>UND</v>
          </cell>
          <cell r="D204">
            <v>3.96</v>
          </cell>
        </row>
        <row r="205">
          <cell r="A205" t="str">
            <v>H22000</v>
          </cell>
          <cell r="B205" t="str">
            <v>PASTA LUBRIFICANTE P/ PVC</v>
          </cell>
          <cell r="C205" t="str">
            <v>KG</v>
          </cell>
          <cell r="D205">
            <v>14.92</v>
          </cell>
        </row>
        <row r="206">
          <cell r="A206" t="str">
            <v>H22500</v>
          </cell>
          <cell r="B206" t="str">
            <v>VEDAROSCA P/ TUBO PVC (20MM)</v>
          </cell>
          <cell r="C206" t="str">
            <v>UND</v>
          </cell>
          <cell r="D206">
            <v>1.1000000000000001</v>
          </cell>
        </row>
        <row r="207">
          <cell r="A207" t="str">
            <v>H30023</v>
          </cell>
          <cell r="B207" t="str">
            <v>REGISTRO DE GAVETA BRUTO 1/2"</v>
          </cell>
          <cell r="C207" t="str">
            <v>UND</v>
          </cell>
          <cell r="D207">
            <v>5.25</v>
          </cell>
        </row>
        <row r="208">
          <cell r="A208" t="str">
            <v>H30024</v>
          </cell>
          <cell r="B208" t="str">
            <v>VENTOSA SIMPLES 50MM</v>
          </cell>
          <cell r="C208" t="str">
            <v>UND</v>
          </cell>
          <cell r="D208">
            <v>57.6</v>
          </cell>
        </row>
        <row r="209">
          <cell r="A209" t="str">
            <v>H30040</v>
          </cell>
          <cell r="B209" t="str">
            <v>HIDRÔMETRO 1/2"X 3M³/H</v>
          </cell>
          <cell r="C209" t="str">
            <v>UND</v>
          </cell>
          <cell r="D209">
            <v>24.1</v>
          </cell>
        </row>
        <row r="210">
          <cell r="A210" t="str">
            <v>H40010</v>
          </cell>
          <cell r="B210" t="str">
            <v>TORNEIRA 3/4" PARA CHAFARIZ</v>
          </cell>
          <cell r="C210" t="str">
            <v>UND</v>
          </cell>
          <cell r="D210">
            <v>6</v>
          </cell>
        </row>
        <row r="211">
          <cell r="A211" t="str">
            <v>H40015</v>
          </cell>
          <cell r="B211" t="str">
            <v>VASO SANITÁRIO BRANCO</v>
          </cell>
          <cell r="C211" t="str">
            <v>UND</v>
          </cell>
          <cell r="D211">
            <v>52.98</v>
          </cell>
        </row>
        <row r="212">
          <cell r="A212" t="str">
            <v>H40016</v>
          </cell>
          <cell r="B212" t="str">
            <v>LAVATÓRIO S/ COLUNA - BRANCO</v>
          </cell>
          <cell r="C212" t="str">
            <v>UND</v>
          </cell>
          <cell r="D212">
            <v>21.5</v>
          </cell>
        </row>
        <row r="213">
          <cell r="A213" t="str">
            <v>H40017</v>
          </cell>
          <cell r="B213" t="str">
            <v>SIFÃO PARA LAVATÓRIO</v>
          </cell>
          <cell r="C213" t="str">
            <v>UND</v>
          </cell>
          <cell r="D213">
            <v>4.2699999999999996</v>
          </cell>
        </row>
        <row r="214">
          <cell r="A214" t="str">
            <v>H40018</v>
          </cell>
          <cell r="B214" t="str">
            <v>CAIXA DE DESCARGA EXTERNA</v>
          </cell>
          <cell r="C214" t="str">
            <v>UND</v>
          </cell>
          <cell r="D214">
            <v>9.75</v>
          </cell>
        </row>
        <row r="215">
          <cell r="A215" t="str">
            <v>H40020</v>
          </cell>
          <cell r="B215" t="str">
            <v>REGISTRO DE GAVETA 1/2"</v>
          </cell>
          <cell r="C215" t="str">
            <v>UND</v>
          </cell>
          <cell r="D215">
            <v>5.8</v>
          </cell>
        </row>
        <row r="216">
          <cell r="A216" t="str">
            <v>H40021</v>
          </cell>
          <cell r="B216" t="str">
            <v>TORNEIRA DE 1/2"</v>
          </cell>
          <cell r="C216" t="str">
            <v>UND</v>
          </cell>
          <cell r="D216">
            <v>8.5</v>
          </cell>
        </row>
        <row r="217">
          <cell r="A217" t="str">
            <v>H50000</v>
          </cell>
          <cell r="B217" t="str">
            <v>BUCHA DE REDUÇÃO DN 2"X1 1/2 GALV.</v>
          </cell>
          <cell r="C217" t="str">
            <v>UND</v>
          </cell>
          <cell r="D217">
            <v>4.78</v>
          </cell>
        </row>
        <row r="218">
          <cell r="A218" t="str">
            <v>H50010</v>
          </cell>
          <cell r="B218" t="str">
            <v>CURVA  PVC PBA 45º DN 100MM CL 15</v>
          </cell>
          <cell r="C218" t="str">
            <v>UND</v>
          </cell>
          <cell r="D218">
            <v>30.14</v>
          </cell>
        </row>
        <row r="219">
          <cell r="A219" t="str">
            <v>H50020</v>
          </cell>
          <cell r="B219" t="str">
            <v>TUBO FLP L=0,50 M DN = 50MM</v>
          </cell>
          <cell r="C219" t="str">
            <v>UND</v>
          </cell>
          <cell r="D219">
            <v>26.11</v>
          </cell>
        </row>
        <row r="220">
          <cell r="A220" t="str">
            <v>H50021</v>
          </cell>
          <cell r="B220" t="str">
            <v>CURVA 90º C/ FL 50 MM</v>
          </cell>
          <cell r="C220" t="str">
            <v>UND</v>
          </cell>
          <cell r="D220">
            <v>5.84</v>
          </cell>
        </row>
        <row r="221">
          <cell r="A221" t="str">
            <v>H50022</v>
          </cell>
          <cell r="B221" t="str">
            <v>TUBO ROSCÁVEL 100MM AÇO GALVANIZADO L= 1,55 M</v>
          </cell>
          <cell r="C221" t="str">
            <v>UND</v>
          </cell>
          <cell r="D221">
            <v>77.34</v>
          </cell>
        </row>
        <row r="222">
          <cell r="A222" t="str">
            <v>H50023</v>
          </cell>
          <cell r="B222" t="str">
            <v>TUBO ROSCÁVEL 100MM AÇO GALVANIZADO L= 6.00 M</v>
          </cell>
          <cell r="C222" t="str">
            <v>UND</v>
          </cell>
          <cell r="D222">
            <v>229.4</v>
          </cell>
        </row>
        <row r="223">
          <cell r="A223" t="str">
            <v>H50024</v>
          </cell>
          <cell r="B223" t="str">
            <v>TUBO ROSCÁVEL 100MM AÇO GALVANIZADO L= 0.40 M</v>
          </cell>
          <cell r="C223" t="str">
            <v>UND</v>
          </cell>
          <cell r="D223">
            <v>19.96</v>
          </cell>
        </row>
        <row r="224">
          <cell r="A224" t="str">
            <v>H50030</v>
          </cell>
          <cell r="B224" t="str">
            <v>REGISTRO DE GAVETA ROSCÁVEL 100MM  BRONZE</v>
          </cell>
          <cell r="C224" t="str">
            <v>UND</v>
          </cell>
          <cell r="D224">
            <v>258</v>
          </cell>
        </row>
        <row r="225">
          <cell r="A225" t="str">
            <v>H50040</v>
          </cell>
          <cell r="B225" t="str">
            <v>TUBO ROSCÁVAL  GALV. 100MM  L=1,00M</v>
          </cell>
          <cell r="C225" t="str">
            <v>UND</v>
          </cell>
          <cell r="D225">
            <v>49.99</v>
          </cell>
        </row>
        <row r="226">
          <cell r="A226" t="str">
            <v>H50045</v>
          </cell>
          <cell r="B226" t="str">
            <v>TUBO ROSCÁVAL  GALV. 100MM  L=4,60M</v>
          </cell>
          <cell r="C226" t="str">
            <v>UND</v>
          </cell>
          <cell r="D226">
            <v>229.54</v>
          </cell>
        </row>
        <row r="227">
          <cell r="A227" t="str">
            <v>H50046</v>
          </cell>
          <cell r="B227" t="str">
            <v>TUBO ROSCÁVAL  GALV. 100MM  L=6,00M</v>
          </cell>
          <cell r="C227" t="str">
            <v>UND</v>
          </cell>
          <cell r="D227">
            <v>299.39999999999998</v>
          </cell>
        </row>
        <row r="228">
          <cell r="A228" t="str">
            <v>H50050</v>
          </cell>
          <cell r="B228" t="str">
            <v>TUBO PVC PBA 75MM L=6,00M</v>
          </cell>
          <cell r="C228" t="str">
            <v>UND</v>
          </cell>
          <cell r="D228">
            <v>25.32</v>
          </cell>
        </row>
        <row r="229">
          <cell r="A229" t="str">
            <v>H50051</v>
          </cell>
          <cell r="B229" t="str">
            <v>ADAPTADOR PBA L=0,80 M DN 80MM</v>
          </cell>
          <cell r="C229" t="str">
            <v>UND</v>
          </cell>
          <cell r="D229">
            <v>10.23</v>
          </cell>
        </row>
        <row r="230">
          <cell r="A230" t="str">
            <v>H50059</v>
          </cell>
          <cell r="B230" t="str">
            <v>TUBO ROSCÁVEL FERRO GALV 80MM L=6,00M</v>
          </cell>
          <cell r="C230" t="str">
            <v>UND</v>
          </cell>
          <cell r="D230">
            <v>299.39999999999998</v>
          </cell>
        </row>
        <row r="231">
          <cell r="A231" t="str">
            <v>H50060</v>
          </cell>
          <cell r="B231" t="str">
            <v>TUBO ROSCÁVEL FERRO GALV. 50MM L=0,55M</v>
          </cell>
          <cell r="C231" t="str">
            <v>UND</v>
          </cell>
          <cell r="D231">
            <v>27.45</v>
          </cell>
        </row>
        <row r="232">
          <cell r="A232" t="str">
            <v>H50065</v>
          </cell>
          <cell r="B232" t="str">
            <v>TUBO ROSCÁVEL FERRO GALV. 50MM L=2,60M</v>
          </cell>
          <cell r="C232" t="str">
            <v>UND</v>
          </cell>
          <cell r="D232">
            <v>229.4</v>
          </cell>
        </row>
        <row r="233">
          <cell r="A233" t="str">
            <v>H50066</v>
          </cell>
          <cell r="B233" t="str">
            <v>TUBO ROSCÁVEL DE FERRO GALV.  50MM L=5,00M</v>
          </cell>
          <cell r="C233" t="str">
            <v>UND</v>
          </cell>
          <cell r="D233">
            <v>249.5</v>
          </cell>
        </row>
        <row r="234">
          <cell r="A234" t="str">
            <v>H50067</v>
          </cell>
          <cell r="B234" t="str">
            <v>TUBO ROSCÁVEL DE FERRO GALV.  50MM L=6,00M</v>
          </cell>
          <cell r="C234" t="str">
            <v>UND</v>
          </cell>
          <cell r="D234">
            <v>299.39999999999998</v>
          </cell>
        </row>
        <row r="235">
          <cell r="A235" t="str">
            <v>H50070</v>
          </cell>
          <cell r="B235" t="str">
            <v xml:space="preserve">CURVA 90º  50MM FERRO GALV. </v>
          </cell>
          <cell r="C235" t="str">
            <v>UND</v>
          </cell>
          <cell r="D235">
            <v>14.85</v>
          </cell>
        </row>
        <row r="236">
          <cell r="A236" t="str">
            <v>H50090</v>
          </cell>
          <cell r="B236" t="str">
            <v xml:space="preserve">CAP 75MM PVC PBA </v>
          </cell>
          <cell r="C236" t="str">
            <v>UND</v>
          </cell>
          <cell r="D236">
            <v>2.89</v>
          </cell>
        </row>
        <row r="237">
          <cell r="A237" t="str">
            <v>H50100</v>
          </cell>
          <cell r="B237" t="str">
            <v>CURVA PVC PBA 22º 30'DN 50MM</v>
          </cell>
          <cell r="C237" t="str">
            <v>UND</v>
          </cell>
          <cell r="D237">
            <v>4.97</v>
          </cell>
        </row>
        <row r="238">
          <cell r="A238" t="str">
            <v>H50110</v>
          </cell>
          <cell r="B238" t="str">
            <v>CURVA PVC PBA 22º 30'DN 75MM</v>
          </cell>
          <cell r="C238" t="str">
            <v>UND</v>
          </cell>
          <cell r="D238">
            <v>18.63</v>
          </cell>
        </row>
        <row r="239">
          <cell r="A239" t="str">
            <v>H50114</v>
          </cell>
          <cell r="B239" t="str">
            <v>TUBO DE F°F° JE DN 150 MM</v>
          </cell>
          <cell r="C239" t="str">
            <v>M</v>
          </cell>
          <cell r="D239">
            <v>16.239999999999998</v>
          </cell>
        </row>
        <row r="240">
          <cell r="A240" t="str">
            <v>H50115</v>
          </cell>
          <cell r="B240" t="str">
            <v>CURVA PVC PBA 45º 'DN 75MM</v>
          </cell>
          <cell r="C240" t="str">
            <v>UND</v>
          </cell>
          <cell r="D240">
            <v>19.38</v>
          </cell>
        </row>
        <row r="241">
          <cell r="A241" t="str">
            <v>H50116</v>
          </cell>
          <cell r="B241" t="str">
            <v>TUBO  VINIFORT DN 150  MM</v>
          </cell>
          <cell r="C241" t="str">
            <v>M</v>
          </cell>
          <cell r="D241">
            <v>7.32</v>
          </cell>
        </row>
        <row r="242">
          <cell r="A242" t="str">
            <v>H50117</v>
          </cell>
          <cell r="B242" t="str">
            <v>SELIM DN 150 MM</v>
          </cell>
          <cell r="C242" t="str">
            <v>UND</v>
          </cell>
          <cell r="D242">
            <v>16.87</v>
          </cell>
        </row>
        <row r="243">
          <cell r="A243" t="str">
            <v>H50118</v>
          </cell>
          <cell r="B243" t="str">
            <v>LUVA DE CORRER PARA PVC DN 150 MM</v>
          </cell>
          <cell r="C243" t="str">
            <v>UND</v>
          </cell>
          <cell r="D243">
            <v>33.71</v>
          </cell>
        </row>
        <row r="244">
          <cell r="A244" t="str">
            <v>H50119</v>
          </cell>
          <cell r="B244" t="str">
            <v>TAMPÃO FºFº TD-600</v>
          </cell>
          <cell r="C244" t="str">
            <v>UND</v>
          </cell>
          <cell r="D244">
            <v>95</v>
          </cell>
        </row>
        <row r="245">
          <cell r="A245" t="str">
            <v>H50120</v>
          </cell>
          <cell r="B245" t="str">
            <v xml:space="preserve">TUBO PVC DE FºFº DN 50 MM </v>
          </cell>
          <cell r="C245" t="str">
            <v>M</v>
          </cell>
        </row>
        <row r="246">
          <cell r="A246" t="str">
            <v>H50121</v>
          </cell>
          <cell r="B246" t="str">
            <v>TUBO FºFº FL 10 DN  50 MM 4,00 m</v>
          </cell>
          <cell r="C246" t="str">
            <v>UND</v>
          </cell>
          <cell r="D246">
            <v>61.44</v>
          </cell>
        </row>
        <row r="247">
          <cell r="A247" t="str">
            <v>H50122</v>
          </cell>
          <cell r="B247" t="str">
            <v>CURVA 90º FºFº  FL DN 50 MM</v>
          </cell>
          <cell r="C247" t="str">
            <v>UND</v>
          </cell>
          <cell r="D247">
            <v>31</v>
          </cell>
        </row>
        <row r="248">
          <cell r="A248" t="str">
            <v>H50123</v>
          </cell>
          <cell r="B248" t="str">
            <v>CURVA 45º FºFº DN 2B DN 150 MM</v>
          </cell>
          <cell r="C248" t="str">
            <v>UND</v>
          </cell>
          <cell r="D248">
            <v>18.75</v>
          </cell>
        </row>
        <row r="249">
          <cell r="A249" t="str">
            <v>H50124</v>
          </cell>
          <cell r="B249" t="str">
            <v>TÊ PVC DE FºFº 3B DN 150 MM</v>
          </cell>
          <cell r="C249" t="str">
            <v>UND</v>
          </cell>
          <cell r="D249">
            <v>121.93</v>
          </cell>
        </row>
        <row r="250">
          <cell r="A250" t="str">
            <v>H50125</v>
          </cell>
          <cell r="B250" t="str">
            <v>REGISTRO GAVETA FºFº COM CABEÇOTE BV JE DN 150 MM</v>
          </cell>
          <cell r="C250" t="str">
            <v>UND</v>
          </cell>
          <cell r="D250">
            <v>438</v>
          </cell>
        </row>
        <row r="251">
          <cell r="A251" t="str">
            <v>M00001</v>
          </cell>
          <cell r="B251" t="str">
            <v>ESCADA METÁLIA DE BARR CHATA FIXADA COM CHUMBADORES</v>
          </cell>
          <cell r="C251" t="str">
            <v>M</v>
          </cell>
          <cell r="D251">
            <v>62.6</v>
          </cell>
        </row>
        <row r="252">
          <cell r="A252" t="str">
            <v>M10000</v>
          </cell>
          <cell r="B252" t="str">
            <v>QUADRO DE COMANDO (BOMBAS-POÇO TUBULAR)</v>
          </cell>
          <cell r="C252" t="str">
            <v>UND</v>
          </cell>
          <cell r="D252">
            <v>379</v>
          </cell>
        </row>
        <row r="253">
          <cell r="A253" t="str">
            <v>M10001</v>
          </cell>
          <cell r="B253" t="str">
            <v>DIMANTE 40 %</v>
          </cell>
          <cell r="C253" t="str">
            <v>KG</v>
          </cell>
          <cell r="D253">
            <v>4.17</v>
          </cell>
        </row>
        <row r="254">
          <cell r="A254" t="str">
            <v>M10002</v>
          </cell>
          <cell r="B254" t="str">
            <v>ESTOPIM DUPLO</v>
          </cell>
          <cell r="C254" t="str">
            <v>M</v>
          </cell>
          <cell r="D254">
            <v>0.77</v>
          </cell>
        </row>
        <row r="255">
          <cell r="A255" t="str">
            <v>M10003</v>
          </cell>
          <cell r="B255" t="str">
            <v>ESPOLETA</v>
          </cell>
          <cell r="C255" t="str">
            <v>PÇ</v>
          </cell>
          <cell r="D255">
            <v>0.26</v>
          </cell>
        </row>
        <row r="256">
          <cell r="A256" t="str">
            <v>M10010</v>
          </cell>
          <cell r="B256" t="str">
            <v>ESTACA DE CONCRETO PONTA VIRADA H=2,5M</v>
          </cell>
          <cell r="C256" t="str">
            <v>UND</v>
          </cell>
          <cell r="D256">
            <v>7.2</v>
          </cell>
        </row>
        <row r="257">
          <cell r="A257" t="str">
            <v>M10015</v>
          </cell>
          <cell r="B257" t="str">
            <v>GRADE DE RETENÇÃO DE SOLIDOS</v>
          </cell>
          <cell r="C257" t="str">
            <v>UND</v>
          </cell>
          <cell r="D257">
            <v>55</v>
          </cell>
        </row>
        <row r="258">
          <cell r="A258" t="str">
            <v>M14001</v>
          </cell>
          <cell r="B258" t="str">
            <v>TINTA LATEX PVA</v>
          </cell>
          <cell r="C258" t="str">
            <v>L</v>
          </cell>
          <cell r="D258">
            <v>2.68</v>
          </cell>
        </row>
        <row r="259">
          <cell r="A259" t="str">
            <v>M14002</v>
          </cell>
          <cell r="B259" t="str">
            <v>TINTA ACRÍLICA</v>
          </cell>
          <cell r="C259" t="str">
            <v>L</v>
          </cell>
          <cell r="D259">
            <v>4.1100000000000003</v>
          </cell>
        </row>
        <row r="260">
          <cell r="A260" t="str">
            <v>M14003</v>
          </cell>
          <cell r="B260" t="str">
            <v>TINTA ESMALTE</v>
          </cell>
          <cell r="C260" t="str">
            <v>L</v>
          </cell>
          <cell r="D260">
            <v>6.94</v>
          </cell>
        </row>
        <row r="261">
          <cell r="A261" t="str">
            <v>M14004</v>
          </cell>
          <cell r="B261" t="str">
            <v>TRINCHA</v>
          </cell>
          <cell r="C261" t="str">
            <v>UND</v>
          </cell>
          <cell r="D261">
            <v>5.45</v>
          </cell>
        </row>
        <row r="262">
          <cell r="A262" t="str">
            <v>M14015</v>
          </cell>
          <cell r="B262" t="str">
            <v>SOLVENTE</v>
          </cell>
          <cell r="C262" t="str">
            <v>L</v>
          </cell>
          <cell r="D262">
            <v>2.82</v>
          </cell>
        </row>
        <row r="263">
          <cell r="A263" t="str">
            <v>M14016</v>
          </cell>
          <cell r="B263" t="str">
            <v>ZARCÃO</v>
          </cell>
          <cell r="C263" t="str">
            <v>L</v>
          </cell>
          <cell r="D263">
            <v>6</v>
          </cell>
        </row>
        <row r="264">
          <cell r="A264" t="str">
            <v>M14039</v>
          </cell>
          <cell r="B264" t="str">
            <v>DESMOL</v>
          </cell>
          <cell r="C264" t="str">
            <v>KG</v>
          </cell>
          <cell r="D264">
            <v>4.0999999999999996</v>
          </cell>
        </row>
        <row r="265">
          <cell r="A265" t="str">
            <v>M14040</v>
          </cell>
          <cell r="B265" t="str">
            <v>VEDAPREN BRANCO</v>
          </cell>
          <cell r="C265" t="str">
            <v>KG</v>
          </cell>
          <cell r="D265">
            <v>55.45</v>
          </cell>
        </row>
        <row r="266">
          <cell r="A266" t="str">
            <v>M14044</v>
          </cell>
          <cell r="B266" t="str">
            <v>FUNDO PREPARADOR</v>
          </cell>
          <cell r="C266" t="str">
            <v>L</v>
          </cell>
          <cell r="D266">
            <v>3.91</v>
          </cell>
        </row>
        <row r="267">
          <cell r="A267" t="str">
            <v>M14045</v>
          </cell>
          <cell r="B267" t="str">
            <v>LIXA</v>
          </cell>
          <cell r="C267" t="str">
            <v>UND</v>
          </cell>
          <cell r="D267">
            <v>0.24</v>
          </cell>
        </row>
        <row r="268">
          <cell r="A268" t="str">
            <v>M14046</v>
          </cell>
          <cell r="B268" t="str">
            <v>LIXA PARA FERRO</v>
          </cell>
          <cell r="C268" t="str">
            <v>UND</v>
          </cell>
          <cell r="D268">
            <v>1.08</v>
          </cell>
        </row>
        <row r="269">
          <cell r="A269" t="str">
            <v>M15001</v>
          </cell>
          <cell r="B269" t="str">
            <v>PARA RAIO</v>
          </cell>
          <cell r="C269" t="str">
            <v>UND</v>
          </cell>
          <cell r="D269">
            <v>250</v>
          </cell>
        </row>
        <row r="270">
          <cell r="A270" t="str">
            <v>M15003</v>
          </cell>
          <cell r="B270" t="str">
            <v>TAMPA METÁLICA EM CHAPA 1/4"X1,00X1,00</v>
          </cell>
          <cell r="C270" t="str">
            <v>UND</v>
          </cell>
          <cell r="D270">
            <v>65</v>
          </cell>
        </row>
        <row r="271">
          <cell r="A271" t="str">
            <v>M15005</v>
          </cell>
          <cell r="B271" t="str">
            <v>TELA DE PROTEÇÃO</v>
          </cell>
          <cell r="C271" t="str">
            <v>UND</v>
          </cell>
          <cell r="D271">
            <v>8.5</v>
          </cell>
        </row>
        <row r="272">
          <cell r="A272" t="str">
            <v>M15010</v>
          </cell>
          <cell r="B272" t="str">
            <v>TANQUE DE FIBRA DE VIDRO 1001</v>
          </cell>
          <cell r="C272" t="str">
            <v>UND</v>
          </cell>
          <cell r="D272">
            <v>95</v>
          </cell>
        </row>
        <row r="273">
          <cell r="A273" t="str">
            <v>M15014</v>
          </cell>
          <cell r="B273" t="str">
            <v>TUBO COM FLANGE L=0,25M  80MM</v>
          </cell>
          <cell r="C273" t="str">
            <v>UND</v>
          </cell>
          <cell r="D273">
            <v>54.3</v>
          </cell>
        </row>
        <row r="274">
          <cell r="A274" t="str">
            <v>M15090</v>
          </cell>
          <cell r="B274" t="str">
            <v>TUBO DE CONCRETO  CA-1 DN 600</v>
          </cell>
          <cell r="C274" t="str">
            <v>M</v>
          </cell>
          <cell r="D274">
            <v>64.37</v>
          </cell>
        </row>
        <row r="275">
          <cell r="A275" t="str">
            <v>M16001</v>
          </cell>
          <cell r="B275" t="str">
            <v>AÇO CA-50</v>
          </cell>
          <cell r="C275" t="str">
            <v>KG</v>
          </cell>
          <cell r="D275">
            <v>1.74</v>
          </cell>
        </row>
        <row r="276">
          <cell r="A276" t="str">
            <v>M16002</v>
          </cell>
          <cell r="B276" t="str">
            <v>ARAME FARPADO</v>
          </cell>
          <cell r="C276" t="str">
            <v>M</v>
          </cell>
          <cell r="D276">
            <v>0.12</v>
          </cell>
        </row>
        <row r="277">
          <cell r="A277" t="str">
            <v>M16003</v>
          </cell>
          <cell r="B277" t="str">
            <v>ARAME GALVANIZADO</v>
          </cell>
          <cell r="C277" t="str">
            <v>KG</v>
          </cell>
          <cell r="D277">
            <v>1.75</v>
          </cell>
        </row>
        <row r="278">
          <cell r="A278" t="str">
            <v>M16004</v>
          </cell>
          <cell r="B278" t="str">
            <v>ARAME RECOZIDO</v>
          </cell>
          <cell r="C278" t="str">
            <v>KG</v>
          </cell>
          <cell r="D278">
            <v>3.56</v>
          </cell>
        </row>
        <row r="279">
          <cell r="A279" t="str">
            <v>M16006</v>
          </cell>
          <cell r="B279" t="str">
            <v>PREGO 2 1/2X10</v>
          </cell>
          <cell r="C279" t="str">
            <v>KG</v>
          </cell>
          <cell r="D279">
            <v>2.4</v>
          </cell>
        </row>
        <row r="280">
          <cell r="A280" t="str">
            <v>M16007</v>
          </cell>
          <cell r="B280" t="str">
            <v>PARAFUSO 2 1/2X10</v>
          </cell>
          <cell r="C280" t="str">
            <v>UND</v>
          </cell>
          <cell r="D280">
            <v>0.25</v>
          </cell>
        </row>
        <row r="281">
          <cell r="A281" t="str">
            <v>M17004</v>
          </cell>
          <cell r="B281" t="str">
            <v>LAJE PRE-MOLDADA PISO</v>
          </cell>
          <cell r="C281" t="str">
            <v>M²</v>
          </cell>
          <cell r="D281">
            <v>11.5</v>
          </cell>
        </row>
        <row r="282">
          <cell r="A282" t="str">
            <v>M20003</v>
          </cell>
          <cell r="B282" t="str">
            <v>BLOCO CERÂMICO DE 6 FUROS</v>
          </cell>
          <cell r="C282" t="str">
            <v>M²</v>
          </cell>
          <cell r="D282">
            <v>0.14000000000000001</v>
          </cell>
        </row>
        <row r="283">
          <cell r="A283" t="str">
            <v>M20017</v>
          </cell>
          <cell r="B283" t="str">
            <v>TIJOLO MACIÇO</v>
          </cell>
          <cell r="C283" t="str">
            <v>UND</v>
          </cell>
          <cell r="D283">
            <v>7.0000000000000007E-2</v>
          </cell>
        </row>
        <row r="284">
          <cell r="A284" t="str">
            <v>M20020</v>
          </cell>
          <cell r="B284" t="str">
            <v>COMBOGO DE CIMENTO 25X50CM</v>
          </cell>
          <cell r="C284" t="str">
            <v>M²</v>
          </cell>
          <cell r="D284">
            <v>24.01</v>
          </cell>
        </row>
        <row r="285">
          <cell r="A285" t="str">
            <v>M40001</v>
          </cell>
          <cell r="B285" t="str">
            <v>TÁBUA AGRESTE</v>
          </cell>
          <cell r="C285" t="str">
            <v>M²</v>
          </cell>
          <cell r="D285">
            <v>7.3</v>
          </cell>
        </row>
        <row r="286">
          <cell r="A286" t="str">
            <v>M40002</v>
          </cell>
          <cell r="B286" t="str">
            <v>RIPÃO AGRESTE</v>
          </cell>
          <cell r="C286" t="str">
            <v>M</v>
          </cell>
          <cell r="D286">
            <v>0.6</v>
          </cell>
        </row>
        <row r="287">
          <cell r="A287" t="str">
            <v>M40003</v>
          </cell>
          <cell r="B287" t="str">
            <v>BARROTE AGRESTE</v>
          </cell>
          <cell r="C287" t="str">
            <v>M</v>
          </cell>
          <cell r="D287">
            <v>1.4</v>
          </cell>
        </row>
        <row r="288">
          <cell r="A288" t="str">
            <v>M40007</v>
          </cell>
          <cell r="B288" t="str">
            <v>MADEIRIT 12MM RESINADA</v>
          </cell>
          <cell r="C288" t="str">
            <v>M²</v>
          </cell>
          <cell r="D288">
            <v>7.35</v>
          </cell>
        </row>
        <row r="289">
          <cell r="A289" t="str">
            <v>M40010</v>
          </cell>
          <cell r="B289" t="str">
            <v>MADEIRIT 6MM RESINADO</v>
          </cell>
          <cell r="C289" t="str">
            <v>M²</v>
          </cell>
          <cell r="D289">
            <v>5.7</v>
          </cell>
        </row>
        <row r="290">
          <cell r="A290" t="str">
            <v>M40012</v>
          </cell>
          <cell r="B290" t="str">
            <v>ADUELA COM ALIZAR P/ PINT.</v>
          </cell>
          <cell r="C290" t="str">
            <v>M</v>
          </cell>
          <cell r="D290">
            <v>5.31</v>
          </cell>
        </row>
        <row r="291">
          <cell r="A291" t="str">
            <v>M40014</v>
          </cell>
          <cell r="B291" t="str">
            <v>CHAPUZ 10X2,5</v>
          </cell>
          <cell r="C291" t="str">
            <v>UND</v>
          </cell>
          <cell r="D291">
            <v>0.25</v>
          </cell>
        </row>
        <row r="292">
          <cell r="A292" t="str">
            <v>M40027</v>
          </cell>
          <cell r="B292" t="str">
            <v>PORTA DE MADEIRA P/ PINTURA 120X210 INCUSIVE FERRAGENS</v>
          </cell>
          <cell r="C292" t="str">
            <v>UND</v>
          </cell>
          <cell r="D292">
            <v>167.8</v>
          </cell>
        </row>
        <row r="293">
          <cell r="A293" t="str">
            <v>M40050</v>
          </cell>
          <cell r="B293" t="str">
            <v>RESERVATÓRIO ME FIBRA 10.000 L</v>
          </cell>
          <cell r="C293" t="str">
            <v>UND</v>
          </cell>
          <cell r="D293">
            <v>1150</v>
          </cell>
        </row>
        <row r="294">
          <cell r="A294" t="str">
            <v>M40091</v>
          </cell>
          <cell r="B294" t="str">
            <v>JUNTA DE MADEIRA 2X1CM</v>
          </cell>
          <cell r="C294" t="str">
            <v>M</v>
          </cell>
          <cell r="D294">
            <v>0.1</v>
          </cell>
        </row>
        <row r="295">
          <cell r="A295" t="str">
            <v>M40099</v>
          </cell>
          <cell r="B295" t="str">
            <v>MADEIRAMENTO / COBERTURA</v>
          </cell>
          <cell r="C295" t="str">
            <v>M³</v>
          </cell>
          <cell r="D295">
            <v>480</v>
          </cell>
        </row>
        <row r="296">
          <cell r="A296" t="str">
            <v>M40121</v>
          </cell>
          <cell r="B296" t="str">
            <v>TÁBUA AGRESTE 30X3</v>
          </cell>
          <cell r="C296" t="str">
            <v>M</v>
          </cell>
          <cell r="D296">
            <v>2.2000000000000002</v>
          </cell>
        </row>
        <row r="297">
          <cell r="A297" t="str">
            <v>M50032</v>
          </cell>
          <cell r="B297" t="str">
            <v>PORTÃO DE FERRO GALVANIZADO 2,5X1,8M INCL. PINTURA</v>
          </cell>
          <cell r="C297" t="str">
            <v>UND</v>
          </cell>
          <cell r="D297">
            <v>405</v>
          </cell>
        </row>
        <row r="298">
          <cell r="A298" t="str">
            <v>M60003</v>
          </cell>
          <cell r="B298" t="str">
            <v>TELHA DE FIBROCIMENTO 4MM</v>
          </cell>
          <cell r="C298" t="str">
            <v>M²</v>
          </cell>
          <cell r="D298">
            <v>3.69</v>
          </cell>
        </row>
        <row r="299">
          <cell r="A299" t="str">
            <v>M60007</v>
          </cell>
          <cell r="B299" t="str">
            <v>TELHA CERÂMICA TIPO COLONIAL</v>
          </cell>
          <cell r="C299" t="str">
            <v>UND</v>
          </cell>
          <cell r="D299">
            <v>0.19</v>
          </cell>
        </row>
        <row r="300">
          <cell r="A300" t="str">
            <v>M70001</v>
          </cell>
          <cell r="B300" t="str">
            <v>AREIA FINA</v>
          </cell>
          <cell r="C300" t="str">
            <v>M³</v>
          </cell>
          <cell r="D300">
            <v>13.5</v>
          </cell>
        </row>
        <row r="301">
          <cell r="A301" t="str">
            <v>M70002</v>
          </cell>
          <cell r="B301" t="str">
            <v>AREIA GROSSA</v>
          </cell>
          <cell r="C301" t="str">
            <v>M³</v>
          </cell>
          <cell r="D301">
            <v>13.5</v>
          </cell>
        </row>
        <row r="302">
          <cell r="A302" t="str">
            <v>M70003</v>
          </cell>
          <cell r="B302" t="str">
            <v>ARENOSO</v>
          </cell>
          <cell r="C302" t="str">
            <v>M³</v>
          </cell>
          <cell r="D302">
            <v>18</v>
          </cell>
        </row>
        <row r="303">
          <cell r="A303" t="str">
            <v>M70007</v>
          </cell>
          <cell r="B303" t="str">
            <v>BRITA 1</v>
          </cell>
          <cell r="C303" t="str">
            <v>M³</v>
          </cell>
          <cell r="D303">
            <v>42.9</v>
          </cell>
        </row>
        <row r="304">
          <cell r="A304" t="str">
            <v>M70008</v>
          </cell>
          <cell r="B304" t="str">
            <v>BRITA 2</v>
          </cell>
          <cell r="C304" t="str">
            <v>M³</v>
          </cell>
          <cell r="D304">
            <v>42.9</v>
          </cell>
        </row>
        <row r="305">
          <cell r="A305" t="str">
            <v>M70012</v>
          </cell>
          <cell r="B305" t="str">
            <v>PEDRA BRUTA</v>
          </cell>
          <cell r="C305" t="str">
            <v>M³</v>
          </cell>
          <cell r="D305">
            <v>40</v>
          </cell>
        </row>
        <row r="306">
          <cell r="A306" t="str">
            <v>M70014</v>
          </cell>
          <cell r="B306" t="str">
            <v>CIMENTO PORTLAND CP/320</v>
          </cell>
          <cell r="C306" t="str">
            <v>KG</v>
          </cell>
          <cell r="D306">
            <v>0.27</v>
          </cell>
        </row>
        <row r="307">
          <cell r="A307" t="str">
            <v>M70020</v>
          </cell>
          <cell r="B307" t="str">
            <v>TERRA VEGETAL</v>
          </cell>
          <cell r="C307" t="str">
            <v>M³</v>
          </cell>
          <cell r="D307">
            <v>15</v>
          </cell>
        </row>
        <row r="308">
          <cell r="A308" t="str">
            <v>M90054</v>
          </cell>
          <cell r="B308" t="str">
            <v>JUNTA DE PVC</v>
          </cell>
          <cell r="C308" t="str">
            <v>M</v>
          </cell>
          <cell r="D308">
            <v>1.5</v>
          </cell>
        </row>
        <row r="309">
          <cell r="A309" t="str">
            <v>M90055</v>
          </cell>
          <cell r="B309" t="str">
            <v>TAMPA DE INSPEÇÃO EM AÇO CARBONO 90X90</v>
          </cell>
          <cell r="C309" t="str">
            <v>UND</v>
          </cell>
          <cell r="D309">
            <v>52.65</v>
          </cell>
        </row>
        <row r="310">
          <cell r="A310" t="str">
            <v>M90100</v>
          </cell>
          <cell r="B310" t="str">
            <v>SEPARADOR DE FASES EM FIBRA DE VIDRO</v>
          </cell>
          <cell r="C310" t="str">
            <v>UND</v>
          </cell>
          <cell r="D310">
            <v>2000</v>
          </cell>
        </row>
        <row r="311">
          <cell r="A311" t="str">
            <v>O00001</v>
          </cell>
          <cell r="B311" t="str">
            <v>SERVENTE</v>
          </cell>
          <cell r="C311" t="str">
            <v>H</v>
          </cell>
          <cell r="D311">
            <v>1.3482000000000001</v>
          </cell>
        </row>
        <row r="312">
          <cell r="A312" t="str">
            <v>O00002</v>
          </cell>
          <cell r="B312" t="str">
            <v>PEDREIRO</v>
          </cell>
          <cell r="C312" t="str">
            <v>H</v>
          </cell>
          <cell r="D312">
            <v>4.3391999999999991</v>
          </cell>
        </row>
        <row r="313">
          <cell r="A313" t="str">
            <v>O00003</v>
          </cell>
          <cell r="B313" t="str">
            <v>CARPINTEIRO</v>
          </cell>
          <cell r="C313" t="str">
            <v>H</v>
          </cell>
          <cell r="D313">
            <v>4.3391999999999991</v>
          </cell>
        </row>
        <row r="314">
          <cell r="A314" t="str">
            <v>O00004</v>
          </cell>
          <cell r="B314" t="str">
            <v>ARMADOR</v>
          </cell>
          <cell r="C314" t="str">
            <v>H</v>
          </cell>
          <cell r="D314">
            <v>4.3391999999999991</v>
          </cell>
        </row>
        <row r="315">
          <cell r="A315" t="str">
            <v>O00005</v>
          </cell>
          <cell r="B315" t="str">
            <v>PINTOR</v>
          </cell>
          <cell r="C315" t="str">
            <v>H</v>
          </cell>
          <cell r="D315">
            <v>4.3391999999999991</v>
          </cell>
        </row>
        <row r="316">
          <cell r="A316" t="str">
            <v>O00008</v>
          </cell>
          <cell r="B316" t="str">
            <v>TELHADISTA</v>
          </cell>
          <cell r="C316" t="str">
            <v>H</v>
          </cell>
          <cell r="D316">
            <v>4.3391999999999991</v>
          </cell>
        </row>
        <row r="317">
          <cell r="A317" t="str">
            <v>O00010</v>
          </cell>
          <cell r="B317" t="str">
            <v>ENCANADOR</v>
          </cell>
          <cell r="C317" t="str">
            <v>H</v>
          </cell>
          <cell r="D317">
            <v>4.3391999999999993E-2</v>
          </cell>
        </row>
        <row r="318">
          <cell r="A318" t="str">
            <v>O00011</v>
          </cell>
          <cell r="B318" t="str">
            <v>ELETRICISTA</v>
          </cell>
          <cell r="C318" t="str">
            <v>H</v>
          </cell>
          <cell r="D318">
            <v>4.3391999999999991</v>
          </cell>
        </row>
        <row r="319">
          <cell r="A319" t="str">
            <v>O00012</v>
          </cell>
          <cell r="B319" t="str">
            <v>AJUDANTE</v>
          </cell>
          <cell r="C319" t="str">
            <v>H</v>
          </cell>
          <cell r="D319">
            <v>2.5989999999999998</v>
          </cell>
        </row>
        <row r="320">
          <cell r="A320" t="str">
            <v>O00013</v>
          </cell>
          <cell r="B320" t="str">
            <v>MECÂNICO MONTADOR</v>
          </cell>
          <cell r="C320" t="str">
            <v>H</v>
          </cell>
          <cell r="D320">
            <v>4.8364000000000003</v>
          </cell>
        </row>
        <row r="321">
          <cell r="A321" t="str">
            <v>O00015</v>
          </cell>
          <cell r="B321" t="str">
            <v>ELETRICISTA MONTADOR</v>
          </cell>
          <cell r="C321" t="str">
            <v>H</v>
          </cell>
          <cell r="D321">
            <v>4.8364000000000003</v>
          </cell>
        </row>
        <row r="322">
          <cell r="A322" t="str">
            <v>O00026</v>
          </cell>
          <cell r="B322" t="str">
            <v>MONTADOR DE ESTRUTURAS</v>
          </cell>
          <cell r="C322" t="str">
            <v>H</v>
          </cell>
          <cell r="D322">
            <v>4.8364000000000003</v>
          </cell>
        </row>
        <row r="323">
          <cell r="A323" t="str">
            <v>O00027</v>
          </cell>
          <cell r="B323" t="str">
            <v>CAVOUQUEIRO</v>
          </cell>
          <cell r="C323" t="str">
            <v>H</v>
          </cell>
          <cell r="D323">
            <v>12.43</v>
          </cell>
        </row>
        <row r="324">
          <cell r="A324" t="str">
            <v>S00001</v>
          </cell>
          <cell r="B324" t="str">
            <v>ESTAÇÃO DE TRATAMENTO DE ÁGUA - COMPACTA - ETA       DF</v>
          </cell>
          <cell r="C324" t="str">
            <v>UND</v>
          </cell>
          <cell r="D324">
            <v>35000</v>
          </cell>
        </row>
        <row r="325">
          <cell r="A325" t="str">
            <v>S00005</v>
          </cell>
          <cell r="B325" t="str">
            <v>PERFURAÇÃO E REVESTIMENTO DE POÇO COM TUBO DE 6"</v>
          </cell>
          <cell r="C325" t="str">
            <v>M</v>
          </cell>
          <cell r="D325">
            <v>110</v>
          </cell>
        </row>
        <row r="326">
          <cell r="A326" t="str">
            <v>S00011</v>
          </cell>
          <cell r="B326" t="str">
            <v>CADASTRO DO INTERCEPTOR/EMISSÁRIO , DESENHADO A NANQUIM EM PAPEL VEGETAL</v>
          </cell>
          <cell r="C326" t="str">
            <v>M</v>
          </cell>
          <cell r="D326">
            <v>0.85</v>
          </cell>
        </row>
        <row r="327">
          <cell r="A327" t="str">
            <v>S00012</v>
          </cell>
          <cell r="B327" t="str">
            <v>ACOMPANHAMENTO TOPOGRAFICO DA REDE</v>
          </cell>
          <cell r="C327" t="str">
            <v>M</v>
          </cell>
          <cell r="D327">
            <v>1.1399999999999999</v>
          </cell>
        </row>
        <row r="328">
          <cell r="A328" t="str">
            <v>S00013</v>
          </cell>
          <cell r="B328" t="str">
            <v>LOCAÇÃO DA OBRA</v>
          </cell>
          <cell r="C328" t="str">
            <v>M²</v>
          </cell>
          <cell r="D328">
            <v>0.14000000000000001</v>
          </cell>
        </row>
        <row r="329">
          <cell r="A329" t="str">
            <v>S00015</v>
          </cell>
          <cell r="B329" t="str">
            <v>LOCAÇÃO DE REDE</v>
          </cell>
          <cell r="C329" t="str">
            <v>M</v>
          </cell>
          <cell r="D329">
            <v>0.14000000000000001</v>
          </cell>
        </row>
        <row r="330">
          <cell r="A330" t="str">
            <v>S00030</v>
          </cell>
          <cell r="B330" t="str">
            <v>PLACA EM CHAPA DE FERROGALV. (OBRA)</v>
          </cell>
          <cell r="C330" t="str">
            <v>M²</v>
          </cell>
          <cell r="D330">
            <v>35</v>
          </cell>
        </row>
        <row r="331">
          <cell r="A331" t="str">
            <v>S00041</v>
          </cell>
          <cell r="B331" t="str">
            <v>PLANTIO DE GRAMA EM PLACA</v>
          </cell>
          <cell r="C331" t="str">
            <v>M²</v>
          </cell>
          <cell r="D331">
            <v>5.5</v>
          </cell>
        </row>
        <row r="332">
          <cell r="A332" t="str">
            <v>S00060</v>
          </cell>
          <cell r="B332" t="str">
            <v>CADASTRO DA ADUTORA , DESENHADO A NANQUIM EM PAPEL VEGETAL</v>
          </cell>
          <cell r="C332" t="str">
            <v>M</v>
          </cell>
          <cell r="D332">
            <v>0.85</v>
          </cell>
        </row>
        <row r="333">
          <cell r="A333" t="str">
            <v>S00500</v>
          </cell>
          <cell r="B333" t="str">
            <v>TRANSPORTE DE MÁQUINAS E EQUIPAMENTOS</v>
          </cell>
          <cell r="C333" t="str">
            <v>UND</v>
          </cell>
          <cell r="D333">
            <v>1500</v>
          </cell>
        </row>
        <row r="334">
          <cell r="A334" t="str">
            <v>S00560</v>
          </cell>
          <cell r="B334" t="str">
            <v>QUADRO DE COMANDO P/ CONJUNTO MOTO BOMBAS</v>
          </cell>
          <cell r="C334" t="str">
            <v>UND</v>
          </cell>
          <cell r="D334">
            <v>985</v>
          </cell>
        </row>
        <row r="335">
          <cell r="A335" t="str">
            <v>S00570</v>
          </cell>
          <cell r="B335" t="str">
            <v>ESGOTAMENTO DE VALAS COM CONJUNTO MOTO-BOMBA CAPACIDADE PARA 20.000 L/H</v>
          </cell>
          <cell r="C335" t="str">
            <v>H</v>
          </cell>
          <cell r="D335">
            <v>2.0588235294117649</v>
          </cell>
        </row>
        <row r="336">
          <cell r="A336" t="str">
            <v>S00600</v>
          </cell>
          <cell r="B336" t="str">
            <v>ESTUDOS GEODÉSICOS E HIDROGEOLÓGICOS</v>
          </cell>
          <cell r="C336" t="str">
            <v>UND</v>
          </cell>
          <cell r="D336">
            <v>1849.88</v>
          </cell>
        </row>
        <row r="337">
          <cell r="A337" t="str">
            <v>T00115</v>
          </cell>
          <cell r="B337" t="str">
            <v>CAMINHÃO BASCULANTE</v>
          </cell>
          <cell r="C337" t="str">
            <v>H</v>
          </cell>
          <cell r="D337">
            <v>25</v>
          </cell>
        </row>
      </sheetData>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ária"/>
      <sheetName val="Composições"/>
      <sheetName val="Insumos"/>
    </sheetNames>
    <sheetDataSet>
      <sheetData sheetId="0"/>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F16"/>
  <sheetViews>
    <sheetView workbookViewId="0">
      <selection activeCell="A13" sqref="A13:F13"/>
    </sheetView>
  </sheetViews>
  <sheetFormatPr defaultRowHeight="15" x14ac:dyDescent="0.25"/>
  <cols>
    <col min="1" max="1" width="87.140625" style="79" customWidth="1"/>
    <col min="2" max="2" width="16.7109375" style="148" customWidth="1"/>
    <col min="3" max="3" width="12.5703125" style="148" bestFit="1" customWidth="1"/>
    <col min="4" max="4" width="10.85546875" style="148" bestFit="1" customWidth="1"/>
    <col min="5" max="5" width="11.7109375" style="148" bestFit="1" customWidth="1"/>
    <col min="6" max="6" width="15.5703125" style="81" customWidth="1"/>
  </cols>
  <sheetData>
    <row r="1" spans="1:6" s="91" customFormat="1" ht="15.75" x14ac:dyDescent="0.25">
      <c r="A1" s="254" t="s">
        <v>175</v>
      </c>
      <c r="B1" s="254"/>
      <c r="C1" s="254"/>
      <c r="D1" s="254"/>
      <c r="E1" s="254"/>
      <c r="F1" s="254"/>
    </row>
    <row r="2" spans="1:6" s="91" customFormat="1" ht="15.75" x14ac:dyDescent="0.25">
      <c r="A2" s="254" t="s">
        <v>149</v>
      </c>
      <c r="B2" s="254"/>
      <c r="C2" s="254"/>
      <c r="D2" s="254"/>
      <c r="E2" s="254"/>
      <c r="F2" s="254"/>
    </row>
    <row r="3" spans="1:6" s="91" customFormat="1" ht="15.75" x14ac:dyDescent="0.25">
      <c r="A3" s="254" t="s">
        <v>351</v>
      </c>
      <c r="B3" s="254"/>
      <c r="C3" s="254"/>
      <c r="D3" s="254"/>
      <c r="E3" s="254"/>
      <c r="F3" s="254"/>
    </row>
    <row r="4" spans="1:6" ht="18.75" x14ac:dyDescent="0.25">
      <c r="A4" s="154"/>
      <c r="B4" s="155"/>
      <c r="C4" s="155"/>
      <c r="D4" s="155"/>
      <c r="E4" s="155"/>
      <c r="F4" s="156"/>
    </row>
    <row r="5" spans="1:6" s="149" customFormat="1" ht="18.75" x14ac:dyDescent="0.25">
      <c r="A5" s="252" t="s">
        <v>134</v>
      </c>
      <c r="B5" s="252"/>
      <c r="C5" s="252"/>
      <c r="D5" s="252"/>
      <c r="E5" s="252"/>
      <c r="F5" s="252"/>
    </row>
    <row r="6" spans="1:6" s="149" customFormat="1" ht="62.25" customHeight="1" x14ac:dyDescent="0.25">
      <c r="A6" s="255" t="s">
        <v>388</v>
      </c>
      <c r="B6" s="255"/>
      <c r="C6" s="255"/>
      <c r="D6" s="255"/>
      <c r="E6" s="255"/>
      <c r="F6" s="255"/>
    </row>
    <row r="7" spans="1:6" s="149" customFormat="1" ht="18.75" x14ac:dyDescent="0.25">
      <c r="A7" s="250"/>
      <c r="B7" s="250"/>
      <c r="C7" s="250"/>
      <c r="D7" s="250"/>
      <c r="E7" s="250"/>
      <c r="F7" s="250"/>
    </row>
    <row r="8" spans="1:6" s="149" customFormat="1" ht="18.75" x14ac:dyDescent="0.25">
      <c r="A8" s="252" t="s">
        <v>14</v>
      </c>
      <c r="B8" s="252"/>
      <c r="C8" s="252"/>
      <c r="D8" s="252"/>
      <c r="E8" s="252"/>
      <c r="F8" s="252"/>
    </row>
    <row r="9" spans="1:6" s="149" customFormat="1" ht="65.25" customHeight="1" x14ac:dyDescent="0.25">
      <c r="A9" s="253" t="s">
        <v>389</v>
      </c>
      <c r="B9" s="253"/>
      <c r="C9" s="253"/>
      <c r="D9" s="253"/>
      <c r="E9" s="253"/>
      <c r="F9" s="253"/>
    </row>
    <row r="10" spans="1:6" s="153" customFormat="1" ht="18.75" x14ac:dyDescent="0.25">
      <c r="A10" s="150"/>
      <c r="B10" s="151"/>
      <c r="C10" s="151"/>
      <c r="D10" s="151"/>
      <c r="E10" s="151"/>
      <c r="F10" s="152"/>
    </row>
    <row r="11" spans="1:6" ht="18.75" x14ac:dyDescent="0.25">
      <c r="A11" s="252" t="s">
        <v>380</v>
      </c>
      <c r="B11" s="252"/>
      <c r="C11" s="252"/>
      <c r="D11" s="252"/>
      <c r="E11" s="252"/>
      <c r="F11" s="252"/>
    </row>
    <row r="12" spans="1:6" ht="38.25" customHeight="1" x14ac:dyDescent="0.25">
      <c r="A12" s="251" t="s">
        <v>379</v>
      </c>
      <c r="B12" s="251"/>
      <c r="C12" s="251"/>
      <c r="D12" s="251"/>
      <c r="E12" s="251"/>
      <c r="F12" s="251"/>
    </row>
    <row r="13" spans="1:6" ht="40.5" customHeight="1" x14ac:dyDescent="0.25">
      <c r="A13" s="251" t="s">
        <v>350</v>
      </c>
      <c r="B13" s="251"/>
      <c r="C13" s="251"/>
      <c r="D13" s="251"/>
      <c r="E13" s="251"/>
      <c r="F13" s="251"/>
    </row>
    <row r="14" spans="1:6" ht="37.5" customHeight="1" x14ac:dyDescent="0.25">
      <c r="A14" s="251" t="s">
        <v>190</v>
      </c>
      <c r="B14" s="251"/>
      <c r="C14" s="251"/>
      <c r="D14" s="251"/>
      <c r="E14" s="251"/>
      <c r="F14" s="251"/>
    </row>
    <row r="15" spans="1:6" ht="18.75" x14ac:dyDescent="0.25">
      <c r="A15" s="251" t="s">
        <v>381</v>
      </c>
      <c r="B15" s="251"/>
      <c r="C15" s="251"/>
      <c r="D15" s="251"/>
      <c r="E15" s="251"/>
      <c r="F15" s="251"/>
    </row>
    <row r="16" spans="1:6" ht="18.75" x14ac:dyDescent="0.25">
      <c r="A16" s="250"/>
      <c r="B16" s="250"/>
      <c r="C16" s="250"/>
      <c r="D16" s="250"/>
      <c r="E16" s="250"/>
      <c r="F16" s="250"/>
    </row>
  </sheetData>
  <mergeCells count="14">
    <mergeCell ref="A1:F1"/>
    <mergeCell ref="A2:F2"/>
    <mergeCell ref="A3:F3"/>
    <mergeCell ref="A5:F5"/>
    <mergeCell ref="A6:F6"/>
    <mergeCell ref="A7:F7"/>
    <mergeCell ref="A15:F15"/>
    <mergeCell ref="A16:F16"/>
    <mergeCell ref="A8:F8"/>
    <mergeCell ref="A9:F9"/>
    <mergeCell ref="A11:F11"/>
    <mergeCell ref="A12:F12"/>
    <mergeCell ref="A13:F13"/>
    <mergeCell ref="A14:F14"/>
  </mergeCells>
  <pageMargins left="0.98425196850393704" right="0.98425196850393704" top="1.1811023622047245" bottom="0.78740157480314965" header="0.31496062992125984" footer="0.31496062992125984"/>
  <pageSetup paperSize="9" scale="8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J71"/>
  <sheetViews>
    <sheetView zoomScale="85" zoomScaleNormal="85" workbookViewId="0">
      <selection activeCell="C53" sqref="C53"/>
    </sheetView>
  </sheetViews>
  <sheetFormatPr defaultRowHeight="15" x14ac:dyDescent="0.25"/>
  <cols>
    <col min="1" max="1" width="87.140625" style="79" customWidth="1"/>
    <col min="2" max="2" width="18" style="80" customWidth="1"/>
    <col min="3" max="4" width="17.7109375" style="80" bestFit="1" customWidth="1"/>
    <col min="5" max="5" width="17.7109375" style="80" customWidth="1"/>
    <col min="6" max="6" width="17.28515625" style="81" customWidth="1"/>
    <col min="7" max="7" width="12.42578125" style="79" bestFit="1" customWidth="1"/>
    <col min="8" max="9" width="10.7109375" style="79" bestFit="1" customWidth="1"/>
    <col min="10" max="10" width="14.85546875" style="89" hidden="1" customWidth="1"/>
  </cols>
  <sheetData>
    <row r="1" spans="1:10" s="91" customFormat="1" ht="15.75" x14ac:dyDescent="0.25">
      <c r="A1" s="258" t="s">
        <v>175</v>
      </c>
      <c r="B1" s="258"/>
      <c r="C1" s="258"/>
      <c r="D1" s="258"/>
      <c r="E1" s="258"/>
      <c r="F1" s="258"/>
      <c r="G1" s="94"/>
      <c r="H1" s="94"/>
      <c r="I1" s="94"/>
      <c r="J1" s="92"/>
    </row>
    <row r="2" spans="1:10" s="91" customFormat="1" ht="15.75" x14ac:dyDescent="0.25">
      <c r="A2" s="258" t="s">
        <v>149</v>
      </c>
      <c r="B2" s="258"/>
      <c r="C2" s="258"/>
      <c r="D2" s="258"/>
      <c r="E2" s="258"/>
      <c r="F2" s="258"/>
      <c r="G2" s="94"/>
      <c r="H2" s="94"/>
      <c r="I2" s="94"/>
      <c r="J2" s="92"/>
    </row>
    <row r="3" spans="1:10" s="91" customFormat="1" ht="15.75" x14ac:dyDescent="0.25">
      <c r="A3" s="258" t="s">
        <v>168</v>
      </c>
      <c r="B3" s="258"/>
      <c r="C3" s="258"/>
      <c r="D3" s="258"/>
      <c r="E3" s="258"/>
      <c r="F3" s="258"/>
      <c r="G3" s="94"/>
      <c r="H3" s="94"/>
      <c r="I3" s="94"/>
      <c r="J3" s="92"/>
    </row>
    <row r="4" spans="1:10" s="91" customFormat="1" ht="15.75" x14ac:dyDescent="0.25">
      <c r="A4" s="167"/>
      <c r="B4" s="167"/>
      <c r="C4" s="167"/>
      <c r="D4" s="167"/>
      <c r="E4" s="167"/>
      <c r="F4" s="167"/>
      <c r="G4" s="94"/>
      <c r="H4" s="94"/>
      <c r="I4" s="94"/>
      <c r="J4" s="166"/>
    </row>
    <row r="5" spans="1:10" s="83" customFormat="1" ht="15.75" x14ac:dyDescent="0.25">
      <c r="A5" s="258" t="s">
        <v>169</v>
      </c>
      <c r="B5" s="258"/>
      <c r="C5" s="258"/>
      <c r="D5" s="258"/>
      <c r="E5" s="258"/>
      <c r="F5" s="258"/>
      <c r="G5" s="95"/>
      <c r="H5" s="95"/>
      <c r="I5" s="95"/>
      <c r="J5" s="90"/>
    </row>
    <row r="7" spans="1:10" s="83" customFormat="1" ht="15.75" x14ac:dyDescent="0.25">
      <c r="A7" s="256" t="s">
        <v>134</v>
      </c>
      <c r="B7" s="256"/>
      <c r="C7" s="256"/>
      <c r="D7" s="256"/>
      <c r="E7" s="256"/>
      <c r="F7" s="256"/>
      <c r="G7" s="95"/>
      <c r="H7" s="95"/>
      <c r="I7" s="95"/>
      <c r="J7" s="90"/>
    </row>
    <row r="8" spans="1:10" s="83" customFormat="1" ht="43.5" customHeight="1" x14ac:dyDescent="0.25">
      <c r="A8" s="257" t="str">
        <f>'Instruções Preenchimento'!A6:F6</f>
        <v>Projeto Piloto: Substituição de fossas negras por fossas sépticas de evapotranspiração e estabilização de voçorocas às margens do rio Santo Antônio, nas comunidades Agrovila I e Santo Antônio, zona rural do município de Correntina, no Estado da Bahia, na área de jurisdição da 2ª Superintendência Regional da Codevasf.</v>
      </c>
      <c r="B8" s="257"/>
      <c r="C8" s="257"/>
      <c r="D8" s="257"/>
      <c r="E8" s="257"/>
      <c r="F8" s="257"/>
      <c r="G8" s="95"/>
      <c r="H8" s="95"/>
      <c r="I8" s="95"/>
      <c r="J8" s="90"/>
    </row>
    <row r="9" spans="1:10" s="83" customFormat="1" ht="15.75" x14ac:dyDescent="0.25">
      <c r="A9" s="256" t="s">
        <v>14</v>
      </c>
      <c r="B9" s="256"/>
      <c r="C9" s="256"/>
      <c r="D9" s="256"/>
      <c r="E9" s="256"/>
      <c r="F9" s="256"/>
      <c r="G9" s="95"/>
      <c r="H9" s="95"/>
      <c r="I9" s="95"/>
      <c r="J9" s="90"/>
    </row>
    <row r="10" spans="1:10" s="83" customFormat="1" ht="54" customHeight="1" x14ac:dyDescent="0.25">
      <c r="A10" s="257" t="str">
        <f>'Instruções Preenchimento'!A9:F9</f>
        <v>Execução de obras e serviços objetivando a substituição de fossas negras por fossas sépticas de evapotranspiração e a estabilização de voçorocas às margens do rio Santo Antônio, nas comunidades Agrovila I e Santo Antônio, zona rural do município de Correntina, no Estado da Bahia, na área de jurisdição da 2ª Superintendência Regional da Codevasf. Lote I - construção de fossas sépticas de evapotranspiração.</v>
      </c>
      <c r="B10" s="257"/>
      <c r="C10" s="257"/>
      <c r="D10" s="257"/>
      <c r="E10" s="257"/>
      <c r="F10" s="257"/>
      <c r="G10" s="95"/>
      <c r="H10" s="95"/>
      <c r="I10" s="95"/>
      <c r="J10" s="90"/>
    </row>
    <row r="11" spans="1:10" x14ac:dyDescent="0.25">
      <c r="G11" s="147" t="s">
        <v>189</v>
      </c>
    </row>
    <row r="12" spans="1:10" ht="45.75" customHeight="1" x14ac:dyDescent="0.25">
      <c r="A12" s="99" t="s">
        <v>135</v>
      </c>
      <c r="B12" s="100" t="s">
        <v>130</v>
      </c>
      <c r="C12" s="100" t="s">
        <v>131</v>
      </c>
      <c r="D12" s="100" t="s">
        <v>21</v>
      </c>
      <c r="E12" s="100" t="s">
        <v>15</v>
      </c>
      <c r="F12" s="100" t="s">
        <v>184</v>
      </c>
      <c r="G12" s="146">
        <v>1</v>
      </c>
      <c r="H12" s="146">
        <v>2</v>
      </c>
      <c r="I12" s="146">
        <v>3</v>
      </c>
      <c r="J12" s="82" t="s">
        <v>174</v>
      </c>
    </row>
    <row r="13" spans="1:10" s="84" customFormat="1" x14ac:dyDescent="0.25">
      <c r="A13" s="135" t="s">
        <v>271</v>
      </c>
      <c r="B13" s="157" t="s">
        <v>139</v>
      </c>
      <c r="C13" s="158">
        <v>43853</v>
      </c>
      <c r="D13" s="134" t="s">
        <v>6</v>
      </c>
      <c r="E13" s="159">
        <v>1</v>
      </c>
      <c r="F13" s="220">
        <v>15.88</v>
      </c>
      <c r="G13" s="96"/>
      <c r="H13" s="96"/>
      <c r="I13" s="96"/>
      <c r="J13" s="98"/>
    </row>
    <row r="14" spans="1:10" s="84" customFormat="1" x14ac:dyDescent="0.25">
      <c r="A14" s="85" t="s">
        <v>299</v>
      </c>
      <c r="B14" s="234" t="s">
        <v>300</v>
      </c>
      <c r="C14" s="235">
        <v>43770</v>
      </c>
      <c r="D14" s="86" t="s">
        <v>137</v>
      </c>
      <c r="E14" s="236">
        <v>1</v>
      </c>
      <c r="F14" s="220">
        <v>3.77</v>
      </c>
      <c r="G14" s="96"/>
      <c r="H14" s="96"/>
      <c r="I14" s="96"/>
      <c r="J14" s="98"/>
    </row>
    <row r="15" spans="1:10" s="84" customFormat="1" x14ac:dyDescent="0.25">
      <c r="A15" s="135" t="s">
        <v>362</v>
      </c>
      <c r="B15" s="157" t="s">
        <v>363</v>
      </c>
      <c r="C15" s="158">
        <v>43853</v>
      </c>
      <c r="D15" s="134" t="s">
        <v>22</v>
      </c>
      <c r="E15" s="159">
        <v>1</v>
      </c>
      <c r="F15" s="220">
        <v>18.47</v>
      </c>
      <c r="G15" s="96"/>
      <c r="H15" s="96"/>
      <c r="I15" s="96"/>
      <c r="J15" s="98"/>
    </row>
    <row r="16" spans="1:10" s="84" customFormat="1" x14ac:dyDescent="0.25">
      <c r="A16" s="135" t="s">
        <v>361</v>
      </c>
      <c r="B16" s="157" t="s">
        <v>360</v>
      </c>
      <c r="C16" s="158">
        <v>43853</v>
      </c>
      <c r="D16" s="134" t="s">
        <v>22</v>
      </c>
      <c r="E16" s="159">
        <v>1</v>
      </c>
      <c r="F16" s="220">
        <v>19.190000000000001</v>
      </c>
      <c r="G16" s="96"/>
      <c r="H16" s="96"/>
      <c r="I16" s="96"/>
      <c r="J16" s="98"/>
    </row>
    <row r="17" spans="1:10" s="84" customFormat="1" x14ac:dyDescent="0.25">
      <c r="A17" s="85" t="s">
        <v>286</v>
      </c>
      <c r="B17" s="234" t="s">
        <v>287</v>
      </c>
      <c r="C17" s="235">
        <v>43770</v>
      </c>
      <c r="D17" s="86" t="s">
        <v>281</v>
      </c>
      <c r="E17" s="236">
        <v>1</v>
      </c>
      <c r="F17" s="220">
        <v>10.82</v>
      </c>
      <c r="G17" s="96"/>
      <c r="H17" s="96"/>
      <c r="I17" s="96"/>
      <c r="J17" s="98"/>
    </row>
    <row r="18" spans="1:10" s="84" customFormat="1" x14ac:dyDescent="0.25">
      <c r="A18" s="85" t="s">
        <v>288</v>
      </c>
      <c r="B18" s="234" t="s">
        <v>289</v>
      </c>
      <c r="C18" s="235">
        <v>43770</v>
      </c>
      <c r="D18" s="86" t="s">
        <v>281</v>
      </c>
      <c r="E18" s="236">
        <v>1</v>
      </c>
      <c r="F18" s="220">
        <v>2.91</v>
      </c>
      <c r="G18" s="96"/>
      <c r="H18" s="96"/>
      <c r="I18" s="96"/>
      <c r="J18" s="98"/>
    </row>
    <row r="19" spans="1:10" s="84" customFormat="1" x14ac:dyDescent="0.25">
      <c r="A19" s="85" t="s">
        <v>290</v>
      </c>
      <c r="B19" s="234" t="s">
        <v>291</v>
      </c>
      <c r="C19" s="235">
        <v>43770</v>
      </c>
      <c r="D19" s="86" t="s">
        <v>281</v>
      </c>
      <c r="E19" s="236">
        <v>1</v>
      </c>
      <c r="F19" s="220">
        <v>18.72</v>
      </c>
      <c r="G19" s="96"/>
      <c r="H19" s="96"/>
      <c r="I19" s="96"/>
      <c r="J19" s="98"/>
    </row>
    <row r="20" spans="1:10" s="84" customFormat="1" x14ac:dyDescent="0.25">
      <c r="A20" s="85" t="s">
        <v>292</v>
      </c>
      <c r="B20" s="234" t="s">
        <v>293</v>
      </c>
      <c r="C20" s="235">
        <v>43770</v>
      </c>
      <c r="D20" s="86" t="s">
        <v>281</v>
      </c>
      <c r="E20" s="236">
        <v>1</v>
      </c>
      <c r="F20" s="220">
        <v>12.47</v>
      </c>
      <c r="G20" s="96"/>
      <c r="H20" s="96"/>
      <c r="I20" s="96"/>
      <c r="J20" s="98"/>
    </row>
    <row r="21" spans="1:10" s="84" customFormat="1" x14ac:dyDescent="0.25">
      <c r="A21" s="85" t="s">
        <v>294</v>
      </c>
      <c r="B21" s="234" t="s">
        <v>295</v>
      </c>
      <c r="C21" s="235">
        <v>43770</v>
      </c>
      <c r="D21" s="86" t="s">
        <v>281</v>
      </c>
      <c r="E21" s="236">
        <v>1</v>
      </c>
      <c r="F21" s="220">
        <v>5</v>
      </c>
      <c r="G21" s="96"/>
      <c r="H21" s="96"/>
      <c r="I21" s="96"/>
      <c r="J21" s="98"/>
    </row>
    <row r="22" spans="1:10" s="84" customFormat="1" ht="30" x14ac:dyDescent="0.25">
      <c r="A22" s="135" t="s">
        <v>241</v>
      </c>
      <c r="B22" s="157" t="s">
        <v>242</v>
      </c>
      <c r="C22" s="158">
        <v>43853</v>
      </c>
      <c r="D22" s="134" t="s">
        <v>144</v>
      </c>
      <c r="E22" s="159">
        <v>1</v>
      </c>
      <c r="F22" s="220">
        <v>0.54</v>
      </c>
      <c r="G22" s="96"/>
      <c r="H22" s="96"/>
      <c r="I22" s="96"/>
      <c r="J22" s="98"/>
    </row>
    <row r="23" spans="1:10" s="84" customFormat="1" ht="30" x14ac:dyDescent="0.25">
      <c r="A23" s="135" t="s">
        <v>225</v>
      </c>
      <c r="B23" s="157" t="s">
        <v>226</v>
      </c>
      <c r="C23" s="158">
        <v>43853</v>
      </c>
      <c r="D23" s="134" t="s">
        <v>137</v>
      </c>
      <c r="E23" s="159">
        <v>1</v>
      </c>
      <c r="F23" s="220">
        <v>472.01</v>
      </c>
      <c r="G23" s="96"/>
      <c r="H23" s="96"/>
      <c r="I23" s="96"/>
      <c r="J23" s="98"/>
    </row>
    <row r="24" spans="1:10" s="84" customFormat="1" ht="45" x14ac:dyDescent="0.25">
      <c r="A24" s="135" t="s">
        <v>211</v>
      </c>
      <c r="B24" s="157" t="s">
        <v>212</v>
      </c>
      <c r="C24" s="158">
        <v>43853</v>
      </c>
      <c r="D24" s="134" t="s">
        <v>137</v>
      </c>
      <c r="E24" s="159">
        <v>1</v>
      </c>
      <c r="F24" s="220">
        <v>432.81</v>
      </c>
      <c r="G24" s="96"/>
      <c r="H24" s="96"/>
      <c r="I24" s="96"/>
      <c r="J24" s="98"/>
    </row>
    <row r="25" spans="1:10" s="84" customFormat="1" ht="45" x14ac:dyDescent="0.25">
      <c r="A25" s="135" t="s">
        <v>229</v>
      </c>
      <c r="B25" s="157" t="s">
        <v>230</v>
      </c>
      <c r="C25" s="158">
        <v>43853</v>
      </c>
      <c r="D25" s="134" t="s">
        <v>137</v>
      </c>
      <c r="E25" s="159">
        <v>1</v>
      </c>
      <c r="F25" s="220">
        <v>490.87</v>
      </c>
      <c r="G25" s="96"/>
      <c r="H25" s="96"/>
      <c r="I25" s="96"/>
      <c r="J25" s="98"/>
    </row>
    <row r="26" spans="1:10" s="84" customFormat="1" ht="30" x14ac:dyDescent="0.25">
      <c r="A26" s="135" t="s">
        <v>233</v>
      </c>
      <c r="B26" s="157" t="s">
        <v>234</v>
      </c>
      <c r="C26" s="158">
        <v>43853</v>
      </c>
      <c r="D26" s="134" t="s">
        <v>22</v>
      </c>
      <c r="E26" s="159">
        <v>1</v>
      </c>
      <c r="F26" s="220">
        <v>17.82</v>
      </c>
      <c r="G26" s="96"/>
      <c r="H26" s="96"/>
      <c r="I26" s="96"/>
      <c r="J26" s="98"/>
    </row>
    <row r="27" spans="1:10" s="84" customFormat="1" x14ac:dyDescent="0.25">
      <c r="A27" s="135" t="s">
        <v>210</v>
      </c>
      <c r="B27" s="157" t="s">
        <v>209</v>
      </c>
      <c r="C27" s="158">
        <v>43853</v>
      </c>
      <c r="D27" s="134" t="s">
        <v>6</v>
      </c>
      <c r="E27" s="159">
        <v>1</v>
      </c>
      <c r="F27" s="220">
        <v>1.69</v>
      </c>
      <c r="G27" s="96"/>
      <c r="H27" s="96"/>
      <c r="I27" s="96"/>
      <c r="J27" s="98"/>
    </row>
    <row r="28" spans="1:10" s="84" customFormat="1" x14ac:dyDescent="0.25">
      <c r="A28" s="135" t="s">
        <v>356</v>
      </c>
      <c r="B28" s="157" t="s">
        <v>357</v>
      </c>
      <c r="C28" s="158">
        <v>43853</v>
      </c>
      <c r="D28" s="134" t="s">
        <v>358</v>
      </c>
      <c r="E28" s="159">
        <v>1</v>
      </c>
      <c r="F28" s="220">
        <v>472.5</v>
      </c>
      <c r="G28" s="96"/>
      <c r="H28" s="96"/>
      <c r="I28" s="96"/>
      <c r="J28" s="98"/>
    </row>
    <row r="29" spans="1:10" s="84" customFormat="1" x14ac:dyDescent="0.25">
      <c r="A29" s="135" t="s">
        <v>267</v>
      </c>
      <c r="B29" s="157" t="s">
        <v>266</v>
      </c>
      <c r="C29" s="158">
        <v>43853</v>
      </c>
      <c r="D29" s="134" t="s">
        <v>144</v>
      </c>
      <c r="E29" s="159">
        <v>1</v>
      </c>
      <c r="F29" s="220">
        <v>0.08</v>
      </c>
      <c r="G29" s="96"/>
      <c r="H29" s="96"/>
      <c r="I29" s="96"/>
      <c r="J29" s="98"/>
    </row>
    <row r="30" spans="1:10" s="84" customFormat="1" x14ac:dyDescent="0.25">
      <c r="A30" s="135" t="s">
        <v>205</v>
      </c>
      <c r="B30" s="157" t="s">
        <v>206</v>
      </c>
      <c r="C30" s="158">
        <v>43853</v>
      </c>
      <c r="D30" s="134" t="s">
        <v>6</v>
      </c>
      <c r="E30" s="159">
        <v>1</v>
      </c>
      <c r="F30" s="220">
        <v>5.1100000000000003</v>
      </c>
      <c r="G30" s="96"/>
      <c r="H30" s="96"/>
      <c r="I30" s="96"/>
      <c r="J30" s="98"/>
    </row>
    <row r="31" spans="1:10" s="84" customFormat="1" x14ac:dyDescent="0.25">
      <c r="A31" s="135" t="s">
        <v>239</v>
      </c>
      <c r="B31" s="157" t="s">
        <v>240</v>
      </c>
      <c r="C31" s="158">
        <v>43853</v>
      </c>
      <c r="D31" s="134" t="s">
        <v>6</v>
      </c>
      <c r="E31" s="159">
        <v>1</v>
      </c>
      <c r="F31" s="220">
        <v>2.77</v>
      </c>
      <c r="G31" s="96"/>
      <c r="H31" s="96"/>
      <c r="I31" s="96"/>
      <c r="J31" s="98"/>
    </row>
    <row r="32" spans="1:10" s="84" customFormat="1" x14ac:dyDescent="0.25">
      <c r="A32" s="135" t="s">
        <v>215</v>
      </c>
      <c r="B32" s="157" t="s">
        <v>216</v>
      </c>
      <c r="C32" s="158">
        <v>43853</v>
      </c>
      <c r="D32" s="134" t="s">
        <v>22</v>
      </c>
      <c r="E32" s="159">
        <v>1</v>
      </c>
      <c r="F32" s="220">
        <v>23.18</v>
      </c>
      <c r="G32" s="96"/>
      <c r="H32" s="96"/>
      <c r="I32" s="96"/>
      <c r="J32" s="98"/>
    </row>
    <row r="33" spans="1:10" s="84" customFormat="1" ht="75" x14ac:dyDescent="0.25">
      <c r="A33" s="135" t="s">
        <v>370</v>
      </c>
      <c r="B33" s="157" t="s">
        <v>325</v>
      </c>
      <c r="C33" s="158">
        <v>43853</v>
      </c>
      <c r="D33" s="134" t="s">
        <v>260</v>
      </c>
      <c r="E33" s="159">
        <v>1</v>
      </c>
      <c r="F33" s="220">
        <v>121.22</v>
      </c>
      <c r="G33" s="96"/>
      <c r="H33" s="96"/>
      <c r="I33" s="96"/>
      <c r="J33" s="98"/>
    </row>
    <row r="34" spans="1:10" s="84" customFormat="1" ht="30" x14ac:dyDescent="0.25">
      <c r="A34" s="135" t="s">
        <v>217</v>
      </c>
      <c r="B34" s="157" t="s">
        <v>218</v>
      </c>
      <c r="C34" s="158">
        <v>43853</v>
      </c>
      <c r="D34" s="134" t="s">
        <v>137</v>
      </c>
      <c r="E34" s="159">
        <v>1</v>
      </c>
      <c r="F34" s="220">
        <v>340.14</v>
      </c>
      <c r="G34" s="96"/>
      <c r="H34" s="96"/>
      <c r="I34" s="96"/>
      <c r="J34" s="98"/>
    </row>
    <row r="35" spans="1:10" s="84" customFormat="1" ht="30" x14ac:dyDescent="0.25">
      <c r="A35" s="135" t="s">
        <v>313</v>
      </c>
      <c r="B35" s="157" t="s">
        <v>314</v>
      </c>
      <c r="C35" s="158">
        <v>43853</v>
      </c>
      <c r="D35" s="134" t="s">
        <v>137</v>
      </c>
      <c r="E35" s="159">
        <v>1</v>
      </c>
      <c r="F35" s="220">
        <v>280.04000000000002</v>
      </c>
      <c r="G35" s="96"/>
      <c r="H35" s="96"/>
      <c r="I35" s="96"/>
      <c r="J35" s="98"/>
    </row>
    <row r="36" spans="1:10" s="84" customFormat="1" x14ac:dyDescent="0.25">
      <c r="A36" s="85" t="s">
        <v>282</v>
      </c>
      <c r="B36" s="234" t="s">
        <v>283</v>
      </c>
      <c r="C36" s="235">
        <v>43770</v>
      </c>
      <c r="D36" s="86" t="s">
        <v>281</v>
      </c>
      <c r="E36" s="236">
        <v>1</v>
      </c>
      <c r="F36" s="220">
        <v>180</v>
      </c>
      <c r="G36" s="96"/>
      <c r="H36" s="96"/>
      <c r="I36" s="96"/>
      <c r="J36" s="98"/>
    </row>
    <row r="37" spans="1:10" s="84" customFormat="1" x14ac:dyDescent="0.25">
      <c r="A37" s="135" t="s">
        <v>372</v>
      </c>
      <c r="B37" s="157" t="s">
        <v>371</v>
      </c>
      <c r="C37" s="158">
        <v>43853</v>
      </c>
      <c r="D37" s="134" t="s">
        <v>22</v>
      </c>
      <c r="E37" s="159">
        <v>1</v>
      </c>
      <c r="F37" s="220">
        <v>128.07</v>
      </c>
      <c r="G37" s="96"/>
      <c r="H37" s="96"/>
      <c r="I37" s="96"/>
      <c r="J37" s="98"/>
    </row>
    <row r="38" spans="1:10" s="84" customFormat="1" x14ac:dyDescent="0.25">
      <c r="A38" s="135" t="s">
        <v>201</v>
      </c>
      <c r="B38" s="157" t="s">
        <v>202</v>
      </c>
      <c r="C38" s="158">
        <v>43853</v>
      </c>
      <c r="D38" s="134" t="s">
        <v>6</v>
      </c>
      <c r="E38" s="159">
        <v>1</v>
      </c>
      <c r="F38" s="220">
        <v>12.46</v>
      </c>
      <c r="G38" s="96"/>
      <c r="H38" s="96"/>
      <c r="I38" s="96"/>
      <c r="J38" s="98"/>
    </row>
    <row r="39" spans="1:10" s="84" customFormat="1" x14ac:dyDescent="0.25">
      <c r="A39" s="135" t="s">
        <v>197</v>
      </c>
      <c r="B39" s="157" t="s">
        <v>198</v>
      </c>
      <c r="C39" s="158">
        <v>43853</v>
      </c>
      <c r="D39" s="134" t="s">
        <v>22</v>
      </c>
      <c r="E39" s="159">
        <v>1</v>
      </c>
      <c r="F39" s="220">
        <v>22.9</v>
      </c>
      <c r="G39" s="96"/>
      <c r="H39" s="96"/>
      <c r="I39" s="96"/>
      <c r="J39" s="98"/>
    </row>
    <row r="40" spans="1:10" s="84" customFormat="1" ht="30" x14ac:dyDescent="0.25">
      <c r="A40" s="135" t="s">
        <v>364</v>
      </c>
      <c r="B40" s="157" t="s">
        <v>278</v>
      </c>
      <c r="C40" s="158">
        <v>43853</v>
      </c>
      <c r="D40" s="134" t="s">
        <v>22</v>
      </c>
      <c r="E40" s="159">
        <v>1</v>
      </c>
      <c r="F40" s="220">
        <v>89.26</v>
      </c>
      <c r="G40" s="96"/>
      <c r="H40" s="96"/>
      <c r="I40" s="96"/>
      <c r="J40" s="98"/>
    </row>
    <row r="41" spans="1:10" s="84" customFormat="1" ht="30" x14ac:dyDescent="0.25">
      <c r="A41" s="135" t="s">
        <v>277</v>
      </c>
      <c r="B41" s="157" t="s">
        <v>278</v>
      </c>
      <c r="C41" s="158">
        <v>43853</v>
      </c>
      <c r="D41" s="134" t="s">
        <v>22</v>
      </c>
      <c r="E41" s="159">
        <v>1</v>
      </c>
      <c r="F41" s="220">
        <v>89.26</v>
      </c>
      <c r="G41" s="96"/>
      <c r="H41" s="96"/>
      <c r="I41" s="96"/>
      <c r="J41" s="98"/>
    </row>
    <row r="42" spans="1:10" s="84" customFormat="1" ht="30" x14ac:dyDescent="0.25">
      <c r="A42" s="135" t="s">
        <v>365</v>
      </c>
      <c r="B42" s="157" t="s">
        <v>366</v>
      </c>
      <c r="C42" s="158">
        <v>43853</v>
      </c>
      <c r="D42" s="134" t="s">
        <v>137</v>
      </c>
      <c r="E42" s="159">
        <v>1</v>
      </c>
      <c r="F42" s="220">
        <v>64.400000000000006</v>
      </c>
      <c r="G42" s="96"/>
      <c r="H42" s="96"/>
      <c r="I42" s="96"/>
      <c r="J42" s="98"/>
    </row>
    <row r="43" spans="1:10" s="84" customFormat="1" x14ac:dyDescent="0.25">
      <c r="A43" s="135" t="s">
        <v>251</v>
      </c>
      <c r="B43" s="157" t="s">
        <v>252</v>
      </c>
      <c r="C43" s="158">
        <v>43853</v>
      </c>
      <c r="D43" s="134" t="s">
        <v>144</v>
      </c>
      <c r="E43" s="159">
        <v>1</v>
      </c>
      <c r="F43" s="220">
        <v>1.78</v>
      </c>
      <c r="G43" s="96"/>
      <c r="H43" s="96"/>
      <c r="I43" s="96"/>
      <c r="J43" s="98"/>
    </row>
    <row r="44" spans="1:10" s="84" customFormat="1" x14ac:dyDescent="0.25">
      <c r="A44" s="135" t="s">
        <v>254</v>
      </c>
      <c r="B44" s="157" t="s">
        <v>255</v>
      </c>
      <c r="C44" s="158">
        <v>43853</v>
      </c>
      <c r="D44" s="134" t="s">
        <v>144</v>
      </c>
      <c r="E44" s="159">
        <v>1</v>
      </c>
      <c r="F44" s="220">
        <v>1.02</v>
      </c>
      <c r="G44" s="96"/>
      <c r="H44" s="96"/>
      <c r="I44" s="96"/>
      <c r="J44" s="98"/>
    </row>
    <row r="45" spans="1:10" s="84" customFormat="1" x14ac:dyDescent="0.25">
      <c r="A45" s="135" t="s">
        <v>307</v>
      </c>
      <c r="B45" s="157" t="s">
        <v>308</v>
      </c>
      <c r="C45" s="158">
        <v>43853</v>
      </c>
      <c r="D45" s="134" t="s">
        <v>309</v>
      </c>
      <c r="E45" s="159">
        <v>1</v>
      </c>
      <c r="F45" s="220">
        <v>4.67</v>
      </c>
      <c r="G45" s="96"/>
      <c r="H45" s="96"/>
      <c r="I45" s="96"/>
      <c r="J45" s="98"/>
    </row>
    <row r="46" spans="1:10" s="84" customFormat="1" x14ac:dyDescent="0.25">
      <c r="A46" s="85" t="s">
        <v>284</v>
      </c>
      <c r="B46" s="234" t="s">
        <v>285</v>
      </c>
      <c r="C46" s="235">
        <v>43770</v>
      </c>
      <c r="D46" s="86" t="s">
        <v>281</v>
      </c>
      <c r="E46" s="236">
        <v>1</v>
      </c>
      <c r="F46" s="220">
        <v>89</v>
      </c>
      <c r="G46" s="96"/>
      <c r="H46" s="96"/>
      <c r="I46" s="96"/>
      <c r="J46" s="98"/>
    </row>
    <row r="47" spans="1:10" s="84" customFormat="1" ht="30" x14ac:dyDescent="0.25">
      <c r="A47" s="135" t="s">
        <v>279</v>
      </c>
      <c r="B47" s="157" t="s">
        <v>280</v>
      </c>
      <c r="C47" s="158">
        <v>43853</v>
      </c>
      <c r="D47" s="134" t="s">
        <v>281</v>
      </c>
      <c r="E47" s="159">
        <v>1</v>
      </c>
      <c r="F47" s="220">
        <v>695</v>
      </c>
      <c r="G47" s="96"/>
      <c r="H47" s="96"/>
      <c r="I47" s="96"/>
      <c r="J47" s="98"/>
    </row>
    <row r="48" spans="1:10" s="84" customFormat="1" x14ac:dyDescent="0.25">
      <c r="A48" s="85" t="s">
        <v>301</v>
      </c>
      <c r="B48" s="234" t="s">
        <v>302</v>
      </c>
      <c r="C48" s="235">
        <v>43770</v>
      </c>
      <c r="D48" s="86" t="s">
        <v>281</v>
      </c>
      <c r="E48" s="236">
        <v>1</v>
      </c>
      <c r="F48" s="220">
        <v>30</v>
      </c>
      <c r="G48" s="96"/>
      <c r="H48" s="96"/>
      <c r="I48" s="96"/>
      <c r="J48" s="98"/>
    </row>
    <row r="49" spans="1:10" s="84" customFormat="1" x14ac:dyDescent="0.25">
      <c r="A49" s="85" t="s">
        <v>303</v>
      </c>
      <c r="B49" s="234" t="s">
        <v>305</v>
      </c>
      <c r="C49" s="235">
        <v>43770</v>
      </c>
      <c r="D49" s="86" t="s">
        <v>281</v>
      </c>
      <c r="E49" s="236">
        <v>1</v>
      </c>
      <c r="F49" s="220">
        <v>87.77</v>
      </c>
      <c r="G49" s="96"/>
      <c r="H49" s="96"/>
      <c r="I49" s="96"/>
      <c r="J49" s="98"/>
    </row>
    <row r="50" spans="1:10" s="84" customFormat="1" x14ac:dyDescent="0.25">
      <c r="A50" s="85" t="s">
        <v>304</v>
      </c>
      <c r="B50" s="234" t="s">
        <v>306</v>
      </c>
      <c r="C50" s="235">
        <v>43770</v>
      </c>
      <c r="D50" s="86" t="s">
        <v>281</v>
      </c>
      <c r="E50" s="236">
        <v>1</v>
      </c>
      <c r="F50" s="220">
        <v>29.83</v>
      </c>
      <c r="G50" s="96"/>
      <c r="H50" s="96"/>
      <c r="I50" s="96"/>
      <c r="J50" s="98"/>
    </row>
    <row r="51" spans="1:10" s="84" customFormat="1" x14ac:dyDescent="0.25">
      <c r="A51" s="135" t="s">
        <v>275</v>
      </c>
      <c r="B51" s="157" t="s">
        <v>276</v>
      </c>
      <c r="C51" s="158">
        <v>43853</v>
      </c>
      <c r="D51" s="134" t="s">
        <v>22</v>
      </c>
      <c r="E51" s="159">
        <v>1</v>
      </c>
      <c r="F51" s="220">
        <v>41.41</v>
      </c>
      <c r="G51" s="96"/>
      <c r="H51" s="96"/>
      <c r="I51" s="96"/>
      <c r="J51" s="98"/>
    </row>
    <row r="52" spans="1:10" s="84" customFormat="1" x14ac:dyDescent="0.25">
      <c r="A52" s="237" t="s">
        <v>377</v>
      </c>
      <c r="B52" s="238" t="s">
        <v>256</v>
      </c>
      <c r="C52" s="239">
        <v>43871</v>
      </c>
      <c r="D52" s="240" t="s">
        <v>6</v>
      </c>
      <c r="E52" s="241">
        <v>1</v>
      </c>
      <c r="F52" s="220">
        <f>AVERAGE(G52:I52)</f>
        <v>5.68</v>
      </c>
      <c r="G52" s="247">
        <v>4.99</v>
      </c>
      <c r="H52" s="247">
        <v>6.3</v>
      </c>
      <c r="I52" s="247">
        <v>5.75</v>
      </c>
      <c r="J52" s="98"/>
    </row>
    <row r="53" spans="1:10" s="84" customFormat="1" x14ac:dyDescent="0.25">
      <c r="A53" s="135" t="s">
        <v>249</v>
      </c>
      <c r="B53" s="157" t="s">
        <v>250</v>
      </c>
      <c r="C53" s="158">
        <v>43853</v>
      </c>
      <c r="D53" s="134" t="s">
        <v>137</v>
      </c>
      <c r="E53" s="159">
        <v>1</v>
      </c>
      <c r="F53" s="220">
        <v>65.42</v>
      </c>
      <c r="G53" s="96"/>
      <c r="H53" s="96"/>
      <c r="I53" s="96"/>
      <c r="J53" s="98"/>
    </row>
    <row r="54" spans="1:10" s="84" customFormat="1" x14ac:dyDescent="0.25">
      <c r="A54" s="135" t="s">
        <v>195</v>
      </c>
      <c r="B54" s="157" t="s">
        <v>196</v>
      </c>
      <c r="C54" s="158">
        <v>43853</v>
      </c>
      <c r="D54" s="134" t="s">
        <v>22</v>
      </c>
      <c r="E54" s="159">
        <v>1</v>
      </c>
      <c r="F54" s="220">
        <v>23.33</v>
      </c>
      <c r="G54" s="96"/>
      <c r="H54" s="96"/>
      <c r="I54" s="96"/>
      <c r="J54" s="98"/>
    </row>
    <row r="55" spans="1:10" s="84" customFormat="1" x14ac:dyDescent="0.25">
      <c r="A55" s="135" t="s">
        <v>244</v>
      </c>
      <c r="B55" s="157" t="s">
        <v>245</v>
      </c>
      <c r="C55" s="158">
        <v>43853</v>
      </c>
      <c r="D55" s="134" t="s">
        <v>246</v>
      </c>
      <c r="E55" s="159">
        <v>1</v>
      </c>
      <c r="F55" s="220">
        <v>47.25</v>
      </c>
      <c r="G55" s="96"/>
      <c r="H55" s="96"/>
      <c r="I55" s="96"/>
      <c r="J55" s="98"/>
    </row>
    <row r="56" spans="1:10" s="84" customFormat="1" ht="30" x14ac:dyDescent="0.25">
      <c r="A56" s="135" t="s">
        <v>319</v>
      </c>
      <c r="B56" s="157" t="s">
        <v>320</v>
      </c>
      <c r="C56" s="158">
        <v>43853</v>
      </c>
      <c r="D56" s="134" t="s">
        <v>136</v>
      </c>
      <c r="E56" s="159">
        <v>1</v>
      </c>
      <c r="F56" s="220">
        <v>225</v>
      </c>
      <c r="G56" s="96"/>
      <c r="H56" s="96"/>
      <c r="I56" s="96"/>
      <c r="J56" s="98"/>
    </row>
    <row r="57" spans="1:10" s="84" customFormat="1" ht="30" x14ac:dyDescent="0.25">
      <c r="A57" s="135" t="s">
        <v>317</v>
      </c>
      <c r="B57" s="157" t="s">
        <v>318</v>
      </c>
      <c r="C57" s="158">
        <v>43853</v>
      </c>
      <c r="D57" s="134" t="s">
        <v>2</v>
      </c>
      <c r="E57" s="159">
        <v>1</v>
      </c>
      <c r="F57" s="220">
        <v>4.17</v>
      </c>
      <c r="G57" s="96"/>
      <c r="H57" s="96"/>
      <c r="I57" s="96"/>
      <c r="J57" s="98"/>
    </row>
    <row r="58" spans="1:10" s="84" customFormat="1" x14ac:dyDescent="0.25">
      <c r="A58" s="135" t="s">
        <v>322</v>
      </c>
      <c r="B58" s="157" t="s">
        <v>321</v>
      </c>
      <c r="C58" s="158">
        <v>43853</v>
      </c>
      <c r="D58" s="134" t="s">
        <v>144</v>
      </c>
      <c r="E58" s="159">
        <v>1</v>
      </c>
      <c r="F58" s="220">
        <v>10.220000000000001</v>
      </c>
      <c r="G58" s="96"/>
      <c r="H58" s="96"/>
      <c r="I58" s="96"/>
      <c r="J58" s="98"/>
    </row>
    <row r="59" spans="1:10" s="84" customFormat="1" ht="60" x14ac:dyDescent="0.25">
      <c r="A59" s="135" t="s">
        <v>258</v>
      </c>
      <c r="B59" s="157" t="s">
        <v>259</v>
      </c>
      <c r="C59" s="158">
        <v>43853</v>
      </c>
      <c r="D59" s="134" t="s">
        <v>260</v>
      </c>
      <c r="E59" s="159">
        <v>1</v>
      </c>
      <c r="F59" s="220">
        <v>95.23</v>
      </c>
      <c r="G59" s="96"/>
      <c r="H59" s="96"/>
      <c r="I59" s="96"/>
      <c r="J59" s="98"/>
    </row>
    <row r="60" spans="1:10" s="84" customFormat="1" ht="60" x14ac:dyDescent="0.25">
      <c r="A60" s="135" t="s">
        <v>261</v>
      </c>
      <c r="B60" s="157" t="s">
        <v>262</v>
      </c>
      <c r="C60" s="158">
        <v>43853</v>
      </c>
      <c r="D60" s="134" t="s">
        <v>263</v>
      </c>
      <c r="E60" s="159">
        <v>1</v>
      </c>
      <c r="F60" s="220">
        <v>45.37</v>
      </c>
      <c r="G60" s="96"/>
      <c r="H60" s="96"/>
      <c r="I60" s="96"/>
      <c r="J60" s="98"/>
    </row>
    <row r="61" spans="1:10" s="84" customFormat="1" ht="30" x14ac:dyDescent="0.25">
      <c r="A61" s="135" t="s">
        <v>373</v>
      </c>
      <c r="B61" s="157" t="s">
        <v>374</v>
      </c>
      <c r="C61" s="158">
        <v>43853</v>
      </c>
      <c r="D61" s="134" t="s">
        <v>2</v>
      </c>
      <c r="E61" s="159">
        <v>1</v>
      </c>
      <c r="F61" s="220">
        <v>1.46</v>
      </c>
      <c r="G61" s="96"/>
      <c r="H61" s="96"/>
      <c r="I61" s="96"/>
      <c r="J61" s="98"/>
    </row>
    <row r="62" spans="1:10" s="84" customFormat="1" ht="30" x14ac:dyDescent="0.25">
      <c r="A62" s="135" t="s">
        <v>315</v>
      </c>
      <c r="B62" s="157" t="s">
        <v>316</v>
      </c>
      <c r="C62" s="158">
        <v>43853</v>
      </c>
      <c r="D62" s="134" t="s">
        <v>2</v>
      </c>
      <c r="E62" s="159">
        <v>1</v>
      </c>
      <c r="F62" s="220">
        <v>4.72</v>
      </c>
      <c r="G62" s="96"/>
      <c r="H62" s="96"/>
      <c r="I62" s="96"/>
      <c r="J62" s="98"/>
    </row>
    <row r="63" spans="1:10" s="84" customFormat="1" ht="30" x14ac:dyDescent="0.25">
      <c r="A63" s="135" t="s">
        <v>221</v>
      </c>
      <c r="B63" s="157" t="s">
        <v>222</v>
      </c>
      <c r="C63" s="158">
        <v>43853</v>
      </c>
      <c r="D63" s="134" t="s">
        <v>2</v>
      </c>
      <c r="E63" s="159">
        <v>1</v>
      </c>
      <c r="F63" s="220">
        <v>1.5</v>
      </c>
      <c r="G63" s="96"/>
      <c r="H63" s="96"/>
      <c r="I63" s="96"/>
      <c r="J63" s="98"/>
    </row>
    <row r="64" spans="1:10" s="84" customFormat="1" ht="30" x14ac:dyDescent="0.25">
      <c r="A64" s="135" t="s">
        <v>219</v>
      </c>
      <c r="B64" s="157" t="s">
        <v>220</v>
      </c>
      <c r="C64" s="158">
        <v>43853</v>
      </c>
      <c r="D64" s="134" t="s">
        <v>2</v>
      </c>
      <c r="E64" s="159">
        <v>1</v>
      </c>
      <c r="F64" s="220">
        <v>8.2100000000000009</v>
      </c>
      <c r="G64" s="79"/>
      <c r="H64" s="79"/>
      <c r="I64" s="79"/>
      <c r="J64" s="98"/>
    </row>
    <row r="65" spans="1:10" s="84" customFormat="1" x14ac:dyDescent="0.25">
      <c r="A65" s="135" t="s">
        <v>143</v>
      </c>
      <c r="B65" s="157" t="s">
        <v>138</v>
      </c>
      <c r="C65" s="158">
        <v>43853</v>
      </c>
      <c r="D65" s="134" t="s">
        <v>22</v>
      </c>
      <c r="E65" s="159">
        <v>1</v>
      </c>
      <c r="F65" s="220">
        <v>16.28</v>
      </c>
      <c r="G65" s="96"/>
      <c r="H65" s="79"/>
      <c r="I65" s="79"/>
      <c r="J65" s="98"/>
    </row>
    <row r="66" spans="1:10" s="84" customFormat="1" ht="30" x14ac:dyDescent="0.25">
      <c r="A66" s="135" t="s">
        <v>247</v>
      </c>
      <c r="B66" s="157" t="s">
        <v>248</v>
      </c>
      <c r="C66" s="158">
        <v>43853</v>
      </c>
      <c r="D66" s="134" t="s">
        <v>2</v>
      </c>
      <c r="E66" s="159">
        <v>1</v>
      </c>
      <c r="F66" s="220">
        <v>1.44</v>
      </c>
      <c r="G66" s="96"/>
      <c r="H66" s="79"/>
      <c r="I66" s="79"/>
      <c r="J66" s="98"/>
    </row>
    <row r="67" spans="1:10" s="84" customFormat="1" x14ac:dyDescent="0.25">
      <c r="A67" s="135" t="s">
        <v>203</v>
      </c>
      <c r="B67" s="157" t="s">
        <v>204</v>
      </c>
      <c r="C67" s="158">
        <v>43853</v>
      </c>
      <c r="D67" s="134" t="s">
        <v>6</v>
      </c>
      <c r="E67" s="159">
        <v>1</v>
      </c>
      <c r="F67" s="220">
        <v>9.0399999999999991</v>
      </c>
      <c r="G67" s="96"/>
      <c r="H67" s="79"/>
      <c r="I67" s="79"/>
      <c r="J67" s="98"/>
    </row>
    <row r="68" spans="1:10" s="84" customFormat="1" ht="30" x14ac:dyDescent="0.25">
      <c r="A68" s="135" t="s">
        <v>367</v>
      </c>
      <c r="B68" s="157" t="s">
        <v>368</v>
      </c>
      <c r="C68" s="158">
        <v>43853</v>
      </c>
      <c r="D68" s="134" t="s">
        <v>369</v>
      </c>
      <c r="E68" s="159">
        <v>1</v>
      </c>
      <c r="F68" s="220">
        <v>0.81</v>
      </c>
      <c r="G68" s="96"/>
      <c r="H68" s="79"/>
      <c r="I68" s="79"/>
      <c r="J68" s="98"/>
    </row>
    <row r="69" spans="1:10" s="84" customFormat="1" x14ac:dyDescent="0.25">
      <c r="A69" s="135" t="s">
        <v>199</v>
      </c>
      <c r="B69" s="157" t="s">
        <v>200</v>
      </c>
      <c r="C69" s="158">
        <v>43853</v>
      </c>
      <c r="D69" s="134" t="s">
        <v>2</v>
      </c>
      <c r="E69" s="159">
        <v>1</v>
      </c>
      <c r="F69" s="220">
        <v>8.2799999999999994</v>
      </c>
      <c r="G69" s="96"/>
      <c r="H69" s="79"/>
      <c r="I69" s="79"/>
      <c r="J69" s="98"/>
    </row>
    <row r="70" spans="1:10" x14ac:dyDescent="0.25">
      <c r="A70" s="135" t="s">
        <v>237</v>
      </c>
      <c r="B70" s="157" t="s">
        <v>238</v>
      </c>
      <c r="C70" s="158">
        <v>43853</v>
      </c>
      <c r="D70" s="134" t="s">
        <v>2</v>
      </c>
      <c r="E70" s="159">
        <v>1</v>
      </c>
      <c r="F70" s="220">
        <v>2.98</v>
      </c>
    </row>
    <row r="71" spans="1:10" x14ac:dyDescent="0.25">
      <c r="A71" s="242" t="s">
        <v>298</v>
      </c>
      <c r="B71" s="243" t="s">
        <v>296</v>
      </c>
      <c r="C71" s="244">
        <v>43800</v>
      </c>
      <c r="D71" s="245" t="s">
        <v>349</v>
      </c>
      <c r="E71" s="246">
        <v>1</v>
      </c>
      <c r="F71" s="220">
        <v>1.08</v>
      </c>
    </row>
  </sheetData>
  <autoFilter ref="A12:J71"/>
  <sortState ref="A12:J107">
    <sortCondition ref="A12"/>
  </sortState>
  <mergeCells count="8">
    <mergeCell ref="A9:F9"/>
    <mergeCell ref="A10:F10"/>
    <mergeCell ref="A5:F5"/>
    <mergeCell ref="A1:F1"/>
    <mergeCell ref="A2:F2"/>
    <mergeCell ref="A3:F3"/>
    <mergeCell ref="A7:F7"/>
    <mergeCell ref="A8:F8"/>
  </mergeCells>
  <pageMargins left="0.98425196850393704" right="0.98425196850393704" top="0.78740157480314965" bottom="0.78740157480314965" header="0.31496062992125984" footer="0.31496062992125984"/>
  <pageSetup paperSize="9" scale="3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H277"/>
  <sheetViews>
    <sheetView topLeftCell="A244" zoomScale="70" zoomScaleNormal="70" workbookViewId="0">
      <selection activeCell="B254" sqref="B254:H274"/>
    </sheetView>
  </sheetViews>
  <sheetFormatPr defaultRowHeight="15" x14ac:dyDescent="0.25"/>
  <cols>
    <col min="1" max="1" width="9.42578125" style="169" customWidth="1"/>
    <col min="2" max="2" width="20.140625" style="225" customWidth="1"/>
    <col min="3" max="3" width="31.7109375" style="225" bestFit="1" customWidth="1"/>
    <col min="4" max="4" width="84.28515625" style="224" customWidth="1"/>
    <col min="5" max="5" width="14" style="225" customWidth="1"/>
    <col min="6" max="6" width="18.85546875" style="225" customWidth="1"/>
    <col min="7" max="7" width="28" style="225" customWidth="1"/>
    <col min="8" max="8" width="21.28515625" style="111" customWidth="1"/>
    <col min="9" max="16384" width="9.140625" style="96"/>
  </cols>
  <sheetData>
    <row r="1" spans="1:8" x14ac:dyDescent="0.25">
      <c r="C1" s="269" t="s">
        <v>175</v>
      </c>
      <c r="D1" s="269"/>
      <c r="E1" s="269"/>
      <c r="F1" s="269"/>
      <c r="G1" s="269"/>
      <c r="H1" s="269"/>
    </row>
    <row r="2" spans="1:8" x14ac:dyDescent="0.25">
      <c r="C2" s="269" t="s">
        <v>149</v>
      </c>
      <c r="D2" s="269"/>
      <c r="E2" s="269"/>
      <c r="F2" s="269"/>
      <c r="G2" s="269"/>
      <c r="H2" s="269"/>
    </row>
    <row r="3" spans="1:8" x14ac:dyDescent="0.25">
      <c r="C3" s="269" t="s">
        <v>352</v>
      </c>
      <c r="D3" s="269"/>
      <c r="E3" s="269"/>
      <c r="F3" s="269"/>
      <c r="G3" s="269"/>
      <c r="H3" s="269"/>
    </row>
    <row r="5" spans="1:8" x14ac:dyDescent="0.25">
      <c r="C5" s="269" t="s">
        <v>173</v>
      </c>
      <c r="D5" s="269"/>
      <c r="E5" s="269"/>
      <c r="F5" s="269"/>
      <c r="G5" s="269"/>
      <c r="H5" s="269"/>
    </row>
    <row r="6" spans="1:8" s="230" customFormat="1" ht="18.75" x14ac:dyDescent="0.25">
      <c r="A6" s="226"/>
      <c r="B6" s="227"/>
      <c r="C6" s="227"/>
      <c r="D6" s="228"/>
      <c r="E6" s="227"/>
      <c r="F6" s="227"/>
      <c r="G6" s="223" t="s">
        <v>161</v>
      </c>
      <c r="H6" s="229">
        <f>'BDI Serviços'!C31</f>
        <v>0.26</v>
      </c>
    </row>
    <row r="7" spans="1:8" s="230" customFormat="1" ht="18.75" x14ac:dyDescent="0.25">
      <c r="A7" s="226"/>
      <c r="B7" s="227"/>
      <c r="C7" s="227"/>
      <c r="D7" s="228"/>
      <c r="E7" s="227"/>
      <c r="F7" s="227"/>
      <c r="G7" s="223" t="s">
        <v>162</v>
      </c>
      <c r="H7" s="229">
        <f>'BDI Materiais'!C29</f>
        <v>0.12</v>
      </c>
    </row>
    <row r="8" spans="1:8" s="230" customFormat="1" ht="18.75" x14ac:dyDescent="0.25">
      <c r="A8" s="226"/>
      <c r="B8" s="227"/>
      <c r="C8" s="227"/>
      <c r="D8" s="228"/>
      <c r="E8" s="227"/>
      <c r="F8" s="227"/>
      <c r="G8" s="169" t="s">
        <v>194</v>
      </c>
      <c r="H8" s="125">
        <f>'Det Enc Sociais'!G49</f>
        <v>1.1685000000000001</v>
      </c>
    </row>
    <row r="11" spans="1:8" x14ac:dyDescent="0.25">
      <c r="B11" s="222" t="s">
        <v>157</v>
      </c>
      <c r="C11" s="222" t="s">
        <v>158</v>
      </c>
      <c r="D11" s="263" t="s">
        <v>274</v>
      </c>
      <c r="E11" s="222" t="s">
        <v>6</v>
      </c>
      <c r="F11" s="222" t="s">
        <v>7</v>
      </c>
      <c r="G11" s="265" t="s">
        <v>132</v>
      </c>
      <c r="H11" s="265" t="s">
        <v>133</v>
      </c>
    </row>
    <row r="12" spans="1:8" ht="30.75" customHeight="1" x14ac:dyDescent="0.25">
      <c r="B12" s="222" t="s">
        <v>207</v>
      </c>
      <c r="C12" s="222" t="s">
        <v>141</v>
      </c>
      <c r="D12" s="264"/>
      <c r="E12" s="222" t="s">
        <v>281</v>
      </c>
      <c r="F12" s="222">
        <v>1</v>
      </c>
      <c r="G12" s="266"/>
      <c r="H12" s="266"/>
    </row>
    <row r="13" spans="1:8" ht="25.5" customHeight="1" x14ac:dyDescent="0.25">
      <c r="A13" s="169" t="s">
        <v>164</v>
      </c>
      <c r="B13" s="134" t="s">
        <v>208</v>
      </c>
      <c r="C13" s="134" t="str">
        <f>'Itens para CPUs'!B51</f>
        <v>SINAPI 90780</v>
      </c>
      <c r="D13" s="160" t="str">
        <f>'Itens para CPUs'!A51</f>
        <v>MESTRE DE OBRAS COM ENCARGOS COMPLEMENTARES</v>
      </c>
      <c r="E13" s="134" t="str">
        <f>'Itens para CPUs'!D51</f>
        <v>H</v>
      </c>
      <c r="F13" s="161">
        <f>8*1*4</f>
        <v>32</v>
      </c>
      <c r="G13" s="162">
        <f>'Itens para CPUs'!F51</f>
        <v>41.41</v>
      </c>
      <c r="H13" s="163">
        <f>ROUND(F13*G13,2)</f>
        <v>1325.12</v>
      </c>
    </row>
    <row r="14" spans="1:8" ht="30" x14ac:dyDescent="0.25">
      <c r="B14" s="134" t="s">
        <v>208</v>
      </c>
      <c r="C14" s="134" t="str">
        <f>'Itens para CPUs'!B41</f>
        <v>SINAPI 90777</v>
      </c>
      <c r="D14" s="160" t="str">
        <f>'Itens para CPUs'!A41</f>
        <v>ENGENHEIRO (CIVIL, AGRÔNOMO, AMBIENTAL) DE OBRAS JÚNIOR COM ENCARGOS COMPLEMENTARES</v>
      </c>
      <c r="E14" s="134" t="str">
        <f>'Itens para CPUs'!D41</f>
        <v>H</v>
      </c>
      <c r="F14" s="161">
        <f>8*1</f>
        <v>8</v>
      </c>
      <c r="G14" s="162">
        <f>'Itens para CPUs'!F41</f>
        <v>89.26</v>
      </c>
      <c r="H14" s="163">
        <f>ROUND(F14*G14,2)</f>
        <v>714.08</v>
      </c>
    </row>
    <row r="15" spans="1:8" x14ac:dyDescent="0.25">
      <c r="F15" s="268" t="s">
        <v>160</v>
      </c>
      <c r="G15" s="268"/>
      <c r="H15" s="164">
        <f>SUM(H13:H14)</f>
        <v>2039.1999999999998</v>
      </c>
    </row>
    <row r="16" spans="1:8" x14ac:dyDescent="0.25">
      <c r="F16" s="259" t="s">
        <v>385</v>
      </c>
      <c r="G16" s="259"/>
      <c r="H16" s="165">
        <f>ROUND(H15*$H$6,2)</f>
        <v>530.19000000000005</v>
      </c>
    </row>
    <row r="17" spans="1:8" x14ac:dyDescent="0.25">
      <c r="F17" s="267" t="s">
        <v>156</v>
      </c>
      <c r="G17" s="267"/>
      <c r="H17" s="105">
        <f>SUM(H15:H16)</f>
        <v>2569.39</v>
      </c>
    </row>
    <row r="18" spans="1:8" s="106" customFormat="1" ht="30" x14ac:dyDescent="0.25">
      <c r="A18" s="119" t="s">
        <v>165</v>
      </c>
      <c r="B18" s="134" t="s">
        <v>141</v>
      </c>
      <c r="C18" s="134" t="str">
        <f>'Itens para CPUs'!B47</f>
        <v>SINAPI 10775</v>
      </c>
      <c r="D18" s="160" t="str">
        <f>'Itens para CPUs'!A47</f>
        <v>LOCAÇÃO DE CONTAINER 2,30 x 6,00 M, ALT. 2,50 M, COM 1 SANITÁRIO, PARA ESCRITORIO, COMPLETO, SEM DIVISÓRIAS INTERNAS</v>
      </c>
      <c r="E18" s="134" t="str">
        <f>'Itens para CPUs'!D47</f>
        <v>MÊS</v>
      </c>
      <c r="F18" s="161">
        <f>1</f>
        <v>1</v>
      </c>
      <c r="G18" s="162">
        <f>'Itens para CPUs'!F47</f>
        <v>695</v>
      </c>
      <c r="H18" s="163">
        <f>ROUND(F18*G18,2)</f>
        <v>695</v>
      </c>
    </row>
    <row r="19" spans="1:8" s="106" customFormat="1" x14ac:dyDescent="0.25">
      <c r="A19" s="119"/>
      <c r="B19" s="134" t="s">
        <v>141</v>
      </c>
      <c r="C19" s="134" t="str">
        <f>'Itens para CPUs'!B36</f>
        <v>10555/ORSE</v>
      </c>
      <c r="D19" s="160" t="str">
        <f>'Itens para CPUs'!A36</f>
        <v>CONSUMO DE ENERGIA ELÉTRICA</v>
      </c>
      <c r="E19" s="134" t="str">
        <f>'Itens para CPUs'!D36</f>
        <v>MÊS</v>
      </c>
      <c r="F19" s="161">
        <f>1</f>
        <v>1</v>
      </c>
      <c r="G19" s="162">
        <f>'Itens para CPUs'!F36</f>
        <v>180</v>
      </c>
      <c r="H19" s="163">
        <f t="shared" ref="H19:H26" si="0">ROUND(F19*G19,2)</f>
        <v>180</v>
      </c>
    </row>
    <row r="20" spans="1:8" s="106" customFormat="1" x14ac:dyDescent="0.25">
      <c r="A20" s="119"/>
      <c r="B20" s="134" t="s">
        <v>141</v>
      </c>
      <c r="C20" s="134" t="str">
        <f>'Itens para CPUs'!B46</f>
        <v>10558/ORSE</v>
      </c>
      <c r="D20" s="160" t="str">
        <f>'Itens para CPUs'!A46</f>
        <v>INTERNET - DISPÊNDIO MENSAL</v>
      </c>
      <c r="E20" s="134" t="str">
        <f>'Itens para CPUs'!D46</f>
        <v>MÊS</v>
      </c>
      <c r="F20" s="161">
        <f>1</f>
        <v>1</v>
      </c>
      <c r="G20" s="162">
        <f>'Itens para CPUs'!F46</f>
        <v>89</v>
      </c>
      <c r="H20" s="163">
        <f t="shared" si="0"/>
        <v>89</v>
      </c>
    </row>
    <row r="21" spans="1:8" s="106" customFormat="1" x14ac:dyDescent="0.25">
      <c r="A21" s="119"/>
      <c r="B21" s="134" t="s">
        <v>141</v>
      </c>
      <c r="C21" s="134" t="str">
        <f>'Itens para CPUs'!B17</f>
        <v>10537/ORSE</v>
      </c>
      <c r="D21" s="160" t="str">
        <f>'Itens para CPUs'!A17</f>
        <v>ALUGUEL DE ARMÁRIO DE AÇO E VIDROS</v>
      </c>
      <c r="E21" s="134" t="str">
        <f>'Itens para CPUs'!D17</f>
        <v>MÊS</v>
      </c>
      <c r="F21" s="161">
        <f>1</f>
        <v>1</v>
      </c>
      <c r="G21" s="162">
        <f>'Itens para CPUs'!F17</f>
        <v>10.82</v>
      </c>
      <c r="H21" s="163">
        <f t="shared" si="0"/>
        <v>10.82</v>
      </c>
    </row>
    <row r="22" spans="1:8" s="106" customFormat="1" x14ac:dyDescent="0.25">
      <c r="A22" s="119"/>
      <c r="B22" s="134" t="s">
        <v>141</v>
      </c>
      <c r="C22" s="134" t="str">
        <f>'Itens para CPUs'!B18</f>
        <v>10531/ORSE</v>
      </c>
      <c r="D22" s="160" t="str">
        <f>'Itens para CPUs'!A18</f>
        <v>ALUGUEL DE CADEIRA SEM BRAÇOS</v>
      </c>
      <c r="E22" s="134" t="str">
        <f>'Itens para CPUs'!D18</f>
        <v>MÊS</v>
      </c>
      <c r="F22" s="161">
        <f>1</f>
        <v>1</v>
      </c>
      <c r="G22" s="162">
        <f>'Itens para CPUs'!F18</f>
        <v>2.91</v>
      </c>
      <c r="H22" s="163">
        <f t="shared" si="0"/>
        <v>2.91</v>
      </c>
    </row>
    <row r="23" spans="1:8" s="106" customFormat="1" x14ac:dyDescent="0.25">
      <c r="A23" s="119"/>
      <c r="B23" s="134" t="s">
        <v>141</v>
      </c>
      <c r="C23" s="134" t="str">
        <f>'Itens para CPUs'!B19</f>
        <v>10540/ORSE</v>
      </c>
      <c r="D23" s="160" t="str">
        <f>'Itens para CPUs'!A19</f>
        <v>ALUGUEL DE COMPUTADOR NOTEBOOK</v>
      </c>
      <c r="E23" s="134" t="str">
        <f>'Itens para CPUs'!D19</f>
        <v>MÊS</v>
      </c>
      <c r="F23" s="161">
        <f>1</f>
        <v>1</v>
      </c>
      <c r="G23" s="162">
        <f>'Itens para CPUs'!F19</f>
        <v>18.72</v>
      </c>
      <c r="H23" s="163">
        <f t="shared" si="0"/>
        <v>18.72</v>
      </c>
    </row>
    <row r="24" spans="1:8" s="106" customFormat="1" x14ac:dyDescent="0.25">
      <c r="A24" s="119"/>
      <c r="B24" s="134" t="s">
        <v>141</v>
      </c>
      <c r="C24" s="134" t="str">
        <f>'Itens para CPUs'!B20</f>
        <v>10541/ORSE</v>
      </c>
      <c r="D24" s="160" t="str">
        <f>'Itens para CPUs'!A20</f>
        <v>ALUGUEL DE IMPRESSORA COLORIDA - LASER</v>
      </c>
      <c r="E24" s="134" t="str">
        <f>'Itens para CPUs'!D20</f>
        <v>MÊS</v>
      </c>
      <c r="F24" s="161">
        <f>1</f>
        <v>1</v>
      </c>
      <c r="G24" s="162">
        <f>'Itens para CPUs'!F20</f>
        <v>12.47</v>
      </c>
      <c r="H24" s="163">
        <f t="shared" si="0"/>
        <v>12.47</v>
      </c>
    </row>
    <row r="25" spans="1:8" s="106" customFormat="1" x14ac:dyDescent="0.25">
      <c r="A25" s="119"/>
      <c r="B25" s="134" t="s">
        <v>141</v>
      </c>
      <c r="C25" s="134" t="str">
        <f>'Itens para CPUs'!B21</f>
        <v>10530/ORSE</v>
      </c>
      <c r="D25" s="160" t="str">
        <f>'Itens para CPUs'!A21</f>
        <v>ALUGUEL DE MESA PARA REUNIÃO</v>
      </c>
      <c r="E25" s="134" t="str">
        <f>'Itens para CPUs'!D21</f>
        <v>MÊS</v>
      </c>
      <c r="F25" s="161">
        <f>1</f>
        <v>1</v>
      </c>
      <c r="G25" s="162">
        <f>'Itens para CPUs'!F21</f>
        <v>5</v>
      </c>
      <c r="H25" s="163">
        <f t="shared" si="0"/>
        <v>5</v>
      </c>
    </row>
    <row r="26" spans="1:8" s="106" customFormat="1" x14ac:dyDescent="0.25">
      <c r="A26" s="119"/>
      <c r="B26" s="134" t="s">
        <v>297</v>
      </c>
      <c r="C26" s="134" t="str">
        <f>'Itens para CPUs'!B71</f>
        <v>CODEVASF</v>
      </c>
      <c r="D26" s="160" t="str">
        <f>'Itens para CPUs'!A71</f>
        <v>VEÍCULO TIPO PICK UP 1.6 FLEX (101 CV)</v>
      </c>
      <c r="E26" s="134" t="str">
        <f>'Itens para CPUs'!D71</f>
        <v>KM</v>
      </c>
      <c r="F26" s="161">
        <f>80*20</f>
        <v>1600</v>
      </c>
      <c r="G26" s="162">
        <f>'Itens para CPUs'!F71</f>
        <v>1.08</v>
      </c>
      <c r="H26" s="163">
        <f t="shared" si="0"/>
        <v>1728</v>
      </c>
    </row>
    <row r="27" spans="1:8" s="106" customFormat="1" x14ac:dyDescent="0.25">
      <c r="A27" s="119"/>
      <c r="B27" s="120"/>
      <c r="C27" s="120"/>
      <c r="D27" s="121"/>
      <c r="E27" s="120"/>
      <c r="F27" s="268" t="s">
        <v>159</v>
      </c>
      <c r="G27" s="268"/>
      <c r="H27" s="164">
        <f>SUM(H18:H26)</f>
        <v>2741.92</v>
      </c>
    </row>
    <row r="28" spans="1:8" s="106" customFormat="1" x14ac:dyDescent="0.25">
      <c r="A28" s="119"/>
      <c r="B28" s="120"/>
      <c r="C28" s="120"/>
      <c r="D28" s="121"/>
      <c r="E28" s="120"/>
      <c r="F28" s="259" t="s">
        <v>386</v>
      </c>
      <c r="G28" s="259"/>
      <c r="H28" s="165">
        <f>ROUND(H27*$H$6,2)</f>
        <v>712.9</v>
      </c>
    </row>
    <row r="29" spans="1:8" s="106" customFormat="1" x14ac:dyDescent="0.25">
      <c r="A29" s="119"/>
      <c r="B29" s="120"/>
      <c r="C29" s="120"/>
      <c r="D29" s="121"/>
      <c r="E29" s="120"/>
      <c r="F29" s="260" t="s">
        <v>163</v>
      </c>
      <c r="G29" s="261"/>
      <c r="H29" s="107">
        <f>SUM(H27:H28)</f>
        <v>3454.82</v>
      </c>
    </row>
    <row r="30" spans="1:8" x14ac:dyDescent="0.25">
      <c r="A30" s="169" t="s">
        <v>166</v>
      </c>
      <c r="B30" s="134" t="s">
        <v>167</v>
      </c>
      <c r="C30" s="134" t="str">
        <f>'Itens para CPUs'!B14</f>
        <v>08978/ORSE</v>
      </c>
      <c r="D30" s="160" t="str">
        <f>'Itens para CPUs'!A14</f>
        <v>ÁGUA - CONSUMO EM VOLUME</v>
      </c>
      <c r="E30" s="134" t="str">
        <f>'Itens para CPUs'!D14</f>
        <v>M³</v>
      </c>
      <c r="F30" s="161">
        <f>10</f>
        <v>10</v>
      </c>
      <c r="G30" s="162">
        <f>'Itens para CPUs'!F14</f>
        <v>3.77</v>
      </c>
      <c r="H30" s="163">
        <f>ROUND(F30*G30,2)</f>
        <v>37.700000000000003</v>
      </c>
    </row>
    <row r="31" spans="1:8" x14ac:dyDescent="0.25">
      <c r="B31" s="134" t="s">
        <v>167</v>
      </c>
      <c r="C31" s="134" t="str">
        <f>'Itens para CPUs'!B48</f>
        <v>10562/ORSE</v>
      </c>
      <c r="D31" s="160" t="str">
        <f>'Itens para CPUs'!A48</f>
        <v>MATERIAL DE ESCRITÓRIO</v>
      </c>
      <c r="E31" s="134" t="str">
        <f>'Itens para CPUs'!D48</f>
        <v>MÊS</v>
      </c>
      <c r="F31" s="161">
        <f>1</f>
        <v>1</v>
      </c>
      <c r="G31" s="162">
        <f>'Itens para CPUs'!F48</f>
        <v>30</v>
      </c>
      <c r="H31" s="163">
        <f t="shared" ref="H31:H34" si="1">ROUND(F31*G31,2)</f>
        <v>30</v>
      </c>
    </row>
    <row r="32" spans="1:8" x14ac:dyDescent="0.25">
      <c r="B32" s="134" t="s">
        <v>167</v>
      </c>
      <c r="C32" s="134" t="str">
        <f>'Itens para CPUs'!B49</f>
        <v>10563/ORSE</v>
      </c>
      <c r="D32" s="160" t="str">
        <f>'Itens para CPUs'!A49</f>
        <v>MATERIAL DE LIMPEZA</v>
      </c>
      <c r="E32" s="134" t="str">
        <f>'Itens para CPUs'!D49</f>
        <v>MÊS</v>
      </c>
      <c r="F32" s="161">
        <f>1</f>
        <v>1</v>
      </c>
      <c r="G32" s="162">
        <f>'Itens para CPUs'!F49</f>
        <v>87.77</v>
      </c>
      <c r="H32" s="163">
        <f t="shared" si="1"/>
        <v>87.77</v>
      </c>
    </row>
    <row r="33" spans="1:8" x14ac:dyDescent="0.25">
      <c r="B33" s="134" t="s">
        <v>167</v>
      </c>
      <c r="C33" s="134" t="str">
        <f>'Itens para CPUs'!B50</f>
        <v>10564/ORSE</v>
      </c>
      <c r="D33" s="160" t="str">
        <f>'Itens para CPUs'!A50</f>
        <v>MEDICAMENTOS DE PRIMEIROS SOCORROS</v>
      </c>
      <c r="E33" s="134" t="str">
        <f>'Itens para CPUs'!D50</f>
        <v>MÊS</v>
      </c>
      <c r="F33" s="161">
        <f>1</f>
        <v>1</v>
      </c>
      <c r="G33" s="162">
        <f>'Itens para CPUs'!F50</f>
        <v>29.83</v>
      </c>
      <c r="H33" s="163">
        <f t="shared" si="1"/>
        <v>29.83</v>
      </c>
    </row>
    <row r="34" spans="1:8" x14ac:dyDescent="0.25">
      <c r="B34" s="134" t="s">
        <v>167</v>
      </c>
      <c r="C34" s="134" t="str">
        <f>'Itens para CPUs'!B45</f>
        <v>SINAPI 4222</v>
      </c>
      <c r="D34" s="160" t="str">
        <f>'Itens para CPUs'!A45</f>
        <v>GASOLINA COMUM</v>
      </c>
      <c r="E34" s="134" t="str">
        <f>'Itens para CPUs'!D45</f>
        <v>L</v>
      </c>
      <c r="F34" s="161">
        <f>F26/8</f>
        <v>200</v>
      </c>
      <c r="G34" s="162">
        <f>'Itens para CPUs'!F45</f>
        <v>4.67</v>
      </c>
      <c r="H34" s="163">
        <f t="shared" si="1"/>
        <v>934</v>
      </c>
    </row>
    <row r="35" spans="1:8" x14ac:dyDescent="0.25">
      <c r="F35" s="259" t="s">
        <v>151</v>
      </c>
      <c r="G35" s="259"/>
      <c r="H35" s="164">
        <f>SUM(H30:H34)</f>
        <v>1119.3</v>
      </c>
    </row>
    <row r="36" spans="1:8" x14ac:dyDescent="0.25">
      <c r="F36" s="259" t="s">
        <v>150</v>
      </c>
      <c r="G36" s="259"/>
      <c r="H36" s="164">
        <f>ROUND(H35*$H$7,2)</f>
        <v>134.32</v>
      </c>
    </row>
    <row r="37" spans="1:8" x14ac:dyDescent="0.25">
      <c r="F37" s="260" t="s">
        <v>155</v>
      </c>
      <c r="G37" s="261"/>
      <c r="H37" s="107">
        <f>SUM(H35:H36)</f>
        <v>1253.6199999999999</v>
      </c>
    </row>
    <row r="38" spans="1:8" x14ac:dyDescent="0.25">
      <c r="F38" s="262" t="s">
        <v>142</v>
      </c>
      <c r="G38" s="262"/>
      <c r="H38" s="108">
        <f>SUM(H17,H29,H37)</f>
        <v>7277.83</v>
      </c>
    </row>
    <row r="41" spans="1:8" x14ac:dyDescent="0.25">
      <c r="B41" s="222" t="s">
        <v>157</v>
      </c>
      <c r="C41" s="222" t="s">
        <v>158</v>
      </c>
      <c r="D41" s="263" t="s">
        <v>312</v>
      </c>
      <c r="E41" s="222" t="s">
        <v>6</v>
      </c>
      <c r="F41" s="222" t="s">
        <v>7</v>
      </c>
      <c r="G41" s="265" t="s">
        <v>132</v>
      </c>
      <c r="H41" s="265" t="s">
        <v>133</v>
      </c>
    </row>
    <row r="42" spans="1:8" ht="30.75" customHeight="1" x14ac:dyDescent="0.25">
      <c r="B42" s="222" t="s">
        <v>311</v>
      </c>
      <c r="C42" s="222" t="s">
        <v>141</v>
      </c>
      <c r="D42" s="264"/>
      <c r="E42" s="222" t="s">
        <v>136</v>
      </c>
      <c r="F42" s="222">
        <v>1</v>
      </c>
      <c r="G42" s="266"/>
      <c r="H42" s="266"/>
    </row>
    <row r="43" spans="1:8" ht="25.5" customHeight="1" x14ac:dyDescent="0.25">
      <c r="A43" s="169" t="s">
        <v>164</v>
      </c>
      <c r="B43" s="134" t="s">
        <v>208</v>
      </c>
      <c r="C43" s="134" t="str">
        <f>'Itens para CPUs'!B32</f>
        <v>SINAPI 88262</v>
      </c>
      <c r="D43" s="160" t="str">
        <f>'Itens para CPUs'!A32</f>
        <v>CARPINTEIRO DE FORMAS COM ENCARGOS COMPLEMENTARES</v>
      </c>
      <c r="E43" s="134" t="str">
        <f>'Itens para CPUs'!D32</f>
        <v>H</v>
      </c>
      <c r="F43" s="161">
        <f>1</f>
        <v>1</v>
      </c>
      <c r="G43" s="162">
        <f>'Itens para CPUs'!F32</f>
        <v>23.18</v>
      </c>
      <c r="H43" s="163">
        <f>ROUND(F43*G43,2)</f>
        <v>23.18</v>
      </c>
    </row>
    <row r="44" spans="1:8" ht="25.5" customHeight="1" x14ac:dyDescent="0.25">
      <c r="B44" s="134" t="s">
        <v>208</v>
      </c>
      <c r="C44" s="134" t="str">
        <f>'Itens para CPUs'!B65</f>
        <v>SINAPI 88316</v>
      </c>
      <c r="D44" s="160" t="str">
        <f>'Itens para CPUs'!A65</f>
        <v>SERVENTE COM ENCARGOS COMPLEMENTARES</v>
      </c>
      <c r="E44" s="134" t="str">
        <f>'Itens para CPUs'!D65</f>
        <v>H</v>
      </c>
      <c r="F44" s="161">
        <f>2</f>
        <v>2</v>
      </c>
      <c r="G44" s="162">
        <f>'Itens para CPUs'!F65</f>
        <v>16.28</v>
      </c>
      <c r="H44" s="163">
        <f>ROUND(F44*G44,2)</f>
        <v>32.56</v>
      </c>
    </row>
    <row r="45" spans="1:8" x14ac:dyDescent="0.25">
      <c r="F45" s="268" t="s">
        <v>160</v>
      </c>
      <c r="G45" s="268"/>
      <c r="H45" s="164">
        <f>SUM(H43:H44)</f>
        <v>55.74</v>
      </c>
    </row>
    <row r="46" spans="1:8" x14ac:dyDescent="0.25">
      <c r="F46" s="259" t="s">
        <v>385</v>
      </c>
      <c r="G46" s="259"/>
      <c r="H46" s="165">
        <f>ROUND(H45*$H$6,2)</f>
        <v>14.49</v>
      </c>
    </row>
    <row r="47" spans="1:8" x14ac:dyDescent="0.25">
      <c r="F47" s="267" t="s">
        <v>156</v>
      </c>
      <c r="G47" s="267"/>
      <c r="H47" s="105">
        <f>SUM(H45:H46)</f>
        <v>70.23</v>
      </c>
    </row>
    <row r="48" spans="1:8" s="106" customFormat="1" ht="30" x14ac:dyDescent="0.25">
      <c r="A48" s="119" t="s">
        <v>165</v>
      </c>
      <c r="B48" s="134" t="s">
        <v>141</v>
      </c>
      <c r="C48" s="134" t="str">
        <f>'Itens para CPUs'!B35</f>
        <v>SINAPI 94962</v>
      </c>
      <c r="D48" s="160" t="str">
        <f>'Itens para CPUs'!A35</f>
        <v>CONCRETO MAGRO PARA LASTRO, TRAÇO 1:4,5:4,5 (CIMENTO/AREIA MÉDIA/ BRITA 1) - PREPARO MECÂNICO COM BETONEIRA 400 L. AF_07/2016</v>
      </c>
      <c r="E48" s="134" t="str">
        <f>'Itens para CPUs'!D35</f>
        <v>M³</v>
      </c>
      <c r="F48" s="161">
        <v>0.01</v>
      </c>
      <c r="G48" s="162">
        <f>'Itens para CPUs'!F35</f>
        <v>280.04000000000002</v>
      </c>
      <c r="H48" s="163">
        <f>ROUND(F48*G48,2)</f>
        <v>2.8</v>
      </c>
    </row>
    <row r="49" spans="1:8" s="106" customFormat="1" x14ac:dyDescent="0.25">
      <c r="A49" s="119"/>
      <c r="B49" s="134"/>
      <c r="C49" s="134"/>
      <c r="D49" s="160"/>
      <c r="E49" s="134"/>
      <c r="F49" s="161"/>
      <c r="G49" s="162"/>
      <c r="H49" s="163">
        <f t="shared" ref="H49" si="2">ROUND(F49*G49,2)</f>
        <v>0</v>
      </c>
    </row>
    <row r="50" spans="1:8" s="106" customFormat="1" x14ac:dyDescent="0.25">
      <c r="A50" s="119"/>
      <c r="B50" s="120"/>
      <c r="C50" s="120"/>
      <c r="D50" s="121"/>
      <c r="E50" s="120"/>
      <c r="F50" s="268" t="s">
        <v>159</v>
      </c>
      <c r="G50" s="268"/>
      <c r="H50" s="117">
        <f>SUM(H48:H49)</f>
        <v>2.8</v>
      </c>
    </row>
    <row r="51" spans="1:8" s="106" customFormat="1" x14ac:dyDescent="0.25">
      <c r="A51" s="119"/>
      <c r="B51" s="120"/>
      <c r="C51" s="120"/>
      <c r="D51" s="121"/>
      <c r="E51" s="120"/>
      <c r="F51" s="259" t="s">
        <v>386</v>
      </c>
      <c r="G51" s="259"/>
      <c r="H51" s="110">
        <f>ROUND(H50*$H$6,2)</f>
        <v>0.73</v>
      </c>
    </row>
    <row r="52" spans="1:8" s="106" customFormat="1" x14ac:dyDescent="0.25">
      <c r="A52" s="119"/>
      <c r="B52" s="120"/>
      <c r="C52" s="120"/>
      <c r="D52" s="121"/>
      <c r="E52" s="120"/>
      <c r="F52" s="260" t="s">
        <v>163</v>
      </c>
      <c r="G52" s="261"/>
      <c r="H52" s="107">
        <f>SUM(H50:H51)</f>
        <v>3.53</v>
      </c>
    </row>
    <row r="53" spans="1:8" ht="30" x14ac:dyDescent="0.25">
      <c r="A53" s="169" t="s">
        <v>166</v>
      </c>
      <c r="B53" s="134" t="s">
        <v>167</v>
      </c>
      <c r="C53" s="134" t="str">
        <f>'Itens para CPUs'!B62</f>
        <v>SINAPI 4417</v>
      </c>
      <c r="D53" s="160" t="str">
        <f>'Itens para CPUs'!A62</f>
        <v>SARRAFO DE MADEIRA NÃO APARELHADA *2,5 X 7* CM, MAÇARANDUBA, ANGELIM OU EQUIVALENTE DA REGIÃO</v>
      </c>
      <c r="E53" s="134" t="str">
        <f>'Itens para CPUs'!D62</f>
        <v>M</v>
      </c>
      <c r="F53" s="161">
        <v>1</v>
      </c>
      <c r="G53" s="162">
        <f>'Itens para CPUs'!F62</f>
        <v>4.72</v>
      </c>
      <c r="H53" s="163">
        <f>ROUND(F53*G53,2)</f>
        <v>4.72</v>
      </c>
    </row>
    <row r="54" spans="1:8" ht="30" x14ac:dyDescent="0.25">
      <c r="B54" s="134" t="s">
        <v>167</v>
      </c>
      <c r="C54" s="134" t="str">
        <f>'Itens para CPUs'!B57</f>
        <v>SINAPI 4491</v>
      </c>
      <c r="D54" s="160" t="str">
        <f>'Itens para CPUs'!A57</f>
        <v>PONTALETE DE MADEIRA NÃO APARELHADA *7,5 X 7,5* CM (3 X 3") PINUS, MISTA OU EQUIVALENTE DA REGIÃO</v>
      </c>
      <c r="E54" s="134" t="str">
        <f>'Itens para CPUs'!D57</f>
        <v>M</v>
      </c>
      <c r="F54" s="161">
        <v>4</v>
      </c>
      <c r="G54" s="162">
        <f>'Itens para CPUs'!F57</f>
        <v>4.17</v>
      </c>
      <c r="H54" s="163">
        <f t="shared" ref="H54:H56" si="3">ROUND(F54*G54,2)</f>
        <v>16.68</v>
      </c>
    </row>
    <row r="55" spans="1:8" ht="30" x14ac:dyDescent="0.25">
      <c r="B55" s="134" t="s">
        <v>167</v>
      </c>
      <c r="C55" s="134" t="str">
        <f>'Itens para CPUs'!B56</f>
        <v>SINAPI 4813</v>
      </c>
      <c r="D55" s="160" t="str">
        <f>'Itens para CPUs'!A56</f>
        <v>PLACA DE OBRA (PARA CONSTRUÇÃO CIVIL) EM CHAPA GALVANIZADA *N. 22*, ADESIVADA, DE *2,0 X 1,125* M</v>
      </c>
      <c r="E55" s="134" t="str">
        <f>'Itens para CPUs'!D56</f>
        <v>M²</v>
      </c>
      <c r="F55" s="161">
        <v>1</v>
      </c>
      <c r="G55" s="162">
        <f>'Itens para CPUs'!F56</f>
        <v>225</v>
      </c>
      <c r="H55" s="163">
        <f t="shared" si="3"/>
        <v>225</v>
      </c>
    </row>
    <row r="56" spans="1:8" x14ac:dyDescent="0.25">
      <c r="B56" s="134" t="s">
        <v>167</v>
      </c>
      <c r="C56" s="134" t="str">
        <f>'Itens para CPUs'!B58</f>
        <v>SINAPI 5075</v>
      </c>
      <c r="D56" s="160" t="str">
        <f>'Itens para CPUs'!A58</f>
        <v>PREGO DE AÇO POLIDO COM CABECA 18 X 30 (2 3/4 X 10)</v>
      </c>
      <c r="E56" s="134" t="str">
        <f>'Itens para CPUs'!D58</f>
        <v>KG</v>
      </c>
      <c r="F56" s="161">
        <v>0.11</v>
      </c>
      <c r="G56" s="162">
        <f>'Itens para CPUs'!F58</f>
        <v>10.220000000000001</v>
      </c>
      <c r="H56" s="163">
        <f t="shared" si="3"/>
        <v>1.1200000000000001</v>
      </c>
    </row>
    <row r="57" spans="1:8" x14ac:dyDescent="0.25">
      <c r="F57" s="259" t="s">
        <v>151</v>
      </c>
      <c r="G57" s="259"/>
      <c r="H57" s="164">
        <f>SUM(H53:H56)</f>
        <v>247.52</v>
      </c>
    </row>
    <row r="58" spans="1:8" x14ac:dyDescent="0.25">
      <c r="F58" s="259" t="s">
        <v>150</v>
      </c>
      <c r="G58" s="259"/>
      <c r="H58" s="164">
        <f>ROUND(H57*$H$7,2)</f>
        <v>29.7</v>
      </c>
    </row>
    <row r="59" spans="1:8" x14ac:dyDescent="0.25">
      <c r="F59" s="260" t="s">
        <v>155</v>
      </c>
      <c r="G59" s="261"/>
      <c r="H59" s="107">
        <f>SUM(H57:H58)</f>
        <v>277.22000000000003</v>
      </c>
    </row>
    <row r="60" spans="1:8" x14ac:dyDescent="0.25">
      <c r="F60" s="262" t="s">
        <v>142</v>
      </c>
      <c r="G60" s="262"/>
      <c r="H60" s="108">
        <f>SUM(H47,H52,H59)</f>
        <v>350.98</v>
      </c>
    </row>
    <row r="63" spans="1:8" x14ac:dyDescent="0.25">
      <c r="B63" s="222" t="s">
        <v>157</v>
      </c>
      <c r="C63" s="222" t="s">
        <v>158</v>
      </c>
      <c r="D63" s="263" t="s">
        <v>326</v>
      </c>
      <c r="E63" s="222" t="s">
        <v>6</v>
      </c>
      <c r="F63" s="222" t="s">
        <v>7</v>
      </c>
      <c r="G63" s="265" t="s">
        <v>132</v>
      </c>
      <c r="H63" s="265" t="s">
        <v>133</v>
      </c>
    </row>
    <row r="64" spans="1:8" ht="30.75" customHeight="1" x14ac:dyDescent="0.25">
      <c r="B64" s="222" t="s">
        <v>327</v>
      </c>
      <c r="C64" s="222" t="s">
        <v>324</v>
      </c>
      <c r="D64" s="264"/>
      <c r="E64" s="222" t="s">
        <v>348</v>
      </c>
      <c r="F64" s="222">
        <v>1</v>
      </c>
      <c r="G64" s="266"/>
      <c r="H64" s="266"/>
    </row>
    <row r="65" spans="1:8" ht="25.5" customHeight="1" x14ac:dyDescent="0.25">
      <c r="A65" s="169" t="s">
        <v>164</v>
      </c>
      <c r="B65" s="134"/>
      <c r="C65" s="134"/>
      <c r="D65" s="160"/>
      <c r="E65" s="134"/>
      <c r="F65" s="161"/>
      <c r="G65" s="162"/>
      <c r="H65" s="163">
        <f>ROUND(F65*G65,2)</f>
        <v>0</v>
      </c>
    </row>
    <row r="66" spans="1:8" ht="25.5" customHeight="1" x14ac:dyDescent="0.25">
      <c r="B66" s="134"/>
      <c r="C66" s="134"/>
      <c r="D66" s="160"/>
      <c r="E66" s="134"/>
      <c r="F66" s="161"/>
      <c r="G66" s="162"/>
      <c r="H66" s="163">
        <f>ROUND(F66*G66,2)</f>
        <v>0</v>
      </c>
    </row>
    <row r="67" spans="1:8" x14ac:dyDescent="0.25">
      <c r="F67" s="268" t="s">
        <v>160</v>
      </c>
      <c r="G67" s="268"/>
      <c r="H67" s="164">
        <f>SUM(H65:H66)</f>
        <v>0</v>
      </c>
    </row>
    <row r="68" spans="1:8" x14ac:dyDescent="0.25">
      <c r="F68" s="259" t="s">
        <v>385</v>
      </c>
      <c r="G68" s="259"/>
      <c r="H68" s="165">
        <f>ROUND(H67*$H$6,2)</f>
        <v>0</v>
      </c>
    </row>
    <row r="69" spans="1:8" x14ac:dyDescent="0.25">
      <c r="F69" s="267" t="s">
        <v>156</v>
      </c>
      <c r="G69" s="267"/>
      <c r="H69" s="105">
        <f>SUM(H67:H68)</f>
        <v>0</v>
      </c>
    </row>
    <row r="70" spans="1:8" s="106" customFormat="1" ht="75" x14ac:dyDescent="0.25">
      <c r="A70" s="119" t="s">
        <v>165</v>
      </c>
      <c r="B70" s="134" t="s">
        <v>141</v>
      </c>
      <c r="C70" s="134" t="str">
        <f>'Itens para CPUs'!B33</f>
        <v>SINAPI 5824</v>
      </c>
      <c r="D70" s="160" t="str">
        <f>'Itens para CPUs'!A33</f>
        <v>CAMINHÃO TOCO, PBT 16.000 KG, CARGA ÚTIL MÁXIMA DE 10.685 KG, DISTÂNCIA ENTRE EIXOS DE 4,80 M, POTÊNCIA DO MOTOR DE 189 CV, INCLUSIVE CARROCERIA FIXA ABERTA DE MADEIRA PARA TRANSPORTE GERAL DE CARGA SECA, DIMENSÕES APROXIMADAS DE 2,50 X 7,00 X 0,50 M - CHP DIURNO. AF_06/2014</v>
      </c>
      <c r="E70" s="134" t="str">
        <f>'Itens para CPUs'!D33</f>
        <v>CHP</v>
      </c>
      <c r="F70" s="161">
        <v>4.4999999999999997E-3</v>
      </c>
      <c r="G70" s="162">
        <f>'Itens para CPUs'!F33</f>
        <v>121.22</v>
      </c>
      <c r="H70" s="163">
        <f>ROUND(F70*G70,2)</f>
        <v>0.55000000000000004</v>
      </c>
    </row>
    <row r="71" spans="1:8" s="106" customFormat="1" x14ac:dyDescent="0.25">
      <c r="A71" s="119"/>
      <c r="B71" s="134"/>
      <c r="C71" s="134"/>
      <c r="D71" s="160"/>
      <c r="E71" s="134"/>
      <c r="F71" s="161"/>
      <c r="G71" s="162"/>
      <c r="H71" s="163">
        <f t="shared" ref="H71" si="4">ROUND(F71*G71,2)</f>
        <v>0</v>
      </c>
    </row>
    <row r="72" spans="1:8" s="106" customFormat="1" x14ac:dyDescent="0.25">
      <c r="A72" s="119"/>
      <c r="B72" s="120"/>
      <c r="C72" s="120"/>
      <c r="D72" s="121"/>
      <c r="E72" s="120"/>
      <c r="F72" s="268" t="s">
        <v>159</v>
      </c>
      <c r="G72" s="268"/>
      <c r="H72" s="117">
        <f>SUM(H70:H71)</f>
        <v>0.55000000000000004</v>
      </c>
    </row>
    <row r="73" spans="1:8" s="106" customFormat="1" x14ac:dyDescent="0.25">
      <c r="A73" s="119"/>
      <c r="B73" s="120"/>
      <c r="C73" s="120"/>
      <c r="D73" s="121"/>
      <c r="E73" s="120"/>
      <c r="F73" s="259" t="s">
        <v>386</v>
      </c>
      <c r="G73" s="259"/>
      <c r="H73" s="110">
        <f>ROUND(H72*$H$6,2)</f>
        <v>0.14000000000000001</v>
      </c>
    </row>
    <row r="74" spans="1:8" s="106" customFormat="1" x14ac:dyDescent="0.25">
      <c r="A74" s="119"/>
      <c r="B74" s="120"/>
      <c r="C74" s="120"/>
      <c r="D74" s="121"/>
      <c r="E74" s="120"/>
      <c r="F74" s="260" t="s">
        <v>163</v>
      </c>
      <c r="G74" s="261"/>
      <c r="H74" s="107">
        <f>SUM(H72:H73)</f>
        <v>0.69000000000000006</v>
      </c>
    </row>
    <row r="75" spans="1:8" x14ac:dyDescent="0.25">
      <c r="A75" s="169" t="s">
        <v>166</v>
      </c>
      <c r="B75" s="134"/>
      <c r="C75" s="134"/>
      <c r="D75" s="160"/>
      <c r="E75" s="134"/>
      <c r="F75" s="161"/>
      <c r="G75" s="162"/>
      <c r="H75" s="163">
        <f>ROUND(F75*G75,2)</f>
        <v>0</v>
      </c>
    </row>
    <row r="76" spans="1:8" x14ac:dyDescent="0.25">
      <c r="B76" s="134"/>
      <c r="C76" s="134"/>
      <c r="D76" s="160"/>
      <c r="E76" s="134"/>
      <c r="F76" s="161"/>
      <c r="G76" s="162"/>
      <c r="H76" s="163">
        <f t="shared" ref="H76:H78" si="5">ROUND(F76*G76,2)</f>
        <v>0</v>
      </c>
    </row>
    <row r="77" spans="1:8" x14ac:dyDescent="0.25">
      <c r="B77" s="134"/>
      <c r="C77" s="134"/>
      <c r="D77" s="160"/>
      <c r="E77" s="134"/>
      <c r="F77" s="161"/>
      <c r="G77" s="162"/>
      <c r="H77" s="163">
        <f t="shared" si="5"/>
        <v>0</v>
      </c>
    </row>
    <row r="78" spans="1:8" x14ac:dyDescent="0.25">
      <c r="B78" s="134"/>
      <c r="C78" s="134"/>
      <c r="D78" s="160"/>
      <c r="E78" s="134"/>
      <c r="F78" s="161"/>
      <c r="G78" s="162"/>
      <c r="H78" s="163">
        <f t="shared" si="5"/>
        <v>0</v>
      </c>
    </row>
    <row r="79" spans="1:8" x14ac:dyDescent="0.25">
      <c r="F79" s="259" t="s">
        <v>151</v>
      </c>
      <c r="G79" s="259"/>
      <c r="H79" s="164">
        <f>SUM(H75:H78)</f>
        <v>0</v>
      </c>
    </row>
    <row r="80" spans="1:8" x14ac:dyDescent="0.25">
      <c r="F80" s="259" t="s">
        <v>150</v>
      </c>
      <c r="G80" s="259"/>
      <c r="H80" s="164">
        <f>ROUND(H79*$H$7,2)</f>
        <v>0</v>
      </c>
    </row>
    <row r="81" spans="1:8" x14ac:dyDescent="0.25">
      <c r="F81" s="260" t="s">
        <v>155</v>
      </c>
      <c r="G81" s="261"/>
      <c r="H81" s="107">
        <f>SUM(H79:H80)</f>
        <v>0</v>
      </c>
    </row>
    <row r="82" spans="1:8" x14ac:dyDescent="0.25">
      <c r="F82" s="262" t="s">
        <v>142</v>
      </c>
      <c r="G82" s="262"/>
      <c r="H82" s="108">
        <f>SUM(H69,H74,H81)</f>
        <v>0.69000000000000006</v>
      </c>
    </row>
    <row r="85" spans="1:8" x14ac:dyDescent="0.25">
      <c r="B85" s="222" t="s">
        <v>157</v>
      </c>
      <c r="C85" s="222" t="s">
        <v>158</v>
      </c>
      <c r="D85" s="263" t="s">
        <v>329</v>
      </c>
      <c r="E85" s="222" t="s">
        <v>6</v>
      </c>
      <c r="F85" s="222" t="s">
        <v>7</v>
      </c>
      <c r="G85" s="265" t="s">
        <v>132</v>
      </c>
      <c r="H85" s="265" t="s">
        <v>133</v>
      </c>
    </row>
    <row r="86" spans="1:8" ht="30.75" customHeight="1" x14ac:dyDescent="0.25">
      <c r="B86" s="222" t="s">
        <v>328</v>
      </c>
      <c r="C86" s="222" t="s">
        <v>324</v>
      </c>
      <c r="D86" s="264"/>
      <c r="E86" s="222" t="s">
        <v>348</v>
      </c>
      <c r="F86" s="222">
        <v>1</v>
      </c>
      <c r="G86" s="266"/>
      <c r="H86" s="266"/>
    </row>
    <row r="87" spans="1:8" x14ac:dyDescent="0.25">
      <c r="A87" s="169" t="s">
        <v>164</v>
      </c>
      <c r="B87" s="134"/>
      <c r="C87" s="134"/>
      <c r="D87" s="160"/>
      <c r="E87" s="134"/>
      <c r="F87" s="161"/>
      <c r="G87" s="162"/>
      <c r="H87" s="163">
        <f>ROUND(F87*G87,2)</f>
        <v>0</v>
      </c>
    </row>
    <row r="88" spans="1:8" x14ac:dyDescent="0.25">
      <c r="B88" s="134"/>
      <c r="C88" s="134"/>
      <c r="D88" s="160"/>
      <c r="E88" s="134"/>
      <c r="F88" s="161"/>
      <c r="G88" s="162"/>
      <c r="H88" s="163">
        <f>ROUND(F88*G88,2)</f>
        <v>0</v>
      </c>
    </row>
    <row r="89" spans="1:8" x14ac:dyDescent="0.25">
      <c r="F89" s="268" t="s">
        <v>160</v>
      </c>
      <c r="G89" s="268"/>
      <c r="H89" s="164">
        <f>SUM(H87:H88)</f>
        <v>0</v>
      </c>
    </row>
    <row r="90" spans="1:8" x14ac:dyDescent="0.25">
      <c r="F90" s="259" t="s">
        <v>385</v>
      </c>
      <c r="G90" s="259"/>
      <c r="H90" s="165">
        <f>ROUND(H89*$H$6,2)</f>
        <v>0</v>
      </c>
    </row>
    <row r="91" spans="1:8" x14ac:dyDescent="0.25">
      <c r="F91" s="267" t="s">
        <v>156</v>
      </c>
      <c r="G91" s="267"/>
      <c r="H91" s="105">
        <f>SUM(H89:H90)</f>
        <v>0</v>
      </c>
    </row>
    <row r="92" spans="1:8" s="106" customFormat="1" ht="75" x14ac:dyDescent="0.25">
      <c r="A92" s="119" t="s">
        <v>165</v>
      </c>
      <c r="B92" s="134" t="s">
        <v>141</v>
      </c>
      <c r="C92" s="134" t="str">
        <f>'Itens para CPUs'!B33</f>
        <v>SINAPI 5824</v>
      </c>
      <c r="D92" s="160" t="str">
        <f>'Itens para CPUs'!A33</f>
        <v>CAMINHÃO TOCO, PBT 16.000 KG, CARGA ÚTIL MÁXIMA DE 10.685 KG, DISTÂNCIA ENTRE EIXOS DE 4,80 M, POTÊNCIA DO MOTOR DE 189 CV, INCLUSIVE CARROCERIA FIXA ABERTA DE MADEIRA PARA TRANSPORTE GERAL DE CARGA SECA, DIMENSÕES APROXIMADAS DE 2,50 X 7,00 X 0,50 M - CHP DIURNO. AF_06/2014</v>
      </c>
      <c r="E92" s="134" t="str">
        <f>'Itens para CPUs'!D33</f>
        <v>CHP</v>
      </c>
      <c r="F92" s="161">
        <v>4.4999999999999997E-3</v>
      </c>
      <c r="G92" s="162">
        <f>'Itens para CPUs'!F33</f>
        <v>121.22</v>
      </c>
      <c r="H92" s="163">
        <f>ROUND(F92*G92,2)</f>
        <v>0.55000000000000004</v>
      </c>
    </row>
    <row r="93" spans="1:8" s="106" customFormat="1" x14ac:dyDescent="0.25">
      <c r="A93" s="119"/>
      <c r="B93" s="134"/>
      <c r="C93" s="134"/>
      <c r="D93" s="160"/>
      <c r="E93" s="134"/>
      <c r="F93" s="161"/>
      <c r="G93" s="162"/>
      <c r="H93" s="163">
        <f t="shared" ref="H93" si="6">ROUND(F93*G93,2)</f>
        <v>0</v>
      </c>
    </row>
    <row r="94" spans="1:8" s="106" customFormat="1" x14ac:dyDescent="0.25">
      <c r="A94" s="119"/>
      <c r="B94" s="120"/>
      <c r="C94" s="120"/>
      <c r="D94" s="121"/>
      <c r="E94" s="120"/>
      <c r="F94" s="268" t="s">
        <v>159</v>
      </c>
      <c r="G94" s="268"/>
      <c r="H94" s="117">
        <f>SUM(H92:H93)</f>
        <v>0.55000000000000004</v>
      </c>
    </row>
    <row r="95" spans="1:8" s="106" customFormat="1" x14ac:dyDescent="0.25">
      <c r="A95" s="119"/>
      <c r="B95" s="120"/>
      <c r="C95" s="120"/>
      <c r="D95" s="121"/>
      <c r="E95" s="120"/>
      <c r="F95" s="259" t="s">
        <v>386</v>
      </c>
      <c r="G95" s="259"/>
      <c r="H95" s="110">
        <f>ROUND(H94*$H$6,2)</f>
        <v>0.14000000000000001</v>
      </c>
    </row>
    <row r="96" spans="1:8" s="106" customFormat="1" x14ac:dyDescent="0.25">
      <c r="A96" s="119"/>
      <c r="B96" s="120"/>
      <c r="C96" s="120"/>
      <c r="D96" s="121"/>
      <c r="E96" s="120"/>
      <c r="F96" s="260" t="s">
        <v>163</v>
      </c>
      <c r="G96" s="261"/>
      <c r="H96" s="107">
        <f>SUM(H94:H95)</f>
        <v>0.69000000000000006</v>
      </c>
    </row>
    <row r="97" spans="1:8" x14ac:dyDescent="0.25">
      <c r="A97" s="169" t="s">
        <v>166</v>
      </c>
      <c r="B97" s="134"/>
      <c r="C97" s="134"/>
      <c r="D97" s="160"/>
      <c r="E97" s="134"/>
      <c r="F97" s="161"/>
      <c r="G97" s="162"/>
      <c r="H97" s="163">
        <f>ROUND(F97*G97,2)</f>
        <v>0</v>
      </c>
    </row>
    <row r="98" spans="1:8" x14ac:dyDescent="0.25">
      <c r="B98" s="134"/>
      <c r="C98" s="134"/>
      <c r="D98" s="160"/>
      <c r="E98" s="134"/>
      <c r="F98" s="161"/>
      <c r="G98" s="162"/>
      <c r="H98" s="163">
        <f t="shared" ref="H98" si="7">ROUND(F98*G98,2)</f>
        <v>0</v>
      </c>
    </row>
    <row r="99" spans="1:8" x14ac:dyDescent="0.25">
      <c r="F99" s="259" t="s">
        <v>151</v>
      </c>
      <c r="G99" s="259"/>
      <c r="H99" s="164">
        <f>SUM(H97:H98)</f>
        <v>0</v>
      </c>
    </row>
    <row r="100" spans="1:8" x14ac:dyDescent="0.25">
      <c r="F100" s="259" t="s">
        <v>150</v>
      </c>
      <c r="G100" s="259"/>
      <c r="H100" s="164">
        <f>ROUND(H99*$H$7,2)</f>
        <v>0</v>
      </c>
    </row>
    <row r="101" spans="1:8" x14ac:dyDescent="0.25">
      <c r="F101" s="260" t="s">
        <v>155</v>
      </c>
      <c r="G101" s="261"/>
      <c r="H101" s="107">
        <f>SUM(H99:H100)</f>
        <v>0</v>
      </c>
    </row>
    <row r="102" spans="1:8" x14ac:dyDescent="0.25">
      <c r="F102" s="262" t="s">
        <v>142</v>
      </c>
      <c r="G102" s="262"/>
      <c r="H102" s="108">
        <f>SUM(H91,H96,H101)</f>
        <v>0.69000000000000006</v>
      </c>
    </row>
    <row r="105" spans="1:8" x14ac:dyDescent="0.25">
      <c r="B105" s="222" t="s">
        <v>157</v>
      </c>
      <c r="C105" s="222" t="s">
        <v>158</v>
      </c>
      <c r="D105" s="263" t="s">
        <v>264</v>
      </c>
      <c r="E105" s="222" t="s">
        <v>6</v>
      </c>
      <c r="F105" s="222" t="s">
        <v>7</v>
      </c>
      <c r="G105" s="265" t="s">
        <v>132</v>
      </c>
      <c r="H105" s="265" t="s">
        <v>133</v>
      </c>
    </row>
    <row r="106" spans="1:8" ht="30.75" customHeight="1" x14ac:dyDescent="0.25">
      <c r="B106" s="222" t="s">
        <v>227</v>
      </c>
      <c r="C106" s="222" t="s">
        <v>257</v>
      </c>
      <c r="D106" s="264"/>
      <c r="E106" s="222" t="s">
        <v>137</v>
      </c>
      <c r="F106" s="222">
        <v>1</v>
      </c>
      <c r="G106" s="266"/>
      <c r="H106" s="266"/>
    </row>
    <row r="107" spans="1:8" ht="25.5" customHeight="1" x14ac:dyDescent="0.25">
      <c r="A107" s="169" t="s">
        <v>164</v>
      </c>
      <c r="B107" s="134" t="s">
        <v>208</v>
      </c>
      <c r="C107" s="134" t="str">
        <f>'Itens para CPUs'!B65</f>
        <v>SINAPI 88316</v>
      </c>
      <c r="D107" s="160" t="str">
        <f>'Itens para CPUs'!A65</f>
        <v>SERVENTE COM ENCARGOS COMPLEMENTARES</v>
      </c>
      <c r="E107" s="134" t="str">
        <f>'Itens para CPUs'!D65</f>
        <v>H</v>
      </c>
      <c r="F107" s="161">
        <v>7.8399999999999997E-2</v>
      </c>
      <c r="G107" s="162">
        <f>'Itens para CPUs'!F65</f>
        <v>16.28</v>
      </c>
      <c r="H107" s="163">
        <f>ROUND(F107*G107,2)</f>
        <v>1.28</v>
      </c>
    </row>
    <row r="108" spans="1:8" x14ac:dyDescent="0.25">
      <c r="B108" s="134"/>
      <c r="C108" s="134"/>
      <c r="D108" s="160"/>
      <c r="E108" s="134"/>
      <c r="F108" s="161"/>
      <c r="G108" s="162"/>
      <c r="H108" s="163">
        <f>ROUND(F108*G108,2)</f>
        <v>0</v>
      </c>
    </row>
    <row r="109" spans="1:8" x14ac:dyDescent="0.25">
      <c r="F109" s="268" t="s">
        <v>160</v>
      </c>
      <c r="G109" s="268"/>
      <c r="H109" s="164">
        <f>SUM(H107:H108)</f>
        <v>1.28</v>
      </c>
    </row>
    <row r="110" spans="1:8" x14ac:dyDescent="0.25">
      <c r="F110" s="259" t="s">
        <v>385</v>
      </c>
      <c r="G110" s="259"/>
      <c r="H110" s="165">
        <f>ROUND(H109*$H$6,2)</f>
        <v>0.33</v>
      </c>
    </row>
    <row r="111" spans="1:8" x14ac:dyDescent="0.25">
      <c r="F111" s="267" t="s">
        <v>156</v>
      </c>
      <c r="G111" s="267"/>
      <c r="H111" s="105">
        <f>SUM(H109:H110)</f>
        <v>1.61</v>
      </c>
    </row>
    <row r="112" spans="1:8" s="106" customFormat="1" ht="60" x14ac:dyDescent="0.25">
      <c r="A112" s="119" t="s">
        <v>165</v>
      </c>
      <c r="B112" s="134" t="s">
        <v>141</v>
      </c>
      <c r="C112" s="134" t="str">
        <f>'Itens para CPUs'!B59</f>
        <v>SINAPI 5678</v>
      </c>
      <c r="D112" s="160" t="str">
        <f>'Itens para CPUs'!A59</f>
        <v>RETROESCAVADEIRA SOBRE RODAS COM CARREGADEIRA, TRAÇÃO 4X4, POTÊNCIA LÍQ. 88 HP, CAÇAMBA CARREG. CAP. MÍN. 1 M³, CAÇAMBA RETRO CAP. 0,26 M³, PESO OPERACIONAL MÍN. 6.674 KG, PROFUNDIDADE ESCAVAÇÃO MÁX. 4,37 M - CHP DIURNO. AF_06/2014</v>
      </c>
      <c r="E112" s="134" t="str">
        <f>'Itens para CPUs'!D59</f>
        <v>CHP</v>
      </c>
      <c r="F112" s="161">
        <v>3.5499999999999997E-2</v>
      </c>
      <c r="G112" s="162">
        <f>'Itens para CPUs'!F59</f>
        <v>95.23</v>
      </c>
      <c r="H112" s="163">
        <f>ROUND(F112*G112,2)</f>
        <v>3.38</v>
      </c>
    </row>
    <row r="113" spans="1:8" s="106" customFormat="1" ht="60" x14ac:dyDescent="0.25">
      <c r="A113" s="119"/>
      <c r="B113" s="134" t="s">
        <v>141</v>
      </c>
      <c r="C113" s="134" t="str">
        <f>'Itens para CPUs'!B60</f>
        <v>SINAPI 5679</v>
      </c>
      <c r="D113" s="160" t="str">
        <f>'Itens para CPUs'!A60</f>
        <v>RETROESCAVADEIRA SOBRE RODAS COM CARREGADEIRA, TRAÇÃO 4X4, POTÊNCIA LÍQ. 88 HP, CAÇAMBA CARREG. CAP. MÍN. 1 M³, CAÇAMBA RETRO CAP. 0,26 M³, PESO OPERACIONAL MÍN. 6.674 KG, PROFUNDIDADE ESCAVAÇÃO MÁX. 4,37 M - CHI DIURNO. AF_06/2014</v>
      </c>
      <c r="E113" s="134" t="str">
        <f>'Itens para CPUs'!D60</f>
        <v>CHI</v>
      </c>
      <c r="F113" s="161">
        <v>4.2900000000000001E-2</v>
      </c>
      <c r="G113" s="162">
        <f>'Itens para CPUs'!F60</f>
        <v>45.37</v>
      </c>
      <c r="H113" s="163">
        <f>ROUND(F113*G113,2)</f>
        <v>1.95</v>
      </c>
    </row>
    <row r="114" spans="1:8" s="106" customFormat="1" x14ac:dyDescent="0.25">
      <c r="A114" s="119"/>
      <c r="B114" s="120"/>
      <c r="C114" s="120"/>
      <c r="D114" s="121"/>
      <c r="E114" s="120"/>
      <c r="F114" s="268" t="s">
        <v>159</v>
      </c>
      <c r="G114" s="268"/>
      <c r="H114" s="117">
        <f>SUM(H112:H113)</f>
        <v>5.33</v>
      </c>
    </row>
    <row r="115" spans="1:8" s="106" customFormat="1" x14ac:dyDescent="0.25">
      <c r="A115" s="119"/>
      <c r="B115" s="120"/>
      <c r="C115" s="120"/>
      <c r="D115" s="121"/>
      <c r="E115" s="120"/>
      <c r="F115" s="259" t="s">
        <v>386</v>
      </c>
      <c r="G115" s="259"/>
      <c r="H115" s="110">
        <f>ROUND(H114*$H$6,2)</f>
        <v>1.39</v>
      </c>
    </row>
    <row r="116" spans="1:8" s="106" customFormat="1" x14ac:dyDescent="0.25">
      <c r="A116" s="119"/>
      <c r="B116" s="120"/>
      <c r="C116" s="120"/>
      <c r="D116" s="121"/>
      <c r="E116" s="120"/>
      <c r="F116" s="260" t="s">
        <v>163</v>
      </c>
      <c r="G116" s="261"/>
      <c r="H116" s="107">
        <f>SUM(H114:H115)</f>
        <v>6.72</v>
      </c>
    </row>
    <row r="117" spans="1:8" x14ac:dyDescent="0.25">
      <c r="A117" s="169" t="s">
        <v>166</v>
      </c>
      <c r="B117" s="134"/>
      <c r="C117" s="134"/>
      <c r="D117" s="160"/>
      <c r="E117" s="134"/>
      <c r="F117" s="161"/>
      <c r="G117" s="162"/>
      <c r="H117" s="163">
        <f>ROUND(F117*G117,2)</f>
        <v>0</v>
      </c>
    </row>
    <row r="118" spans="1:8" x14ac:dyDescent="0.25">
      <c r="B118" s="134"/>
      <c r="C118" s="134"/>
      <c r="D118" s="160"/>
      <c r="E118" s="134"/>
      <c r="F118" s="161"/>
      <c r="G118" s="162"/>
      <c r="H118" s="163">
        <f>ROUND(F118*G118,2)</f>
        <v>0</v>
      </c>
    </row>
    <row r="119" spans="1:8" x14ac:dyDescent="0.25">
      <c r="F119" s="259" t="s">
        <v>151</v>
      </c>
      <c r="G119" s="259"/>
      <c r="H119" s="164">
        <f>SUM(H117:H118)</f>
        <v>0</v>
      </c>
    </row>
    <row r="120" spans="1:8" x14ac:dyDescent="0.25">
      <c r="F120" s="259" t="s">
        <v>150</v>
      </c>
      <c r="G120" s="259"/>
      <c r="H120" s="164">
        <f>ROUND(H119*$H$7,2)</f>
        <v>0</v>
      </c>
    </row>
    <row r="121" spans="1:8" x14ac:dyDescent="0.25">
      <c r="F121" s="260" t="s">
        <v>155</v>
      </c>
      <c r="G121" s="261"/>
      <c r="H121" s="107">
        <f>SUM(H119:H120)</f>
        <v>0</v>
      </c>
    </row>
    <row r="122" spans="1:8" x14ac:dyDescent="0.25">
      <c r="F122" s="262" t="s">
        <v>142</v>
      </c>
      <c r="G122" s="262"/>
      <c r="H122" s="108">
        <f>SUM(H111,H116,H121)</f>
        <v>8.33</v>
      </c>
    </row>
    <row r="125" spans="1:8" x14ac:dyDescent="0.25">
      <c r="B125" s="222" t="s">
        <v>157</v>
      </c>
      <c r="C125" s="222" t="s">
        <v>158</v>
      </c>
      <c r="D125" s="263" t="s">
        <v>213</v>
      </c>
      <c r="E125" s="222" t="s">
        <v>6</v>
      </c>
      <c r="F125" s="222" t="s">
        <v>7</v>
      </c>
      <c r="G125" s="265" t="s">
        <v>132</v>
      </c>
      <c r="H125" s="265" t="s">
        <v>133</v>
      </c>
    </row>
    <row r="126" spans="1:8" ht="50.25" customHeight="1" x14ac:dyDescent="0.25">
      <c r="B126" s="222" t="s">
        <v>231</v>
      </c>
      <c r="C126" s="222" t="s">
        <v>214</v>
      </c>
      <c r="D126" s="264"/>
      <c r="E126" s="222" t="s">
        <v>137</v>
      </c>
      <c r="F126" s="222">
        <v>1</v>
      </c>
      <c r="G126" s="266"/>
      <c r="H126" s="266"/>
    </row>
    <row r="127" spans="1:8" ht="25.5" customHeight="1" x14ac:dyDescent="0.25">
      <c r="A127" s="169" t="s">
        <v>164</v>
      </c>
      <c r="B127" s="134" t="s">
        <v>208</v>
      </c>
      <c r="C127" s="134" t="str">
        <f>'Itens para CPUs'!B54</f>
        <v>SINAPI 88309</v>
      </c>
      <c r="D127" s="160" t="str">
        <f>'Itens para CPUs'!A54</f>
        <v>PEDREIRO COM ENCARGOS COMPLEMENTARES</v>
      </c>
      <c r="E127" s="134" t="str">
        <f>'Itens para CPUs'!D54</f>
        <v>H</v>
      </c>
      <c r="F127" s="161">
        <v>1.9830000000000001</v>
      </c>
      <c r="G127" s="162">
        <f>'Itens para CPUs'!F54</f>
        <v>23.33</v>
      </c>
      <c r="H127" s="163">
        <f>ROUND(F127*G127,2)</f>
        <v>46.26</v>
      </c>
    </row>
    <row r="128" spans="1:8" x14ac:dyDescent="0.25">
      <c r="B128" s="134" t="s">
        <v>208</v>
      </c>
      <c r="C128" s="134" t="str">
        <f>'Itens para CPUs'!B65</f>
        <v>SINAPI 88316</v>
      </c>
      <c r="D128" s="160" t="str">
        <f>'Itens para CPUs'!A65</f>
        <v>SERVENTE COM ENCARGOS COMPLEMENTARES</v>
      </c>
      <c r="E128" s="134" t="str">
        <f>'Itens para CPUs'!D65</f>
        <v>H</v>
      </c>
      <c r="F128" s="161">
        <v>4.2389999999999999</v>
      </c>
      <c r="G128" s="162">
        <f>'Itens para CPUs'!F65</f>
        <v>16.28</v>
      </c>
      <c r="H128" s="163">
        <f>ROUND(F128*G128,2)</f>
        <v>69.010000000000005</v>
      </c>
    </row>
    <row r="129" spans="1:8" x14ac:dyDescent="0.25">
      <c r="B129" s="134" t="s">
        <v>208</v>
      </c>
      <c r="C129" s="134" t="str">
        <f>'Itens para CPUs'!B32</f>
        <v>SINAPI 88262</v>
      </c>
      <c r="D129" s="160" t="str">
        <f>'Itens para CPUs'!A32</f>
        <v>CARPINTEIRO DE FORMAS COM ENCARGOS COMPLEMENTARES</v>
      </c>
      <c r="E129" s="134" t="str">
        <f>'Itens para CPUs'!D32</f>
        <v>H</v>
      </c>
      <c r="F129" s="161">
        <v>2.2559999999999998</v>
      </c>
      <c r="G129" s="162">
        <f>'Itens para CPUs'!F32</f>
        <v>23.18</v>
      </c>
      <c r="H129" s="163">
        <f>ROUND(F129*G129,2)</f>
        <v>52.29</v>
      </c>
    </row>
    <row r="130" spans="1:8" x14ac:dyDescent="0.25">
      <c r="F130" s="268" t="s">
        <v>160</v>
      </c>
      <c r="G130" s="268"/>
      <c r="H130" s="164">
        <f>SUM(H127:H129)</f>
        <v>167.56</v>
      </c>
    </row>
    <row r="131" spans="1:8" x14ac:dyDescent="0.25">
      <c r="F131" s="259" t="s">
        <v>385</v>
      </c>
      <c r="G131" s="259"/>
      <c r="H131" s="165">
        <f>ROUND(H130*$H$6,2)</f>
        <v>43.57</v>
      </c>
    </row>
    <row r="132" spans="1:8" x14ac:dyDescent="0.25">
      <c r="F132" s="267" t="s">
        <v>156</v>
      </c>
      <c r="G132" s="267"/>
      <c r="H132" s="105">
        <f>SUM(H130:H131)</f>
        <v>211.13</v>
      </c>
    </row>
    <row r="133" spans="1:8" s="106" customFormat="1" ht="30" x14ac:dyDescent="0.25">
      <c r="A133" s="119" t="s">
        <v>165</v>
      </c>
      <c r="B133" s="134" t="s">
        <v>141</v>
      </c>
      <c r="C133" s="134" t="str">
        <f>'Itens para CPUs'!B34</f>
        <v>SINAPI 94964</v>
      </c>
      <c r="D133" s="160" t="str">
        <f>'Itens para CPUs'!A34</f>
        <v>CONCRETO FCK = 20MPA, TRAÇO 1:2,7:3 (CIMENTO/ AREIA MÉDIA/ BRITA 1)  - PREPARO MECÂNICO COM BETONEIRA 400 L. AF_07/2016</v>
      </c>
      <c r="E133" s="134" t="str">
        <f>'Itens para CPUs'!D34</f>
        <v>M³</v>
      </c>
      <c r="F133" s="161">
        <v>1.2130000000000001</v>
      </c>
      <c r="G133" s="162">
        <f>'Itens para CPUs'!F34</f>
        <v>340.14</v>
      </c>
      <c r="H133" s="163">
        <f>ROUND(F133*G133,2)</f>
        <v>412.59</v>
      </c>
    </row>
    <row r="134" spans="1:8" s="106" customFormat="1" x14ac:dyDescent="0.25">
      <c r="A134" s="119"/>
      <c r="B134" s="134"/>
      <c r="C134" s="134"/>
      <c r="D134" s="160"/>
      <c r="E134" s="134"/>
      <c r="F134" s="161"/>
      <c r="G134" s="162"/>
      <c r="H134" s="163">
        <f>ROUND(F134*G134,2)</f>
        <v>0</v>
      </c>
    </row>
    <row r="135" spans="1:8" s="106" customFormat="1" x14ac:dyDescent="0.25">
      <c r="A135" s="119"/>
      <c r="B135" s="120"/>
      <c r="C135" s="120"/>
      <c r="D135" s="121"/>
      <c r="E135" s="120"/>
      <c r="F135" s="268" t="s">
        <v>159</v>
      </c>
      <c r="G135" s="268"/>
      <c r="H135" s="117">
        <f>SUM(H133:H134)</f>
        <v>412.59</v>
      </c>
    </row>
    <row r="136" spans="1:8" s="106" customFormat="1" x14ac:dyDescent="0.25">
      <c r="A136" s="119"/>
      <c r="B136" s="120"/>
      <c r="C136" s="120"/>
      <c r="D136" s="121"/>
      <c r="E136" s="120"/>
      <c r="F136" s="259" t="s">
        <v>386</v>
      </c>
      <c r="G136" s="259"/>
      <c r="H136" s="110">
        <f>ROUND(H135*$H$6,2)</f>
        <v>107.27</v>
      </c>
    </row>
    <row r="137" spans="1:8" s="106" customFormat="1" x14ac:dyDescent="0.25">
      <c r="A137" s="119"/>
      <c r="B137" s="120"/>
      <c r="C137" s="120"/>
      <c r="D137" s="121"/>
      <c r="E137" s="120"/>
      <c r="F137" s="260" t="s">
        <v>163</v>
      </c>
      <c r="G137" s="261"/>
      <c r="H137" s="107">
        <f>SUM(H135:H136)</f>
        <v>519.86</v>
      </c>
    </row>
    <row r="138" spans="1:8" ht="30" x14ac:dyDescent="0.25">
      <c r="A138" s="169" t="s">
        <v>166</v>
      </c>
      <c r="B138" s="134" t="s">
        <v>167</v>
      </c>
      <c r="C138" s="134" t="str">
        <f>'Itens para CPUs'!B64</f>
        <v>SINAPI 4460</v>
      </c>
      <c r="D138" s="160" t="str">
        <f>'Itens para CPUs'!A64</f>
        <v>SARRAFO DE MADEIRA NÃO APARELHADA *2,5 X 10 CM, MACARANDUBA, ANGELIM OU EQUIVALENTE DA REGIÃO</v>
      </c>
      <c r="E138" s="134" t="str">
        <f>'Itens para CPUs'!D64</f>
        <v>M</v>
      </c>
      <c r="F138" s="161">
        <v>2.5</v>
      </c>
      <c r="G138" s="162">
        <f>'Itens para CPUs'!F64</f>
        <v>8.2100000000000009</v>
      </c>
      <c r="H138" s="163">
        <f>ROUND(F138*G138,2)</f>
        <v>20.53</v>
      </c>
    </row>
    <row r="139" spans="1:8" ht="30" x14ac:dyDescent="0.25">
      <c r="B139" s="134" t="s">
        <v>167</v>
      </c>
      <c r="C139" s="134" t="str">
        <f>'Itens para CPUs'!B63</f>
        <v>SINAPI 4517</v>
      </c>
      <c r="D139" s="160" t="str">
        <f>'Itens para CPUs'!A63</f>
        <v>SARRAFO DE MADEIRA NÃO APARELHADA *2,5 X 7,5* CM (1 X 3 ") PINUS, MISTA OU EQUIVALENTE DA REGIÃO</v>
      </c>
      <c r="E139" s="134" t="str">
        <f>'Itens para CPUs'!D63</f>
        <v>M</v>
      </c>
      <c r="F139" s="161">
        <v>2</v>
      </c>
      <c r="G139" s="162">
        <f>'Itens para CPUs'!F63</f>
        <v>1.5</v>
      </c>
      <c r="H139" s="163">
        <f t="shared" ref="H139" si="8">ROUND(F139*G139,2)</f>
        <v>3</v>
      </c>
    </row>
    <row r="140" spans="1:8" x14ac:dyDescent="0.25">
      <c r="F140" s="259" t="s">
        <v>151</v>
      </c>
      <c r="G140" s="259"/>
      <c r="H140" s="164">
        <f>SUM(H138:H139)</f>
        <v>23.53</v>
      </c>
    </row>
    <row r="141" spans="1:8" x14ac:dyDescent="0.25">
      <c r="F141" s="259" t="s">
        <v>150</v>
      </c>
      <c r="G141" s="259"/>
      <c r="H141" s="164">
        <f>ROUND(H140*$H$7,2)</f>
        <v>2.82</v>
      </c>
    </row>
    <row r="142" spans="1:8" x14ac:dyDescent="0.25">
      <c r="F142" s="260" t="s">
        <v>155</v>
      </c>
      <c r="G142" s="261"/>
      <c r="H142" s="107">
        <f>SUM(H140:H141)</f>
        <v>26.35</v>
      </c>
    </row>
    <row r="143" spans="1:8" x14ac:dyDescent="0.25">
      <c r="F143" s="262" t="s">
        <v>142</v>
      </c>
      <c r="G143" s="262"/>
      <c r="H143" s="108">
        <f>SUM(H132,H137,H142)</f>
        <v>757.34</v>
      </c>
    </row>
    <row r="146" spans="1:8" x14ac:dyDescent="0.25">
      <c r="B146" s="222" t="s">
        <v>157</v>
      </c>
      <c r="C146" s="222" t="s">
        <v>158</v>
      </c>
      <c r="D146" s="263" t="s">
        <v>354</v>
      </c>
      <c r="E146" s="222" t="s">
        <v>6</v>
      </c>
      <c r="F146" s="222" t="s">
        <v>7</v>
      </c>
      <c r="G146" s="265" t="s">
        <v>132</v>
      </c>
      <c r="H146" s="265" t="s">
        <v>133</v>
      </c>
    </row>
    <row r="147" spans="1:8" ht="50.25" customHeight="1" x14ac:dyDescent="0.25">
      <c r="B147" s="222" t="s">
        <v>232</v>
      </c>
      <c r="C147" s="222" t="s">
        <v>355</v>
      </c>
      <c r="D147" s="264"/>
      <c r="E147" s="222" t="s">
        <v>136</v>
      </c>
      <c r="F147" s="222">
        <v>1</v>
      </c>
      <c r="G147" s="266"/>
      <c r="H147" s="266"/>
    </row>
    <row r="148" spans="1:8" ht="25.5" customHeight="1" x14ac:dyDescent="0.25">
      <c r="A148" s="169" t="s">
        <v>164</v>
      </c>
      <c r="B148" s="134" t="s">
        <v>208</v>
      </c>
      <c r="C148" s="134" t="str">
        <f>'Itens para CPUs'!B54</f>
        <v>SINAPI 88309</v>
      </c>
      <c r="D148" s="160" t="str">
        <f>'Itens para CPUs'!A54</f>
        <v>PEDREIRO COM ENCARGOS COMPLEMENTARES</v>
      </c>
      <c r="E148" s="134" t="str">
        <f>'Itens para CPUs'!D54</f>
        <v>H</v>
      </c>
      <c r="F148" s="161">
        <v>1.37</v>
      </c>
      <c r="G148" s="162">
        <f>'Itens para CPUs'!F54</f>
        <v>23.33</v>
      </c>
      <c r="H148" s="163">
        <f>ROUND(F148*G148,2)</f>
        <v>31.96</v>
      </c>
    </row>
    <row r="149" spans="1:8" x14ac:dyDescent="0.25">
      <c r="B149" s="134" t="s">
        <v>208</v>
      </c>
      <c r="C149" s="134" t="str">
        <f>'Itens para CPUs'!B65</f>
        <v>SINAPI 88316</v>
      </c>
      <c r="D149" s="160" t="str">
        <f>'Itens para CPUs'!A65</f>
        <v>SERVENTE COM ENCARGOS COMPLEMENTARES</v>
      </c>
      <c r="E149" s="134" t="str">
        <f>'Itens para CPUs'!D65</f>
        <v>H</v>
      </c>
      <c r="F149" s="161">
        <v>0.68500000000000005</v>
      </c>
      <c r="G149" s="162">
        <f>'Itens para CPUs'!F65</f>
        <v>16.28</v>
      </c>
      <c r="H149" s="163">
        <f>ROUND(F149*G149,2)</f>
        <v>11.15</v>
      </c>
    </row>
    <row r="150" spans="1:8" x14ac:dyDescent="0.25">
      <c r="F150" s="268" t="s">
        <v>160</v>
      </c>
      <c r="G150" s="268"/>
      <c r="H150" s="164">
        <f>SUM(H148:H149)</f>
        <v>43.11</v>
      </c>
    </row>
    <row r="151" spans="1:8" x14ac:dyDescent="0.25">
      <c r="F151" s="259" t="s">
        <v>385</v>
      </c>
      <c r="G151" s="259"/>
      <c r="H151" s="165">
        <f>ROUND(H150*$H$6,2)</f>
        <v>11.21</v>
      </c>
    </row>
    <row r="152" spans="1:8" x14ac:dyDescent="0.25">
      <c r="F152" s="267" t="s">
        <v>156</v>
      </c>
      <c r="G152" s="267"/>
      <c r="H152" s="105">
        <f>SUM(H150:H151)</f>
        <v>54.32</v>
      </c>
    </row>
    <row r="153" spans="1:8" s="106" customFormat="1" ht="45" x14ac:dyDescent="0.25">
      <c r="A153" s="119" t="s">
        <v>165</v>
      </c>
      <c r="B153" s="134" t="s">
        <v>141</v>
      </c>
      <c r="C153" s="134" t="str">
        <f>'Itens para CPUs'!B25</f>
        <v>SINAPI 87369</v>
      </c>
      <c r="D153" s="160" t="str">
        <f>'Itens para CPUs'!A25</f>
        <v>ARGAMASSA TRAÇO 1:2:8 (EM VOLUME DE CIMENTO, CAL E AREIA MÉDIA ÚMIDA) PARA EMBOÇO/MASSA ÚNICA/ASSENTAMENTO DE ALVENARIA DE VEDAÇÃO, PREPARO MANUAL. AF_08/2019</v>
      </c>
      <c r="E153" s="134" t="str">
        <f>'Itens para CPUs'!D24</f>
        <v>M³</v>
      </c>
      <c r="F153" s="161">
        <v>9.7999999999999997E-3</v>
      </c>
      <c r="G153" s="162">
        <f>'Itens para CPUs'!F25</f>
        <v>490.87</v>
      </c>
      <c r="H153" s="163">
        <f>ROUND(F153*G153,2)</f>
        <v>4.8099999999999996</v>
      </c>
    </row>
    <row r="154" spans="1:8" s="106" customFormat="1" x14ac:dyDescent="0.25">
      <c r="A154" s="119"/>
      <c r="B154" s="134"/>
      <c r="C154" s="134"/>
      <c r="D154" s="160"/>
      <c r="E154" s="134"/>
      <c r="F154" s="161"/>
      <c r="G154" s="162"/>
      <c r="H154" s="163">
        <f>ROUND(F154*G154,2)</f>
        <v>0</v>
      </c>
    </row>
    <row r="155" spans="1:8" s="106" customFormat="1" x14ac:dyDescent="0.25">
      <c r="A155" s="119"/>
      <c r="B155" s="120"/>
      <c r="C155" s="120"/>
      <c r="D155" s="121"/>
      <c r="E155" s="120"/>
      <c r="F155" s="268" t="s">
        <v>159</v>
      </c>
      <c r="G155" s="268"/>
      <c r="H155" s="117">
        <f>SUM(H153:H154)</f>
        <v>4.8099999999999996</v>
      </c>
    </row>
    <row r="156" spans="1:8" s="106" customFormat="1" x14ac:dyDescent="0.25">
      <c r="A156" s="119"/>
      <c r="B156" s="120"/>
      <c r="C156" s="120"/>
      <c r="D156" s="121"/>
      <c r="E156" s="120"/>
      <c r="F156" s="259" t="s">
        <v>386</v>
      </c>
      <c r="G156" s="259"/>
      <c r="H156" s="110">
        <f>ROUND(H155*$H$6,2)</f>
        <v>1.25</v>
      </c>
    </row>
    <row r="157" spans="1:8" s="106" customFormat="1" x14ac:dyDescent="0.25">
      <c r="A157" s="119"/>
      <c r="B157" s="120"/>
      <c r="C157" s="120"/>
      <c r="D157" s="121"/>
      <c r="E157" s="120"/>
      <c r="F157" s="260" t="s">
        <v>163</v>
      </c>
      <c r="G157" s="261"/>
      <c r="H157" s="107">
        <f>SUM(H155:H156)</f>
        <v>6.06</v>
      </c>
    </row>
    <row r="158" spans="1:8" x14ac:dyDescent="0.25">
      <c r="A158" s="169" t="s">
        <v>166</v>
      </c>
      <c r="B158" s="134" t="s">
        <v>167</v>
      </c>
      <c r="C158" s="134" t="str">
        <f>'Itens para CPUs'!B28</f>
        <v>SINAPI 7266</v>
      </c>
      <c r="D158" s="160" t="str">
        <f>'Itens para CPUs'!A28</f>
        <v>BLOCO CERAMICO (ALVENARIA DE VEDACAO), DE 9 X 19 X 19 CM</v>
      </c>
      <c r="E158" s="134" t="str">
        <f>'Itens para CPUs'!D28</f>
        <v>MILHEIRO</v>
      </c>
      <c r="F158" s="161">
        <v>2.793E-2</v>
      </c>
      <c r="G158" s="162">
        <f>'Itens para CPUs'!F28</f>
        <v>472.5</v>
      </c>
      <c r="H158" s="163">
        <f>ROUND(F158*G158,2)</f>
        <v>13.2</v>
      </c>
    </row>
    <row r="159" spans="1:8" x14ac:dyDescent="0.25">
      <c r="B159" s="134" t="s">
        <v>167</v>
      </c>
      <c r="C159" s="134" t="str">
        <f>'Itens para CPUs'!B55</f>
        <v>SINAPI 37395</v>
      </c>
      <c r="D159" s="160" t="str">
        <f>'Itens para CPUs'!A55</f>
        <v>PINO DE AÇO COM FURO, HASTE = 27 MM (AÇÃO DIRETA)</v>
      </c>
      <c r="E159" s="134" t="str">
        <f>'Itens para CPUs'!D55</f>
        <v>CENTO</v>
      </c>
      <c r="F159" s="161">
        <v>5.0000000000000001E-3</v>
      </c>
      <c r="G159" s="162">
        <f>'Itens para CPUs'!F55</f>
        <v>47.25</v>
      </c>
      <c r="H159" s="163">
        <f t="shared" ref="H159:H160" si="9">ROUND(F159*G159,2)</f>
        <v>0.24</v>
      </c>
    </row>
    <row r="160" spans="1:8" ht="30" x14ac:dyDescent="0.25">
      <c r="B160" s="134" t="s">
        <v>167</v>
      </c>
      <c r="C160" s="134" t="str">
        <f>'Itens para CPUs'!B66</f>
        <v>SINAPI 34557</v>
      </c>
      <c r="D160" s="160" t="str">
        <f>'Itens para CPUs'!A66</f>
        <v>TELA DE AÇO SOLDADA GALVANIZADA/ZINCADA PARA ALVENARIA, FIO D = *1,20 A 1,70* MM, MALHA 15 X 15 MM, (C X L) * 50 X 7,5 CM</v>
      </c>
      <c r="E160" s="134" t="str">
        <f>'Itens para CPUs'!D66</f>
        <v>M</v>
      </c>
      <c r="F160" s="161">
        <v>0.42</v>
      </c>
      <c r="G160" s="162">
        <f>'Itens para CPUs'!F66</f>
        <v>1.44</v>
      </c>
      <c r="H160" s="163">
        <f t="shared" si="9"/>
        <v>0.6</v>
      </c>
    </row>
    <row r="161" spans="1:8" x14ac:dyDescent="0.25">
      <c r="F161" s="259" t="s">
        <v>151</v>
      </c>
      <c r="G161" s="259"/>
      <c r="H161" s="164">
        <f>SUM(H158:H160)</f>
        <v>14.04</v>
      </c>
    </row>
    <row r="162" spans="1:8" x14ac:dyDescent="0.25">
      <c r="F162" s="259" t="s">
        <v>150</v>
      </c>
      <c r="G162" s="259"/>
      <c r="H162" s="164">
        <f>ROUND(H161*$H$7,2)</f>
        <v>1.68</v>
      </c>
    </row>
    <row r="163" spans="1:8" x14ac:dyDescent="0.25">
      <c r="F163" s="260" t="s">
        <v>155</v>
      </c>
      <c r="G163" s="261"/>
      <c r="H163" s="107">
        <f>SUM(H161:H162)</f>
        <v>15.719999999999999</v>
      </c>
    </row>
    <row r="164" spans="1:8" x14ac:dyDescent="0.25">
      <c r="F164" s="262" t="s">
        <v>142</v>
      </c>
      <c r="G164" s="262"/>
      <c r="H164" s="108">
        <f>SUM(H152,H157,H163)</f>
        <v>76.099999999999994</v>
      </c>
    </row>
    <row r="168" spans="1:8" x14ac:dyDescent="0.25">
      <c r="B168" s="222" t="s">
        <v>157</v>
      </c>
      <c r="C168" s="222" t="s">
        <v>158</v>
      </c>
      <c r="D168" s="263" t="s">
        <v>223</v>
      </c>
      <c r="E168" s="222" t="s">
        <v>6</v>
      </c>
      <c r="F168" s="222" t="s">
        <v>7</v>
      </c>
      <c r="G168" s="265" t="s">
        <v>132</v>
      </c>
      <c r="H168" s="265" t="s">
        <v>133</v>
      </c>
    </row>
    <row r="169" spans="1:8" ht="50.25" customHeight="1" x14ac:dyDescent="0.25">
      <c r="B169" s="222" t="s">
        <v>235</v>
      </c>
      <c r="C169" s="222" t="s">
        <v>224</v>
      </c>
      <c r="D169" s="264"/>
      <c r="E169" s="222" t="s">
        <v>136</v>
      </c>
      <c r="F169" s="222">
        <v>1</v>
      </c>
      <c r="G169" s="266"/>
      <c r="H169" s="266"/>
    </row>
    <row r="170" spans="1:8" ht="25.5" customHeight="1" x14ac:dyDescent="0.25">
      <c r="A170" s="169" t="s">
        <v>164</v>
      </c>
      <c r="B170" s="134" t="s">
        <v>208</v>
      </c>
      <c r="C170" s="134" t="str">
        <f>'Itens para CPUs'!B54</f>
        <v>SINAPI 88309</v>
      </c>
      <c r="D170" s="160" t="str">
        <f>'Itens para CPUs'!A54</f>
        <v>PEDREIRO COM ENCARGOS COMPLEMENTARES</v>
      </c>
      <c r="E170" s="134" t="str">
        <f>'Itens para CPUs'!D54</f>
        <v>H</v>
      </c>
      <c r="F170" s="161">
        <v>7.0000000000000007E-2</v>
      </c>
      <c r="G170" s="162">
        <f>'Itens para CPUs'!F54</f>
        <v>23.33</v>
      </c>
      <c r="H170" s="163">
        <f>ROUND(F170*G170,2)</f>
        <v>1.63</v>
      </c>
    </row>
    <row r="171" spans="1:8" x14ac:dyDescent="0.25">
      <c r="B171" s="134" t="s">
        <v>208</v>
      </c>
      <c r="C171" s="134" t="str">
        <f>'Itens para CPUs'!B65</f>
        <v>SINAPI 88316</v>
      </c>
      <c r="D171" s="160" t="str">
        <f>'Itens para CPUs'!A65</f>
        <v>SERVENTE COM ENCARGOS COMPLEMENTARES</v>
      </c>
      <c r="E171" s="134" t="str">
        <f>'Itens para CPUs'!D65</f>
        <v>H</v>
      </c>
      <c r="F171" s="161">
        <v>7.0000000000000001E-3</v>
      </c>
      <c r="G171" s="162">
        <f>'Itens para CPUs'!F65</f>
        <v>16.28</v>
      </c>
      <c r="H171" s="163">
        <f>ROUND(F171*G171,2)</f>
        <v>0.11</v>
      </c>
    </row>
    <row r="172" spans="1:8" x14ac:dyDescent="0.25">
      <c r="F172" s="268" t="s">
        <v>160</v>
      </c>
      <c r="G172" s="268"/>
      <c r="H172" s="164">
        <f>SUM(H170:H171)</f>
        <v>1.74</v>
      </c>
    </row>
    <row r="173" spans="1:8" x14ac:dyDescent="0.25">
      <c r="F173" s="259" t="s">
        <v>385</v>
      </c>
      <c r="G173" s="259"/>
      <c r="H173" s="165">
        <f>ROUND(H172*$H$6,2)</f>
        <v>0.45</v>
      </c>
    </row>
    <row r="174" spans="1:8" x14ac:dyDescent="0.25">
      <c r="F174" s="267" t="s">
        <v>156</v>
      </c>
      <c r="G174" s="267"/>
      <c r="H174" s="105">
        <f>SUM(H172:H173)</f>
        <v>2.19</v>
      </c>
    </row>
    <row r="175" spans="1:8" s="106" customFormat="1" ht="30" x14ac:dyDescent="0.25">
      <c r="A175" s="119" t="s">
        <v>165</v>
      </c>
      <c r="B175" s="134" t="s">
        <v>141</v>
      </c>
      <c r="C175" s="134" t="str">
        <f>'Itens para CPUs'!B23</f>
        <v>SINAPI 87377</v>
      </c>
      <c r="D175" s="160" t="str">
        <f>'Itens para CPUs'!A23</f>
        <v>ARGAMASSA TRAÇO 1:3 (EM VOLUME DE CIMENTO E AREIA GROSSA ÚMIDA) PARA CHAPISCO CONVENCIONAL, PREPARO MANUAL. AF_08/2019</v>
      </c>
      <c r="E175" s="134" t="str">
        <f>'Itens para CPUs'!D23</f>
        <v>M³</v>
      </c>
      <c r="F175" s="161">
        <v>4.1999999999999997E-3</v>
      </c>
      <c r="G175" s="162">
        <f>'Itens para CPUs'!F23</f>
        <v>472.01</v>
      </c>
      <c r="H175" s="163">
        <f>ROUND(F175*G175,2)</f>
        <v>1.98</v>
      </c>
    </row>
    <row r="176" spans="1:8" s="106" customFormat="1" x14ac:dyDescent="0.25">
      <c r="A176" s="119"/>
      <c r="B176" s="134"/>
      <c r="C176" s="134"/>
      <c r="D176" s="160"/>
      <c r="E176" s="134"/>
      <c r="F176" s="161"/>
      <c r="G176" s="162"/>
      <c r="H176" s="163">
        <f>ROUND(F176*G176,2)</f>
        <v>0</v>
      </c>
    </row>
    <row r="177" spans="1:8" s="106" customFormat="1" x14ac:dyDescent="0.25">
      <c r="A177" s="119"/>
      <c r="B177" s="120"/>
      <c r="C177" s="120"/>
      <c r="D177" s="121"/>
      <c r="E177" s="120"/>
      <c r="F177" s="268" t="s">
        <v>159</v>
      </c>
      <c r="G177" s="268"/>
      <c r="H177" s="117">
        <f>SUM(H175:H176)</f>
        <v>1.98</v>
      </c>
    </row>
    <row r="178" spans="1:8" s="106" customFormat="1" x14ac:dyDescent="0.25">
      <c r="A178" s="119"/>
      <c r="B178" s="120"/>
      <c r="C178" s="120"/>
      <c r="D178" s="121"/>
      <c r="E178" s="120"/>
      <c r="F178" s="259" t="s">
        <v>386</v>
      </c>
      <c r="G178" s="259"/>
      <c r="H178" s="110">
        <f>ROUND(H177*$H$6,2)</f>
        <v>0.51</v>
      </c>
    </row>
    <row r="179" spans="1:8" s="106" customFormat="1" x14ac:dyDescent="0.25">
      <c r="A179" s="119"/>
      <c r="B179" s="120"/>
      <c r="C179" s="120"/>
      <c r="D179" s="121"/>
      <c r="E179" s="120"/>
      <c r="F179" s="260" t="s">
        <v>163</v>
      </c>
      <c r="G179" s="261"/>
      <c r="H179" s="107">
        <f>SUM(H177:H178)</f>
        <v>2.4900000000000002</v>
      </c>
    </row>
    <row r="180" spans="1:8" x14ac:dyDescent="0.25">
      <c r="A180" s="169" t="s">
        <v>166</v>
      </c>
      <c r="B180" s="134" t="s">
        <v>167</v>
      </c>
      <c r="C180" s="134"/>
      <c r="D180" s="160"/>
      <c r="E180" s="134"/>
      <c r="F180" s="161"/>
      <c r="G180" s="162"/>
      <c r="H180" s="163">
        <f>ROUND(F180*G180,2)</f>
        <v>0</v>
      </c>
    </row>
    <row r="181" spans="1:8" x14ac:dyDescent="0.25">
      <c r="B181" s="134"/>
      <c r="C181" s="134"/>
      <c r="D181" s="160"/>
      <c r="E181" s="134"/>
      <c r="F181" s="161"/>
      <c r="G181" s="162"/>
      <c r="H181" s="163">
        <f t="shared" ref="H181" si="10">ROUND(F181*G181,2)</f>
        <v>0</v>
      </c>
    </row>
    <row r="182" spans="1:8" x14ac:dyDescent="0.25">
      <c r="F182" s="259" t="s">
        <v>151</v>
      </c>
      <c r="G182" s="259"/>
      <c r="H182" s="164">
        <f>SUM(H180:H181)</f>
        <v>0</v>
      </c>
    </row>
    <row r="183" spans="1:8" x14ac:dyDescent="0.25">
      <c r="F183" s="259" t="s">
        <v>150</v>
      </c>
      <c r="G183" s="259"/>
      <c r="H183" s="164">
        <f>ROUND(H182*$H$7,2)</f>
        <v>0</v>
      </c>
    </row>
    <row r="184" spans="1:8" x14ac:dyDescent="0.25">
      <c r="F184" s="260" t="s">
        <v>155</v>
      </c>
      <c r="G184" s="261"/>
      <c r="H184" s="107">
        <f>SUM(H182:H183)</f>
        <v>0</v>
      </c>
    </row>
    <row r="185" spans="1:8" x14ac:dyDescent="0.25">
      <c r="F185" s="262" t="s">
        <v>142</v>
      </c>
      <c r="G185" s="262"/>
      <c r="H185" s="108">
        <f>SUM(H174,H179,H184)</f>
        <v>4.68</v>
      </c>
    </row>
    <row r="188" spans="1:8" x14ac:dyDescent="0.25">
      <c r="B188" s="222" t="s">
        <v>157</v>
      </c>
      <c r="C188" s="222" t="s">
        <v>158</v>
      </c>
      <c r="D188" s="263" t="s">
        <v>236</v>
      </c>
      <c r="E188" s="222" t="s">
        <v>6</v>
      </c>
      <c r="F188" s="222" t="s">
        <v>7</v>
      </c>
      <c r="G188" s="265" t="s">
        <v>132</v>
      </c>
      <c r="H188" s="265" t="s">
        <v>133</v>
      </c>
    </row>
    <row r="189" spans="1:8" ht="50.25" customHeight="1" x14ac:dyDescent="0.25">
      <c r="B189" s="222" t="s">
        <v>243</v>
      </c>
      <c r="C189" s="222" t="s">
        <v>228</v>
      </c>
      <c r="D189" s="264"/>
      <c r="E189" s="222" t="s">
        <v>136</v>
      </c>
      <c r="F189" s="222">
        <v>1</v>
      </c>
      <c r="G189" s="266"/>
      <c r="H189" s="266"/>
    </row>
    <row r="190" spans="1:8" ht="25.5" customHeight="1" x14ac:dyDescent="0.25">
      <c r="A190" s="169" t="s">
        <v>164</v>
      </c>
      <c r="B190" s="134" t="s">
        <v>208</v>
      </c>
      <c r="C190" s="134" t="str">
        <f>'Itens para CPUs'!B54</f>
        <v>SINAPI 88309</v>
      </c>
      <c r="D190" s="160" t="str">
        <f>'Itens para CPUs'!A54</f>
        <v>PEDREIRO COM ENCARGOS COMPLEMENTARES</v>
      </c>
      <c r="E190" s="134" t="str">
        <f>'Itens para CPUs'!D54</f>
        <v>H</v>
      </c>
      <c r="F190" s="161">
        <v>0.32</v>
      </c>
      <c r="G190" s="162">
        <f>'Itens para CPUs'!F54</f>
        <v>23.33</v>
      </c>
      <c r="H190" s="163">
        <f>ROUND(F190*G190,2)</f>
        <v>7.47</v>
      </c>
    </row>
    <row r="191" spans="1:8" x14ac:dyDescent="0.25">
      <c r="B191" s="134" t="s">
        <v>208</v>
      </c>
      <c r="C191" s="134" t="str">
        <f>'Itens para CPUs'!B65</f>
        <v>SINAPI 88316</v>
      </c>
      <c r="D191" s="160" t="str">
        <f>'Itens para CPUs'!A65</f>
        <v>SERVENTE COM ENCARGOS COMPLEMENTARES</v>
      </c>
      <c r="E191" s="134" t="str">
        <f>'Itens para CPUs'!D65</f>
        <v>H</v>
      </c>
      <c r="F191" s="161">
        <v>0.11799999999999999</v>
      </c>
      <c r="G191" s="162">
        <f>'Itens para CPUs'!F65</f>
        <v>16.28</v>
      </c>
      <c r="H191" s="163">
        <f>ROUND(F191*G191,2)</f>
        <v>1.92</v>
      </c>
    </row>
    <row r="192" spans="1:8" x14ac:dyDescent="0.25">
      <c r="F192" s="268" t="s">
        <v>160</v>
      </c>
      <c r="G192" s="268"/>
      <c r="H192" s="164">
        <f>SUM(H190:H191)</f>
        <v>9.39</v>
      </c>
    </row>
    <row r="193" spans="1:8" x14ac:dyDescent="0.25">
      <c r="F193" s="259" t="s">
        <v>385</v>
      </c>
      <c r="G193" s="259"/>
      <c r="H193" s="165">
        <f>ROUND(H192*$H$6,2)</f>
        <v>2.44</v>
      </c>
    </row>
    <row r="194" spans="1:8" x14ac:dyDescent="0.25">
      <c r="F194" s="267" t="s">
        <v>156</v>
      </c>
      <c r="G194" s="267"/>
      <c r="H194" s="105">
        <f>SUM(H192:H193)</f>
        <v>11.83</v>
      </c>
    </row>
    <row r="195" spans="1:8" s="106" customFormat="1" ht="45" x14ac:dyDescent="0.25">
      <c r="A195" s="119" t="s">
        <v>165</v>
      </c>
      <c r="B195" s="134" t="s">
        <v>141</v>
      </c>
      <c r="C195" s="134" t="str">
        <f>'Itens para CPUs'!B25</f>
        <v>SINAPI 87369</v>
      </c>
      <c r="D195" s="160" t="str">
        <f>'Itens para CPUs'!A25</f>
        <v>ARGAMASSA TRAÇO 1:2:8 (EM VOLUME DE CIMENTO, CAL E AREIA MÉDIA ÚMIDA) PARA EMBOÇO/MASSA ÚNICA/ASSENTAMENTO DE ALVENARIA DE VEDAÇÃO, PREPARO MANUAL. AF_08/2019</v>
      </c>
      <c r="E195" s="134" t="str">
        <f>'Itens para CPUs'!D25</f>
        <v>M³</v>
      </c>
      <c r="F195" s="161">
        <v>3.7600000000000001E-2</v>
      </c>
      <c r="G195" s="162">
        <f>'Itens para CPUs'!F25</f>
        <v>490.87</v>
      </c>
      <c r="H195" s="163">
        <f>ROUND(F195*G195,2)</f>
        <v>18.46</v>
      </c>
    </row>
    <row r="196" spans="1:8" s="106" customFormat="1" x14ac:dyDescent="0.25">
      <c r="A196" s="119"/>
      <c r="B196" s="134"/>
      <c r="C196" s="134"/>
      <c r="D196" s="160"/>
      <c r="E196" s="134"/>
      <c r="F196" s="161"/>
      <c r="G196" s="162"/>
      <c r="H196" s="163">
        <f>ROUND(F196*G196,2)</f>
        <v>0</v>
      </c>
    </row>
    <row r="197" spans="1:8" s="106" customFormat="1" x14ac:dyDescent="0.25">
      <c r="A197" s="119"/>
      <c r="B197" s="120"/>
      <c r="C197" s="120"/>
      <c r="D197" s="121"/>
      <c r="E197" s="120"/>
      <c r="F197" s="268" t="s">
        <v>159</v>
      </c>
      <c r="G197" s="268"/>
      <c r="H197" s="117">
        <f>SUM(H195:H196)</f>
        <v>18.46</v>
      </c>
    </row>
    <row r="198" spans="1:8" s="106" customFormat="1" x14ac:dyDescent="0.25">
      <c r="A198" s="119"/>
      <c r="B198" s="120"/>
      <c r="C198" s="120"/>
      <c r="D198" s="121"/>
      <c r="E198" s="120"/>
      <c r="F198" s="259" t="s">
        <v>386</v>
      </c>
      <c r="G198" s="259"/>
      <c r="H198" s="110">
        <f>ROUND(H197*$H$6,2)</f>
        <v>4.8</v>
      </c>
    </row>
    <row r="199" spans="1:8" s="106" customFormat="1" x14ac:dyDescent="0.25">
      <c r="A199" s="119"/>
      <c r="B199" s="120"/>
      <c r="C199" s="120"/>
      <c r="D199" s="121"/>
      <c r="E199" s="120"/>
      <c r="F199" s="260" t="s">
        <v>163</v>
      </c>
      <c r="G199" s="261"/>
      <c r="H199" s="107">
        <f>SUM(H197:H198)</f>
        <v>23.26</v>
      </c>
    </row>
    <row r="200" spans="1:8" x14ac:dyDescent="0.25">
      <c r="A200" s="169" t="s">
        <v>166</v>
      </c>
      <c r="B200" s="134" t="s">
        <v>167</v>
      </c>
      <c r="C200" s="134"/>
      <c r="D200" s="160"/>
      <c r="E200" s="134"/>
      <c r="F200" s="161"/>
      <c r="G200" s="162"/>
      <c r="H200" s="163">
        <f>ROUND(F200*G200,2)</f>
        <v>0</v>
      </c>
    </row>
    <row r="201" spans="1:8" x14ac:dyDescent="0.25">
      <c r="B201" s="134"/>
      <c r="C201" s="134"/>
      <c r="D201" s="160"/>
      <c r="E201" s="134"/>
      <c r="F201" s="161"/>
      <c r="G201" s="162"/>
      <c r="H201" s="163">
        <f t="shared" ref="H201" si="11">ROUND(F201*G201,2)</f>
        <v>0</v>
      </c>
    </row>
    <row r="202" spans="1:8" x14ac:dyDescent="0.25">
      <c r="F202" s="259" t="s">
        <v>151</v>
      </c>
      <c r="G202" s="259"/>
      <c r="H202" s="164">
        <f>SUM(H200:H201)</f>
        <v>0</v>
      </c>
    </row>
    <row r="203" spans="1:8" x14ac:dyDescent="0.25">
      <c r="F203" s="259" t="s">
        <v>150</v>
      </c>
      <c r="G203" s="259"/>
      <c r="H203" s="164">
        <f>ROUND(H202*$H$7,2)</f>
        <v>0</v>
      </c>
    </row>
    <row r="204" spans="1:8" x14ac:dyDescent="0.25">
      <c r="F204" s="260" t="s">
        <v>155</v>
      </c>
      <c r="G204" s="261"/>
      <c r="H204" s="107">
        <f>SUM(H202:H203)</f>
        <v>0</v>
      </c>
    </row>
    <row r="205" spans="1:8" x14ac:dyDescent="0.25">
      <c r="F205" s="262" t="s">
        <v>142</v>
      </c>
      <c r="G205" s="262"/>
      <c r="H205" s="108">
        <f>SUM(H194,H199,H204)</f>
        <v>35.090000000000003</v>
      </c>
    </row>
    <row r="208" spans="1:8" x14ac:dyDescent="0.25">
      <c r="B208" s="222" t="s">
        <v>157</v>
      </c>
      <c r="C208" s="222" t="s">
        <v>158</v>
      </c>
      <c r="D208" s="263" t="s">
        <v>359</v>
      </c>
      <c r="E208" s="222" t="s">
        <v>6</v>
      </c>
      <c r="F208" s="222" t="s">
        <v>7</v>
      </c>
      <c r="G208" s="265" t="s">
        <v>132</v>
      </c>
      <c r="H208" s="265" t="s">
        <v>133</v>
      </c>
    </row>
    <row r="209" spans="1:8" ht="60.75" customHeight="1" x14ac:dyDescent="0.25">
      <c r="B209" s="222" t="s">
        <v>253</v>
      </c>
      <c r="C209" s="222" t="s">
        <v>141</v>
      </c>
      <c r="D209" s="264"/>
      <c r="E209" s="222" t="s">
        <v>2</v>
      </c>
      <c r="F209" s="222">
        <v>1</v>
      </c>
      <c r="G209" s="266"/>
      <c r="H209" s="266"/>
    </row>
    <row r="210" spans="1:8" ht="25.5" customHeight="1" x14ac:dyDescent="0.25">
      <c r="A210" s="169" t="s">
        <v>164</v>
      </c>
      <c r="B210" s="134" t="s">
        <v>208</v>
      </c>
      <c r="C210" s="134" t="str">
        <f>'Itens para CPUs'!B54</f>
        <v>SINAPI 88309</v>
      </c>
      <c r="D210" s="160" t="str">
        <f>'Itens para CPUs'!A54</f>
        <v>PEDREIRO COM ENCARGOS COMPLEMENTARES</v>
      </c>
      <c r="E210" s="134" t="str">
        <f>'Itens para CPUs'!D54</f>
        <v>H</v>
      </c>
      <c r="F210" s="161">
        <f>0.55*2</f>
        <v>1.1000000000000001</v>
      </c>
      <c r="G210" s="162">
        <f>'Itens para CPUs'!F54</f>
        <v>23.33</v>
      </c>
      <c r="H210" s="163">
        <f>ROUND(F210*G210,2)</f>
        <v>25.66</v>
      </c>
    </row>
    <row r="211" spans="1:8" x14ac:dyDescent="0.25">
      <c r="B211" s="134" t="s">
        <v>208</v>
      </c>
      <c r="C211" s="134" t="str">
        <f>'Itens para CPUs'!B65</f>
        <v>SINAPI 88316</v>
      </c>
      <c r="D211" s="160" t="str">
        <f>'Itens para CPUs'!A65</f>
        <v>SERVENTE COM ENCARGOS COMPLEMENTARES</v>
      </c>
      <c r="E211" s="134" t="str">
        <f>'Itens para CPUs'!D65</f>
        <v>H</v>
      </c>
      <c r="F211" s="161">
        <f>0.28*2</f>
        <v>0.56000000000000005</v>
      </c>
      <c r="G211" s="162">
        <f>'Itens para CPUs'!F65</f>
        <v>16.28</v>
      </c>
      <c r="H211" s="163">
        <f>ROUND(F211*G211,2)</f>
        <v>9.1199999999999992</v>
      </c>
    </row>
    <row r="212" spans="1:8" x14ac:dyDescent="0.25">
      <c r="F212" s="268" t="s">
        <v>160</v>
      </c>
      <c r="G212" s="268"/>
      <c r="H212" s="164">
        <f>SUM(H210:H211)</f>
        <v>34.78</v>
      </c>
    </row>
    <row r="213" spans="1:8" x14ac:dyDescent="0.25">
      <c r="F213" s="259" t="s">
        <v>385</v>
      </c>
      <c r="G213" s="259"/>
      <c r="H213" s="165">
        <f>ROUND(H212*$H$6,2)</f>
        <v>9.0399999999999991</v>
      </c>
    </row>
    <row r="214" spans="1:8" x14ac:dyDescent="0.25">
      <c r="F214" s="267" t="s">
        <v>156</v>
      </c>
      <c r="G214" s="267"/>
      <c r="H214" s="105">
        <f>SUM(H212:H213)</f>
        <v>43.82</v>
      </c>
    </row>
    <row r="215" spans="1:8" s="106" customFormat="1" ht="45" x14ac:dyDescent="0.25">
      <c r="A215" s="119" t="s">
        <v>165</v>
      </c>
      <c r="B215" s="134" t="s">
        <v>141</v>
      </c>
      <c r="C215" s="134" t="str">
        <f>'Itens para CPUs'!B24</f>
        <v>SINAPI 87286</v>
      </c>
      <c r="D215" s="160" t="str">
        <f>'Itens para CPUs'!A24</f>
        <v>ARGAMASSA TRAÇO 1:1:6 (EM VOLUME DE CIMENTO, CAL E AREIA MÉDIA ÚMIDA) PARA EMBOÇO/MASSA ÚNICA/ASSENTAMENTO DE ALVENARIA DE VEDAÇÃO, PREPARO MECÂNICO COM BETONEIRA 400 L. AF_08/2019</v>
      </c>
      <c r="E215" s="134" t="str">
        <f>'Itens para CPUs'!D24</f>
        <v>M³</v>
      </c>
      <c r="F215" s="161">
        <f>0.067*1.3</f>
        <v>8.7100000000000011E-2</v>
      </c>
      <c r="G215" s="162">
        <f>'Itens para CPUs'!F24</f>
        <v>432.81</v>
      </c>
      <c r="H215" s="163">
        <f>ROUND(F215*G215,2)</f>
        <v>37.700000000000003</v>
      </c>
    </row>
    <row r="216" spans="1:8" s="106" customFormat="1" x14ac:dyDescent="0.25">
      <c r="A216" s="119"/>
      <c r="B216" s="134"/>
      <c r="C216" s="134"/>
      <c r="D216" s="160"/>
      <c r="E216" s="134"/>
      <c r="F216" s="161"/>
      <c r="G216" s="162"/>
      <c r="H216" s="163">
        <f>ROUND(F216*G216,2)</f>
        <v>0</v>
      </c>
    </row>
    <row r="217" spans="1:8" s="106" customFormat="1" x14ac:dyDescent="0.25">
      <c r="A217" s="119"/>
      <c r="B217" s="120"/>
      <c r="C217" s="120"/>
      <c r="D217" s="121"/>
      <c r="E217" s="120"/>
      <c r="F217" s="268" t="s">
        <v>159</v>
      </c>
      <c r="G217" s="268"/>
      <c r="H217" s="117">
        <f>SUM(H215:H216)</f>
        <v>37.700000000000003</v>
      </c>
    </row>
    <row r="218" spans="1:8" s="106" customFormat="1" x14ac:dyDescent="0.25">
      <c r="A218" s="119"/>
      <c r="B218" s="120"/>
      <c r="C218" s="120"/>
      <c r="D218" s="121"/>
      <c r="E218" s="120"/>
      <c r="F218" s="259" t="s">
        <v>386</v>
      </c>
      <c r="G218" s="259"/>
      <c r="H218" s="110">
        <f>ROUND(H217*$H$6,2)</f>
        <v>9.8000000000000007</v>
      </c>
    </row>
    <row r="219" spans="1:8" s="106" customFormat="1" x14ac:dyDescent="0.25">
      <c r="A219" s="119"/>
      <c r="B219" s="120"/>
      <c r="C219" s="120"/>
      <c r="D219" s="121"/>
      <c r="E219" s="120"/>
      <c r="F219" s="260" t="s">
        <v>163</v>
      </c>
      <c r="G219" s="261"/>
      <c r="H219" s="107">
        <f>SUM(H217:H218)</f>
        <v>47.5</v>
      </c>
    </row>
    <row r="220" spans="1:8" x14ac:dyDescent="0.25">
      <c r="A220" s="169" t="s">
        <v>166</v>
      </c>
      <c r="B220" s="134" t="s">
        <v>167</v>
      </c>
      <c r="C220" s="134" t="str">
        <f>'Itens para CPUs'!B27</f>
        <v>SINAPI 34588</v>
      </c>
      <c r="D220" s="160" t="str">
        <f>'Itens para CPUs'!A27</f>
        <v>BLOCO ESTRUTURAL CERÂMICO 14 X 19 X 39 CM, 6,0 MPA (NBR 15270)</v>
      </c>
      <c r="E220" s="134" t="str">
        <f>'Itens para CPUs'!D27</f>
        <v>UNIDADE</v>
      </c>
      <c r="F220" s="161">
        <v>50</v>
      </c>
      <c r="G220" s="162">
        <f>'Itens para CPUs'!F27</f>
        <v>1.69</v>
      </c>
      <c r="H220" s="163">
        <f>ROUND(F220*G220,2)</f>
        <v>84.5</v>
      </c>
    </row>
    <row r="221" spans="1:8" x14ac:dyDescent="0.25">
      <c r="B221" s="134"/>
      <c r="C221" s="134"/>
      <c r="D221" s="160"/>
      <c r="E221" s="134"/>
      <c r="F221" s="161"/>
      <c r="G221" s="162"/>
      <c r="H221" s="163">
        <f t="shared" ref="H221" si="12">ROUND(F221*G221,2)</f>
        <v>0</v>
      </c>
    </row>
    <row r="222" spans="1:8" x14ac:dyDescent="0.25">
      <c r="F222" s="259" t="s">
        <v>151</v>
      </c>
      <c r="G222" s="259"/>
      <c r="H222" s="164">
        <f>SUM(H220:H221)</f>
        <v>84.5</v>
      </c>
    </row>
    <row r="223" spans="1:8" x14ac:dyDescent="0.25">
      <c r="F223" s="259" t="s">
        <v>150</v>
      </c>
      <c r="G223" s="259"/>
      <c r="H223" s="164">
        <f>ROUND(H222*$H$7,2)</f>
        <v>10.14</v>
      </c>
    </row>
    <row r="224" spans="1:8" x14ac:dyDescent="0.25">
      <c r="F224" s="260" t="s">
        <v>155</v>
      </c>
      <c r="G224" s="261"/>
      <c r="H224" s="107">
        <f>SUM(H222:H223)</f>
        <v>94.64</v>
      </c>
    </row>
    <row r="225" spans="1:8" x14ac:dyDescent="0.25">
      <c r="F225" s="262" t="s">
        <v>142</v>
      </c>
      <c r="G225" s="262"/>
      <c r="H225" s="108">
        <f>SUM(H214,H219,H224)</f>
        <v>185.95999999999998</v>
      </c>
    </row>
    <row r="228" spans="1:8" x14ac:dyDescent="0.25">
      <c r="B228" s="222" t="s">
        <v>157</v>
      </c>
      <c r="C228" s="222" t="s">
        <v>158</v>
      </c>
      <c r="D228" s="263" t="s">
        <v>353</v>
      </c>
      <c r="E228" s="222" t="s">
        <v>6</v>
      </c>
      <c r="F228" s="222" t="s">
        <v>7</v>
      </c>
      <c r="G228" s="265" t="s">
        <v>132</v>
      </c>
      <c r="H228" s="265" t="s">
        <v>133</v>
      </c>
    </row>
    <row r="229" spans="1:8" ht="50.25" customHeight="1" x14ac:dyDescent="0.25">
      <c r="B229" s="222" t="s">
        <v>272</v>
      </c>
      <c r="C229" s="222" t="s">
        <v>141</v>
      </c>
      <c r="D229" s="264"/>
      <c r="E229" s="222" t="s">
        <v>6</v>
      </c>
      <c r="F229" s="222">
        <v>1</v>
      </c>
      <c r="G229" s="266"/>
      <c r="H229" s="266"/>
    </row>
    <row r="230" spans="1:8" ht="25.5" customHeight="1" x14ac:dyDescent="0.25">
      <c r="A230" s="169" t="s">
        <v>164</v>
      </c>
      <c r="B230" s="134" t="s">
        <v>208</v>
      </c>
      <c r="C230" s="134" t="str">
        <f>'Itens para CPUs'!B39</f>
        <v>SINAPI 88267</v>
      </c>
      <c r="D230" s="160" t="str">
        <f>'Itens para CPUs'!A39</f>
        <v>ENCANADOR OU BOMBEIRO HIDRÁULICO COM ENCARGOS COMPLEMENTARES</v>
      </c>
      <c r="E230" s="134" t="str">
        <f>'Itens para CPUs'!D39</f>
        <v>H</v>
      </c>
      <c r="F230" s="161">
        <v>2</v>
      </c>
      <c r="G230" s="162">
        <f>'Itens para CPUs'!F39</f>
        <v>22.9</v>
      </c>
      <c r="H230" s="163">
        <f>ROUND(F230*G230,2)</f>
        <v>45.8</v>
      </c>
    </row>
    <row r="231" spans="1:8" ht="30" x14ac:dyDescent="0.25">
      <c r="B231" s="134" t="s">
        <v>208</v>
      </c>
      <c r="C231" s="134" t="str">
        <f>'Itens para CPUs'!B26</f>
        <v>SINAPI 88248</v>
      </c>
      <c r="D231" s="160" t="str">
        <f>'Itens para CPUs'!A26</f>
        <v>AUXILIAR DE ENCANADOR OU BOMBEIRO HIDRÁULICO COM ENCARGOS COMPLEMENTARES</v>
      </c>
      <c r="E231" s="134" t="str">
        <f>'Itens para CPUs'!D26</f>
        <v>H</v>
      </c>
      <c r="F231" s="161">
        <v>2</v>
      </c>
      <c r="G231" s="162">
        <f>'Itens para CPUs'!F26</f>
        <v>17.82</v>
      </c>
      <c r="H231" s="163">
        <f>ROUND(F231*G231,2)</f>
        <v>35.64</v>
      </c>
    </row>
    <row r="232" spans="1:8" x14ac:dyDescent="0.25">
      <c r="F232" s="268" t="s">
        <v>160</v>
      </c>
      <c r="G232" s="268"/>
      <c r="H232" s="164">
        <f>SUM(H230:H231)</f>
        <v>81.44</v>
      </c>
    </row>
    <row r="233" spans="1:8" x14ac:dyDescent="0.25">
      <c r="F233" s="259" t="s">
        <v>385</v>
      </c>
      <c r="G233" s="259"/>
      <c r="H233" s="165">
        <f>ROUND(H232*$H$6,2)</f>
        <v>21.17</v>
      </c>
    </row>
    <row r="234" spans="1:8" x14ac:dyDescent="0.25">
      <c r="F234" s="267" t="s">
        <v>156</v>
      </c>
      <c r="G234" s="267"/>
      <c r="H234" s="105">
        <f>SUM(H232:H233)</f>
        <v>102.61</v>
      </c>
    </row>
    <row r="235" spans="1:8" s="106" customFormat="1" x14ac:dyDescent="0.25">
      <c r="A235" s="119" t="s">
        <v>165</v>
      </c>
      <c r="B235" s="134"/>
      <c r="C235" s="134"/>
      <c r="D235" s="160"/>
      <c r="E235" s="134"/>
      <c r="F235" s="161"/>
      <c r="G235" s="162"/>
      <c r="H235" s="163">
        <f>ROUND(F235*G235,2)</f>
        <v>0</v>
      </c>
    </row>
    <row r="236" spans="1:8" s="106" customFormat="1" x14ac:dyDescent="0.25">
      <c r="A236" s="119"/>
      <c r="B236" s="134"/>
      <c r="C236" s="134"/>
      <c r="D236" s="160"/>
      <c r="E236" s="134"/>
      <c r="F236" s="161"/>
      <c r="G236" s="162"/>
      <c r="H236" s="163">
        <f>ROUND(F236*G236,2)</f>
        <v>0</v>
      </c>
    </row>
    <row r="237" spans="1:8" s="106" customFormat="1" x14ac:dyDescent="0.25">
      <c r="A237" s="119"/>
      <c r="B237" s="120"/>
      <c r="C237" s="120"/>
      <c r="D237" s="121"/>
      <c r="E237" s="120"/>
      <c r="F237" s="268" t="s">
        <v>159</v>
      </c>
      <c r="G237" s="268"/>
      <c r="H237" s="117">
        <f>SUM(H235:H236)</f>
        <v>0</v>
      </c>
    </row>
    <row r="238" spans="1:8" s="106" customFormat="1" x14ac:dyDescent="0.25">
      <c r="A238" s="119"/>
      <c r="B238" s="120"/>
      <c r="C238" s="120"/>
      <c r="D238" s="121"/>
      <c r="E238" s="120"/>
      <c r="F238" s="259" t="s">
        <v>386</v>
      </c>
      <c r="G238" s="259"/>
      <c r="H238" s="110">
        <f>ROUND(H237*$H$6,2)</f>
        <v>0</v>
      </c>
    </row>
    <row r="239" spans="1:8" s="106" customFormat="1" x14ac:dyDescent="0.25">
      <c r="A239" s="119"/>
      <c r="B239" s="120"/>
      <c r="C239" s="120"/>
      <c r="D239" s="121"/>
      <c r="E239" s="120"/>
      <c r="F239" s="260" t="s">
        <v>163</v>
      </c>
      <c r="G239" s="261"/>
      <c r="H239" s="107">
        <f>SUM(H237:H238)</f>
        <v>0</v>
      </c>
    </row>
    <row r="240" spans="1:8" x14ac:dyDescent="0.25">
      <c r="A240" s="169" t="s">
        <v>166</v>
      </c>
      <c r="B240" s="134" t="s">
        <v>167</v>
      </c>
      <c r="C240" s="134" t="str">
        <f>'Itens para CPUs'!B69</f>
        <v>SINAPI 9836</v>
      </c>
      <c r="D240" s="160" t="str">
        <f>'Itens para CPUs'!A69</f>
        <v>TUBO PVC SERIE NORMAL, DN 100 MM, PARA ESGOTO PREDIAL (NBR 5688)</v>
      </c>
      <c r="E240" s="134" t="str">
        <f>'Itens para CPUs'!D69</f>
        <v>M</v>
      </c>
      <c r="F240" s="161">
        <f>6*2</f>
        <v>12</v>
      </c>
      <c r="G240" s="162">
        <f>'Itens para CPUs'!F69</f>
        <v>8.2799999999999994</v>
      </c>
      <c r="H240" s="163">
        <f>ROUND(F240*G240,2)</f>
        <v>99.36</v>
      </c>
    </row>
    <row r="241" spans="1:8" x14ac:dyDescent="0.25">
      <c r="B241" s="134" t="s">
        <v>167</v>
      </c>
      <c r="C241" s="134" t="str">
        <f>'Itens para CPUs'!B70</f>
        <v>SINAPI 9835</v>
      </c>
      <c r="D241" s="160" t="str">
        <f>'Itens para CPUs'!A70</f>
        <v>TUBO PVC SERIE NORMAL, DN 40 MM, PARA ESGOTO PREDIAL (NBR 5688)</v>
      </c>
      <c r="E241" s="134" t="str">
        <f>'Itens para CPUs'!D70</f>
        <v>M</v>
      </c>
      <c r="F241" s="161">
        <v>3</v>
      </c>
      <c r="G241" s="162">
        <f>'Itens para CPUs'!F70</f>
        <v>2.98</v>
      </c>
      <c r="H241" s="163">
        <f t="shared" ref="H241:H242" si="13">ROUND(F241*G241,2)</f>
        <v>8.94</v>
      </c>
    </row>
    <row r="242" spans="1:8" x14ac:dyDescent="0.25">
      <c r="B242" s="134" t="s">
        <v>167</v>
      </c>
      <c r="C242" s="134" t="str">
        <f>'Itens para CPUs'!B38</f>
        <v>SINAPI 1966</v>
      </c>
      <c r="D242" s="160" t="str">
        <f>'Itens para CPUs'!A38</f>
        <v>CURVA PVC CURTA 90 GRAUS, 100 MM, PARA ESGOTO PREDIAL</v>
      </c>
      <c r="E242" s="134" t="str">
        <f>'Itens para CPUs'!D38</f>
        <v>UNIDADE</v>
      </c>
      <c r="F242" s="161">
        <v>2</v>
      </c>
      <c r="G242" s="162">
        <f>'Itens para CPUs'!F38</f>
        <v>12.46</v>
      </c>
      <c r="H242" s="163">
        <f t="shared" si="13"/>
        <v>24.92</v>
      </c>
    </row>
    <row r="243" spans="1:8" x14ac:dyDescent="0.25">
      <c r="B243" s="134" t="s">
        <v>167</v>
      </c>
      <c r="C243" s="134" t="str">
        <f>'Itens para CPUs'!B30</f>
        <v>SINAPI 1200</v>
      </c>
      <c r="D243" s="160" t="str">
        <f>'Itens para CPUs'!A30</f>
        <v>CAP PVC, SOLDAVEL, DN 100 MM, SERIE NORMAL, PARA ESGOTO PREDIAL</v>
      </c>
      <c r="E243" s="134" t="str">
        <f>'Itens para CPUs'!D30</f>
        <v>UNIDADE</v>
      </c>
      <c r="F243" s="161">
        <v>1</v>
      </c>
      <c r="G243" s="162">
        <f>'Itens para CPUs'!F30</f>
        <v>5.1100000000000003</v>
      </c>
      <c r="H243" s="163">
        <f t="shared" ref="H243:H247" si="14">ROUND(F243*G243,2)</f>
        <v>5.1100000000000003</v>
      </c>
    </row>
    <row r="244" spans="1:8" x14ac:dyDescent="0.25">
      <c r="B244" s="134" t="s">
        <v>167</v>
      </c>
      <c r="C244" s="134" t="str">
        <f>'Itens para CPUs'!B31</f>
        <v>SINAPI 1193</v>
      </c>
      <c r="D244" s="160" t="str">
        <f>'Itens para CPUs'!A31</f>
        <v>CAP PVC, SOLDAVEL, 40 MM, PARA AGUA FRIA PREDIAL</v>
      </c>
      <c r="E244" s="134" t="str">
        <f>'Itens para CPUs'!D31</f>
        <v>UNIDADE</v>
      </c>
      <c r="F244" s="161">
        <v>1</v>
      </c>
      <c r="G244" s="162">
        <f>'Itens para CPUs'!F31</f>
        <v>2.77</v>
      </c>
      <c r="H244" s="163">
        <f t="shared" si="14"/>
        <v>2.77</v>
      </c>
    </row>
    <row r="245" spans="1:8" x14ac:dyDescent="0.25">
      <c r="B245" s="134" t="s">
        <v>167</v>
      </c>
      <c r="C245" s="134" t="str">
        <f>'Itens para CPUs'!B13</f>
        <v>SINAPI 20080</v>
      </c>
      <c r="D245" s="160" t="str">
        <f>'Itens para CPUs'!A13</f>
        <v>ADESIVO PLÁSTICO PARA PVC, FRASCO COM 175 GR</v>
      </c>
      <c r="E245" s="134" t="str">
        <f>'Itens para CPUs'!D13</f>
        <v>UNIDADE</v>
      </c>
      <c r="F245" s="161">
        <v>1</v>
      </c>
      <c r="G245" s="162">
        <f>'Itens para CPUs'!F13</f>
        <v>15.88</v>
      </c>
      <c r="H245" s="163">
        <f t="shared" si="14"/>
        <v>15.88</v>
      </c>
    </row>
    <row r="246" spans="1:8" ht="30" x14ac:dyDescent="0.25">
      <c r="B246" s="134" t="s">
        <v>167</v>
      </c>
      <c r="C246" s="134" t="str">
        <f>'Itens para CPUs'!B22</f>
        <v>SINAPI 371</v>
      </c>
      <c r="D246" s="160" t="str">
        <f>'Itens para CPUs'!A22</f>
        <v>ARGAMASSA INDUSTRIALIZADA MULTIUSO, PARA REVESTIMENTO INTERNO E EXTERNO E ASSENTAMENTO DE BLOCOS DIVERSOS</v>
      </c>
      <c r="E246" s="134" t="str">
        <f>'Itens para CPUs'!D22</f>
        <v>KG</v>
      </c>
      <c r="F246" s="161">
        <v>4</v>
      </c>
      <c r="G246" s="162">
        <f>'Itens para CPUs'!F22</f>
        <v>0.54</v>
      </c>
      <c r="H246" s="163">
        <f t="shared" si="14"/>
        <v>2.16</v>
      </c>
    </row>
    <row r="247" spans="1:8" x14ac:dyDescent="0.25">
      <c r="B247" s="134" t="s">
        <v>167</v>
      </c>
      <c r="C247" s="134" t="str">
        <f>'Itens para CPUs'!B67</f>
        <v>SINAPI 7091</v>
      </c>
      <c r="D247" s="160" t="str">
        <f>'Itens para CPUs'!A67</f>
        <v>TE SANITARIO, PVC, DN 100 X 100 MM, SERIE NORMAL, PARA ESGOTO PREDIAL</v>
      </c>
      <c r="E247" s="134" t="str">
        <f>'Itens para CPUs'!D67</f>
        <v>UNIDADE</v>
      </c>
      <c r="F247" s="161">
        <v>1</v>
      </c>
      <c r="G247" s="162">
        <f>'Itens para CPUs'!F67</f>
        <v>9.0399999999999991</v>
      </c>
      <c r="H247" s="163">
        <f t="shared" si="14"/>
        <v>9.0399999999999991</v>
      </c>
    </row>
    <row r="248" spans="1:8" x14ac:dyDescent="0.25">
      <c r="F248" s="259" t="s">
        <v>151</v>
      </c>
      <c r="G248" s="259"/>
      <c r="H248" s="164">
        <f>SUM(H240:H247)</f>
        <v>168.18</v>
      </c>
    </row>
    <row r="249" spans="1:8" x14ac:dyDescent="0.25">
      <c r="F249" s="259" t="s">
        <v>150</v>
      </c>
      <c r="G249" s="259"/>
      <c r="H249" s="164">
        <f>ROUND(H248*$H$7,2)</f>
        <v>20.18</v>
      </c>
    </row>
    <row r="250" spans="1:8" x14ac:dyDescent="0.25">
      <c r="F250" s="260" t="s">
        <v>155</v>
      </c>
      <c r="G250" s="261"/>
      <c r="H250" s="107">
        <f>SUM(H248:H249)</f>
        <v>188.36</v>
      </c>
    </row>
    <row r="251" spans="1:8" x14ac:dyDescent="0.25">
      <c r="F251" s="262" t="s">
        <v>142</v>
      </c>
      <c r="G251" s="262"/>
      <c r="H251" s="108">
        <f>SUM(H234,H239,H250)</f>
        <v>290.97000000000003</v>
      </c>
    </row>
    <row r="254" spans="1:8" x14ac:dyDescent="0.25">
      <c r="B254" s="222" t="s">
        <v>157</v>
      </c>
      <c r="C254" s="222" t="s">
        <v>158</v>
      </c>
      <c r="D254" s="263" t="s">
        <v>387</v>
      </c>
      <c r="E254" s="222" t="s">
        <v>6</v>
      </c>
      <c r="F254" s="222" t="s">
        <v>7</v>
      </c>
      <c r="G254" s="265" t="s">
        <v>132</v>
      </c>
      <c r="H254" s="265" t="s">
        <v>133</v>
      </c>
    </row>
    <row r="255" spans="1:8" ht="50.25" customHeight="1" x14ac:dyDescent="0.25">
      <c r="B255" s="222" t="s">
        <v>273</v>
      </c>
      <c r="C255" s="222" t="s">
        <v>141</v>
      </c>
      <c r="D255" s="264"/>
      <c r="E255" s="222" t="s">
        <v>6</v>
      </c>
      <c r="F255" s="222">
        <v>1</v>
      </c>
      <c r="G255" s="266"/>
      <c r="H255" s="266"/>
    </row>
    <row r="256" spans="1:8" ht="25.5" customHeight="1" x14ac:dyDescent="0.25">
      <c r="A256" s="169" t="s">
        <v>164</v>
      </c>
      <c r="B256" s="134" t="s">
        <v>208</v>
      </c>
      <c r="C256" s="134" t="str">
        <f>'Itens para CPUs'!B70</f>
        <v>SINAPI 9835</v>
      </c>
      <c r="D256" s="160" t="str">
        <f>'Itens para CPUs'!A65</f>
        <v>SERVENTE COM ENCARGOS COMPLEMENTARES</v>
      </c>
      <c r="E256" s="134" t="str">
        <f>'Itens para CPUs'!D65</f>
        <v>H</v>
      </c>
      <c r="F256" s="161">
        <v>4</v>
      </c>
      <c r="G256" s="162">
        <f>'Itens para CPUs'!F65</f>
        <v>16.28</v>
      </c>
      <c r="H256" s="163">
        <f>ROUND(F256*G256,2)</f>
        <v>65.12</v>
      </c>
    </row>
    <row r="257" spans="1:8" x14ac:dyDescent="0.25">
      <c r="B257" s="134"/>
      <c r="C257" s="134"/>
      <c r="D257" s="160"/>
      <c r="E257" s="134"/>
      <c r="F257" s="161"/>
      <c r="G257" s="162"/>
      <c r="H257" s="163">
        <f>ROUND(F257*G257,2)</f>
        <v>0</v>
      </c>
    </row>
    <row r="258" spans="1:8" x14ac:dyDescent="0.25">
      <c r="F258" s="268" t="s">
        <v>160</v>
      </c>
      <c r="G258" s="268"/>
      <c r="H258" s="164">
        <f>SUM(H256:H257)</f>
        <v>65.12</v>
      </c>
    </row>
    <row r="259" spans="1:8" x14ac:dyDescent="0.25">
      <c r="F259" s="259" t="s">
        <v>385</v>
      </c>
      <c r="G259" s="259"/>
      <c r="H259" s="165">
        <f>ROUND(H258*$H$6,2)</f>
        <v>16.93</v>
      </c>
    </row>
    <row r="260" spans="1:8" x14ac:dyDescent="0.25">
      <c r="F260" s="267" t="s">
        <v>156</v>
      </c>
      <c r="G260" s="267"/>
      <c r="H260" s="105">
        <f>SUM(H258:H259)</f>
        <v>82.050000000000011</v>
      </c>
    </row>
    <row r="261" spans="1:8" s="106" customFormat="1" x14ac:dyDescent="0.25">
      <c r="A261" s="119" t="s">
        <v>165</v>
      </c>
      <c r="B261" s="134"/>
      <c r="C261" s="134"/>
      <c r="D261" s="160"/>
      <c r="E261" s="134"/>
      <c r="F261" s="161"/>
      <c r="G261" s="162"/>
      <c r="H261" s="163">
        <f>ROUND(F261*G261,2)</f>
        <v>0</v>
      </c>
    </row>
    <row r="262" spans="1:8" s="106" customFormat="1" x14ac:dyDescent="0.25">
      <c r="A262" s="119"/>
      <c r="B262" s="134"/>
      <c r="C262" s="134"/>
      <c r="D262" s="160"/>
      <c r="E262" s="134"/>
      <c r="F262" s="161"/>
      <c r="G262" s="162"/>
      <c r="H262" s="163">
        <f>ROUND(F262*G262,2)</f>
        <v>0</v>
      </c>
    </row>
    <row r="263" spans="1:8" s="106" customFormat="1" x14ac:dyDescent="0.25">
      <c r="A263" s="119"/>
      <c r="B263" s="120"/>
      <c r="C263" s="120"/>
      <c r="D263" s="121"/>
      <c r="E263" s="120"/>
      <c r="F263" s="268" t="s">
        <v>159</v>
      </c>
      <c r="G263" s="268"/>
      <c r="H263" s="117">
        <f>SUM(H261:H262)</f>
        <v>0</v>
      </c>
    </row>
    <row r="264" spans="1:8" s="106" customFormat="1" x14ac:dyDescent="0.25">
      <c r="A264" s="119"/>
      <c r="B264" s="120"/>
      <c r="C264" s="120"/>
      <c r="D264" s="121"/>
      <c r="E264" s="120"/>
      <c r="F264" s="259" t="s">
        <v>386</v>
      </c>
      <c r="G264" s="259"/>
      <c r="H264" s="110">
        <f>ROUND(H263*$H$6,2)</f>
        <v>0</v>
      </c>
    </row>
    <row r="265" spans="1:8" s="106" customFormat="1" x14ac:dyDescent="0.25">
      <c r="A265" s="119"/>
      <c r="B265" s="120"/>
      <c r="C265" s="120"/>
      <c r="D265" s="121"/>
      <c r="E265" s="120"/>
      <c r="F265" s="260" t="s">
        <v>163</v>
      </c>
      <c r="G265" s="261"/>
      <c r="H265" s="107">
        <f>SUM(H263:H264)</f>
        <v>0</v>
      </c>
    </row>
    <row r="266" spans="1:8" ht="30" x14ac:dyDescent="0.25">
      <c r="A266" s="169" t="s">
        <v>166</v>
      </c>
      <c r="B266" s="134" t="s">
        <v>167</v>
      </c>
      <c r="C266" s="134" t="str">
        <f>'Itens para CPUs'!B53</f>
        <v>SINAPI 4727</v>
      </c>
      <c r="D266" s="160" t="str">
        <f>'Itens para CPUs'!A53</f>
        <v>PEDRA BRITADA N. 5 (76 A 100 MM) POSTO PEDREIRA/FORNECEDOR, SEM FRETE</v>
      </c>
      <c r="E266" s="134" t="str">
        <f>'Itens para CPUs'!D53</f>
        <v>M³</v>
      </c>
      <c r="F266" s="161">
        <f>0.5*0.6*2*2</f>
        <v>1.2</v>
      </c>
      <c r="G266" s="162">
        <f>'Itens para CPUs'!F53</f>
        <v>65.42</v>
      </c>
      <c r="H266" s="163">
        <f t="shared" ref="H266:H270" si="15">ROUND(F266*G266,2)</f>
        <v>78.5</v>
      </c>
    </row>
    <row r="267" spans="1:8" x14ac:dyDescent="0.25">
      <c r="B267" s="134" t="s">
        <v>167</v>
      </c>
      <c r="C267" s="134" t="str">
        <f>'Itens para CPUs'!B43</f>
        <v>SINAPI 3123</v>
      </c>
      <c r="D267" s="160" t="str">
        <f>'Itens para CPUs'!A43</f>
        <v>FERTILIZANTE NPK - 4: 14: 8</v>
      </c>
      <c r="E267" s="134" t="str">
        <f>'Itens para CPUs'!D43</f>
        <v>KG</v>
      </c>
      <c r="F267" s="161">
        <f>2*2*0.3</f>
        <v>1.2</v>
      </c>
      <c r="G267" s="162">
        <f>'Itens para CPUs'!F43</f>
        <v>1.78</v>
      </c>
      <c r="H267" s="163">
        <f t="shared" si="15"/>
        <v>2.14</v>
      </c>
    </row>
    <row r="268" spans="1:8" x14ac:dyDescent="0.25">
      <c r="B268" s="134" t="s">
        <v>167</v>
      </c>
      <c r="C268" s="134" t="str">
        <f>'Itens para CPUs'!B44</f>
        <v>SINAPI 38125</v>
      </c>
      <c r="D268" s="160" t="str">
        <f>'Itens para CPUs'!A44</f>
        <v>FERTILIZANTE ORGÂNICO COMPOSTO, CLASSE A</v>
      </c>
      <c r="E268" s="134" t="str">
        <f>'Itens para CPUs'!D44</f>
        <v>KG</v>
      </c>
      <c r="F268" s="161">
        <f>2*2*5</f>
        <v>20</v>
      </c>
      <c r="G268" s="162">
        <f>'Itens para CPUs'!F44</f>
        <v>1.02</v>
      </c>
      <c r="H268" s="163">
        <f t="shared" si="15"/>
        <v>20.399999999999999</v>
      </c>
    </row>
    <row r="269" spans="1:8" x14ac:dyDescent="0.25">
      <c r="B269" s="134" t="s">
        <v>167</v>
      </c>
      <c r="C269" s="134" t="str">
        <f>'Itens para CPUs'!B29</f>
        <v>SINAPI 25963</v>
      </c>
      <c r="D269" s="160" t="str">
        <f>'Itens para CPUs'!A29</f>
        <v>CALCÁRIO DOLOMÍTICO A (POSTO PEDREIRA/FORNECEDOR, SEM FRETE)</v>
      </c>
      <c r="E269" s="134" t="str">
        <f>'Itens para CPUs'!D29</f>
        <v>KG</v>
      </c>
      <c r="F269" s="161">
        <f>(3000*2*2)/10000</f>
        <v>1.2</v>
      </c>
      <c r="G269" s="162">
        <f>'Itens para CPUs'!F29</f>
        <v>0.08</v>
      </c>
      <c r="H269" s="163">
        <f t="shared" si="15"/>
        <v>0.1</v>
      </c>
    </row>
    <row r="270" spans="1:8" x14ac:dyDescent="0.25">
      <c r="B270" s="134" t="s">
        <v>167</v>
      </c>
      <c r="C270" s="134" t="str">
        <f>'Itens para CPUs'!B52</f>
        <v>COTAÇÃO</v>
      </c>
      <c r="D270" s="160" t="str">
        <f>'Itens para CPUs'!A52</f>
        <v>MUDA DE BANANEIRA PRATA OU NANICA, A PARTIR DE 15 CM</v>
      </c>
      <c r="E270" s="134" t="str">
        <f>'Itens para CPUs'!D52</f>
        <v>UNIDADE</v>
      </c>
      <c r="F270" s="161">
        <f>2</f>
        <v>2</v>
      </c>
      <c r="G270" s="162">
        <f>'Itens para CPUs'!F52</f>
        <v>5.68</v>
      </c>
      <c r="H270" s="163">
        <f t="shared" si="15"/>
        <v>11.36</v>
      </c>
    </row>
    <row r="271" spans="1:8" x14ac:dyDescent="0.25">
      <c r="F271" s="259" t="s">
        <v>151</v>
      </c>
      <c r="G271" s="259"/>
      <c r="H271" s="164">
        <f>SUM(H266:H270)</f>
        <v>112.49999999999999</v>
      </c>
    </row>
    <row r="272" spans="1:8" x14ac:dyDescent="0.25">
      <c r="F272" s="259" t="s">
        <v>150</v>
      </c>
      <c r="G272" s="259"/>
      <c r="H272" s="164">
        <f>ROUND(H271*$H$7,2)</f>
        <v>13.5</v>
      </c>
    </row>
    <row r="273" spans="2:8" x14ac:dyDescent="0.25">
      <c r="F273" s="260" t="s">
        <v>155</v>
      </c>
      <c r="G273" s="261"/>
      <c r="H273" s="107">
        <f>SUM(H271:H272)</f>
        <v>125.99999999999999</v>
      </c>
    </row>
    <row r="274" spans="2:8" x14ac:dyDescent="0.25">
      <c r="B274" s="233"/>
      <c r="C274" s="233"/>
      <c r="D274" s="232"/>
      <c r="E274" s="233"/>
      <c r="F274" s="262" t="s">
        <v>142</v>
      </c>
      <c r="G274" s="262"/>
      <c r="H274" s="108">
        <f>SUM(H260,H265,H273)</f>
        <v>208.05</v>
      </c>
    </row>
    <row r="275" spans="2:8" x14ac:dyDescent="0.25">
      <c r="B275" s="233"/>
      <c r="C275" s="233"/>
      <c r="D275" s="232"/>
      <c r="E275" s="233"/>
      <c r="F275" s="233"/>
      <c r="G275" s="233"/>
    </row>
    <row r="276" spans="2:8" x14ac:dyDescent="0.25">
      <c r="B276" s="233"/>
      <c r="C276" s="233"/>
      <c r="D276" s="232"/>
      <c r="E276" s="233"/>
      <c r="F276" s="233"/>
      <c r="G276" s="233"/>
    </row>
    <row r="277" spans="2:8" x14ac:dyDescent="0.25">
      <c r="B277" s="233"/>
      <c r="C277" s="233"/>
      <c r="D277" s="232"/>
      <c r="E277" s="233"/>
      <c r="F277" s="233"/>
      <c r="G277" s="233"/>
    </row>
  </sheetData>
  <mergeCells count="160">
    <mergeCell ref="F101:G101"/>
    <mergeCell ref="F102:G102"/>
    <mergeCell ref="H85:H86"/>
    <mergeCell ref="F89:G89"/>
    <mergeCell ref="F90:G90"/>
    <mergeCell ref="F91:G91"/>
    <mergeCell ref="F94:G94"/>
    <mergeCell ref="F95:G95"/>
    <mergeCell ref="F96:G96"/>
    <mergeCell ref="F99:G99"/>
    <mergeCell ref="F100:G100"/>
    <mergeCell ref="F69:G69"/>
    <mergeCell ref="F72:G72"/>
    <mergeCell ref="F73:G73"/>
    <mergeCell ref="F74:G74"/>
    <mergeCell ref="F79:G79"/>
    <mergeCell ref="F80:G80"/>
    <mergeCell ref="F81:G81"/>
    <mergeCell ref="F82:G82"/>
    <mergeCell ref="D85:D86"/>
    <mergeCell ref="G85:G86"/>
    <mergeCell ref="F57:G57"/>
    <mergeCell ref="F58:G58"/>
    <mergeCell ref="F59:G59"/>
    <mergeCell ref="F60:G60"/>
    <mergeCell ref="D63:D64"/>
    <mergeCell ref="G63:G64"/>
    <mergeCell ref="H63:H64"/>
    <mergeCell ref="F67:G67"/>
    <mergeCell ref="F68:G68"/>
    <mergeCell ref="D41:D42"/>
    <mergeCell ref="G41:G42"/>
    <mergeCell ref="H41:H42"/>
    <mergeCell ref="F45:G45"/>
    <mergeCell ref="F46:G46"/>
    <mergeCell ref="F47:G47"/>
    <mergeCell ref="F50:G50"/>
    <mergeCell ref="F51:G51"/>
    <mergeCell ref="F52:G52"/>
    <mergeCell ref="F155:G155"/>
    <mergeCell ref="F156:G156"/>
    <mergeCell ref="F136:G136"/>
    <mergeCell ref="F137:G137"/>
    <mergeCell ref="F140:G140"/>
    <mergeCell ref="F157:G157"/>
    <mergeCell ref="F162:G162"/>
    <mergeCell ref="F150:G150"/>
    <mergeCell ref="F151:G151"/>
    <mergeCell ref="F152:G152"/>
    <mergeCell ref="C1:H1"/>
    <mergeCell ref="C2:H2"/>
    <mergeCell ref="C3:H3"/>
    <mergeCell ref="C5:H5"/>
    <mergeCell ref="F119:G119"/>
    <mergeCell ref="F111:G111"/>
    <mergeCell ref="F114:G114"/>
    <mergeCell ref="F115:G115"/>
    <mergeCell ref="F116:G116"/>
    <mergeCell ref="D105:D106"/>
    <mergeCell ref="G105:G106"/>
    <mergeCell ref="H105:H106"/>
    <mergeCell ref="F109:G109"/>
    <mergeCell ref="F110:G110"/>
    <mergeCell ref="D11:D12"/>
    <mergeCell ref="G11:G12"/>
    <mergeCell ref="H11:H12"/>
    <mergeCell ref="F15:G15"/>
    <mergeCell ref="F16:G16"/>
    <mergeCell ref="F17:G17"/>
    <mergeCell ref="F27:G27"/>
    <mergeCell ref="F28:G28"/>
    <mergeCell ref="F29:G29"/>
    <mergeCell ref="F35:G35"/>
    <mergeCell ref="D168:D169"/>
    <mergeCell ref="G168:G169"/>
    <mergeCell ref="H168:H169"/>
    <mergeCell ref="F172:G172"/>
    <mergeCell ref="F173:G173"/>
    <mergeCell ref="F120:G120"/>
    <mergeCell ref="F121:G121"/>
    <mergeCell ref="D146:D147"/>
    <mergeCell ref="G146:G147"/>
    <mergeCell ref="H146:H147"/>
    <mergeCell ref="F122:G122"/>
    <mergeCell ref="F141:G141"/>
    <mergeCell ref="F142:G142"/>
    <mergeCell ref="F143:G143"/>
    <mergeCell ref="D125:D126"/>
    <mergeCell ref="G125:G126"/>
    <mergeCell ref="H125:H126"/>
    <mergeCell ref="F130:G130"/>
    <mergeCell ref="F131:G131"/>
    <mergeCell ref="F132:G132"/>
    <mergeCell ref="F135:G135"/>
    <mergeCell ref="F163:G163"/>
    <mergeCell ref="F164:G164"/>
    <mergeCell ref="F161:G161"/>
    <mergeCell ref="F183:G183"/>
    <mergeCell ref="F184:G184"/>
    <mergeCell ref="F185:G185"/>
    <mergeCell ref="D188:D189"/>
    <mergeCell ref="G188:G189"/>
    <mergeCell ref="F174:G174"/>
    <mergeCell ref="F177:G177"/>
    <mergeCell ref="F178:G178"/>
    <mergeCell ref="F179:G179"/>
    <mergeCell ref="F182:G182"/>
    <mergeCell ref="F198:G198"/>
    <mergeCell ref="F199:G199"/>
    <mergeCell ref="F202:G202"/>
    <mergeCell ref="F203:G203"/>
    <mergeCell ref="F204:G204"/>
    <mergeCell ref="H188:H189"/>
    <mergeCell ref="F192:G192"/>
    <mergeCell ref="F193:G193"/>
    <mergeCell ref="F194:G194"/>
    <mergeCell ref="F197:G197"/>
    <mergeCell ref="F213:G213"/>
    <mergeCell ref="F214:G214"/>
    <mergeCell ref="F217:G217"/>
    <mergeCell ref="F218:G218"/>
    <mergeCell ref="F219:G219"/>
    <mergeCell ref="F205:G205"/>
    <mergeCell ref="D208:D209"/>
    <mergeCell ref="G208:G209"/>
    <mergeCell ref="H208:H209"/>
    <mergeCell ref="F212:G212"/>
    <mergeCell ref="F233:G233"/>
    <mergeCell ref="F234:G234"/>
    <mergeCell ref="F237:G237"/>
    <mergeCell ref="F222:G222"/>
    <mergeCell ref="F223:G223"/>
    <mergeCell ref="F224:G224"/>
    <mergeCell ref="F225:G225"/>
    <mergeCell ref="D228:D229"/>
    <mergeCell ref="G228:G229"/>
    <mergeCell ref="F36:G36"/>
    <mergeCell ref="F37:G37"/>
    <mergeCell ref="F38:G38"/>
    <mergeCell ref="F274:G274"/>
    <mergeCell ref="D254:D255"/>
    <mergeCell ref="G254:G255"/>
    <mergeCell ref="H254:H255"/>
    <mergeCell ref="F260:G260"/>
    <mergeCell ref="F265:G265"/>
    <mergeCell ref="F264:G264"/>
    <mergeCell ref="F271:G271"/>
    <mergeCell ref="F272:G272"/>
    <mergeCell ref="F273:G273"/>
    <mergeCell ref="F258:G258"/>
    <mergeCell ref="F259:G259"/>
    <mergeCell ref="F263:G263"/>
    <mergeCell ref="F251:G251"/>
    <mergeCell ref="F238:G238"/>
    <mergeCell ref="F239:G239"/>
    <mergeCell ref="F248:G248"/>
    <mergeCell ref="F249:G249"/>
    <mergeCell ref="F250:G250"/>
    <mergeCell ref="H228:H229"/>
    <mergeCell ref="F232:G232"/>
  </mergeCells>
  <pageMargins left="0.78740157480314965" right="0.98425196850393704" top="0.59055118110236227" bottom="0.59055118110236227" header="0.31496062992125984" footer="0.31496062992125984"/>
  <pageSetup paperSize="9" scale="36" fitToHeight="0" orientation="portrait" r:id="rId1"/>
  <rowBreaks count="2" manualBreakCount="2">
    <brk id="103" max="16383" man="1"/>
    <brk id="20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L35"/>
  <sheetViews>
    <sheetView topLeftCell="A4" zoomScale="55" zoomScaleNormal="55" workbookViewId="0">
      <selection activeCell="C1" sqref="A1:J32"/>
    </sheetView>
  </sheetViews>
  <sheetFormatPr defaultRowHeight="15" x14ac:dyDescent="0.25"/>
  <cols>
    <col min="1" max="1" width="9.140625" style="103"/>
    <col min="2" max="2" width="16" style="103" customWidth="1"/>
    <col min="3" max="3" width="79.85546875" style="102" customWidth="1"/>
    <col min="4" max="4" width="16.28515625" style="103" customWidth="1"/>
    <col min="5" max="5" width="17.85546875" style="103" customWidth="1"/>
    <col min="6" max="6" width="20.7109375" style="103" bestFit="1" customWidth="1"/>
    <col min="7" max="9" width="22.140625" style="109" customWidth="1"/>
    <col min="10" max="10" width="16.28515625" style="103" customWidth="1"/>
    <col min="11" max="11" width="9.140625" style="102"/>
    <col min="12" max="12" width="21.5703125" style="103" hidden="1" customWidth="1"/>
    <col min="13" max="16384" width="9.140625" style="102"/>
  </cols>
  <sheetData>
    <row r="1" spans="1:12" s="96" customFormat="1" x14ac:dyDescent="0.25">
      <c r="A1" s="104"/>
      <c r="B1" s="104"/>
      <c r="C1" s="269" t="s">
        <v>175</v>
      </c>
      <c r="D1" s="269"/>
      <c r="E1" s="269"/>
      <c r="F1" s="269"/>
      <c r="G1" s="269"/>
      <c r="H1" s="269"/>
      <c r="I1" s="269"/>
      <c r="J1" s="269"/>
      <c r="L1" s="104"/>
    </row>
    <row r="2" spans="1:12" s="96" customFormat="1" x14ac:dyDescent="0.25">
      <c r="A2" s="104"/>
      <c r="B2" s="104"/>
      <c r="C2" s="269" t="s">
        <v>149</v>
      </c>
      <c r="D2" s="269"/>
      <c r="E2" s="269"/>
      <c r="F2" s="269"/>
      <c r="G2" s="269"/>
      <c r="H2" s="269"/>
      <c r="I2" s="269"/>
      <c r="J2" s="269"/>
      <c r="L2" s="104"/>
    </row>
    <row r="3" spans="1:12" s="96" customFormat="1" x14ac:dyDescent="0.25">
      <c r="A3" s="104"/>
      <c r="B3" s="104"/>
      <c r="C3" s="269" t="s">
        <v>310</v>
      </c>
      <c r="D3" s="269"/>
      <c r="E3" s="269"/>
      <c r="F3" s="269"/>
      <c r="G3" s="269"/>
      <c r="H3" s="269"/>
      <c r="I3" s="269"/>
      <c r="J3" s="269"/>
      <c r="L3" s="104"/>
    </row>
    <row r="4" spans="1:12" s="96" customFormat="1" x14ac:dyDescent="0.25">
      <c r="A4" s="104"/>
      <c r="B4" s="104"/>
      <c r="C4" s="276"/>
      <c r="D4" s="276"/>
      <c r="E4" s="276"/>
      <c r="F4" s="276"/>
      <c r="G4" s="276"/>
      <c r="H4" s="168"/>
      <c r="I4" s="168"/>
      <c r="J4" s="104"/>
      <c r="L4" s="104"/>
    </row>
    <row r="5" spans="1:12" s="96" customFormat="1" ht="34.5" customHeight="1" x14ac:dyDescent="0.25">
      <c r="A5" s="279" t="s">
        <v>14</v>
      </c>
      <c r="B5" s="280"/>
      <c r="C5" s="278" t="s">
        <v>390</v>
      </c>
      <c r="D5" s="278"/>
      <c r="E5" s="278"/>
      <c r="F5" s="278"/>
      <c r="G5" s="278"/>
      <c r="H5" s="278"/>
      <c r="I5" s="278"/>
      <c r="J5" s="278"/>
      <c r="L5" s="104"/>
    </row>
    <row r="6" spans="1:12" s="96" customFormat="1" x14ac:dyDescent="0.25">
      <c r="A6" s="104"/>
      <c r="B6" s="173"/>
      <c r="D6" s="173"/>
      <c r="E6" s="173"/>
      <c r="F6" s="173"/>
      <c r="G6" s="111"/>
      <c r="H6" s="111"/>
      <c r="I6" s="111"/>
      <c r="J6" s="173"/>
      <c r="L6" s="104"/>
    </row>
    <row r="7" spans="1:12" s="96" customFormat="1" x14ac:dyDescent="0.25">
      <c r="A7" s="104"/>
      <c r="B7" s="104"/>
      <c r="D7" s="170"/>
      <c r="E7" s="170"/>
      <c r="F7" s="170"/>
      <c r="G7" s="111"/>
      <c r="H7" s="111"/>
      <c r="I7" s="171" t="s">
        <v>152</v>
      </c>
      <c r="J7" s="114">
        <f>'BDI Serviços'!C31</f>
        <v>0.26</v>
      </c>
      <c r="L7" s="104"/>
    </row>
    <row r="8" spans="1:12" s="96" customFormat="1" x14ac:dyDescent="0.25">
      <c r="A8" s="104"/>
      <c r="B8" s="104"/>
      <c r="D8" s="170"/>
      <c r="E8" s="170"/>
      <c r="F8" s="170"/>
      <c r="G8" s="111"/>
      <c r="H8" s="111"/>
      <c r="I8" s="171" t="s">
        <v>153</v>
      </c>
      <c r="J8" s="114">
        <f>'BDI Materiais'!C29</f>
        <v>0.12</v>
      </c>
      <c r="L8" s="104"/>
    </row>
    <row r="9" spans="1:12" s="96" customFormat="1" x14ac:dyDescent="0.25">
      <c r="A9" s="104"/>
      <c r="B9" s="104"/>
      <c r="D9" s="170"/>
      <c r="E9" s="170"/>
      <c r="F9" s="170"/>
      <c r="G9" s="111"/>
      <c r="H9" s="111"/>
      <c r="I9" s="171" t="s">
        <v>154</v>
      </c>
      <c r="J9" s="126">
        <f>'Det Enc Sociais'!G49</f>
        <v>1.1685000000000001</v>
      </c>
      <c r="L9" s="104"/>
    </row>
    <row r="10" spans="1:12" s="96" customFormat="1" x14ac:dyDescent="0.25">
      <c r="A10" s="104"/>
      <c r="B10" s="104"/>
      <c r="D10" s="170"/>
      <c r="E10" s="170"/>
      <c r="F10" s="170"/>
      <c r="G10" s="111"/>
      <c r="H10" s="111"/>
      <c r="I10" s="171" t="s">
        <v>170</v>
      </c>
      <c r="J10" s="127">
        <v>43871</v>
      </c>
      <c r="L10" s="104"/>
    </row>
    <row r="11" spans="1:12" s="96" customFormat="1" x14ac:dyDescent="0.25">
      <c r="A11" s="104"/>
      <c r="B11" s="104"/>
      <c r="D11" s="104"/>
      <c r="E11" s="104"/>
      <c r="F11" s="104"/>
      <c r="G11" s="111"/>
      <c r="H11" s="111"/>
      <c r="I11" s="111"/>
      <c r="J11" s="104"/>
      <c r="L11" s="104"/>
    </row>
    <row r="12" spans="1:12" s="122" customFormat="1" ht="28.5" customHeight="1" x14ac:dyDescent="0.25">
      <c r="A12" s="212" t="s">
        <v>0</v>
      </c>
      <c r="B12" s="273" t="s">
        <v>145</v>
      </c>
      <c r="C12" s="274"/>
      <c r="D12" s="212" t="s">
        <v>6</v>
      </c>
      <c r="E12" s="212" t="s">
        <v>268</v>
      </c>
      <c r="F12" s="212" t="s">
        <v>146</v>
      </c>
      <c r="G12" s="212" t="s">
        <v>265</v>
      </c>
      <c r="H12" s="212" t="s">
        <v>269</v>
      </c>
      <c r="I12" s="212" t="s">
        <v>270</v>
      </c>
      <c r="J12" s="212" t="s">
        <v>172</v>
      </c>
      <c r="L12" s="123" t="s">
        <v>183</v>
      </c>
    </row>
    <row r="13" spans="1:12" s="96" customFormat="1" x14ac:dyDescent="0.25">
      <c r="A13" s="115">
        <v>1</v>
      </c>
      <c r="B13" s="281" t="s">
        <v>148</v>
      </c>
      <c r="C13" s="282"/>
      <c r="D13" s="282"/>
      <c r="E13" s="282"/>
      <c r="F13" s="282"/>
      <c r="G13" s="282"/>
      <c r="H13" s="282"/>
      <c r="I13" s="282"/>
      <c r="J13" s="283"/>
      <c r="L13" s="116"/>
    </row>
    <row r="14" spans="1:12" s="96" customFormat="1" ht="21.75" customHeight="1" x14ac:dyDescent="0.25">
      <c r="A14" s="134" t="s">
        <v>1</v>
      </c>
      <c r="B14" s="134" t="str">
        <f>CPUs!B12</f>
        <v>CPU - 1</v>
      </c>
      <c r="C14" s="135" t="str">
        <f>CPUs!D11</f>
        <v>ADMINISTRAÇÃO LOCAL E MANUTENÇÃO DO CANTEIRO DE OBRAS</v>
      </c>
      <c r="D14" s="134" t="str">
        <f>CPUs!E12</f>
        <v>MÊS</v>
      </c>
      <c r="E14" s="213">
        <f>1</f>
        <v>1</v>
      </c>
      <c r="F14" s="162">
        <f>CPUs!H38</f>
        <v>7277.83</v>
      </c>
      <c r="G14" s="214">
        <f>ROUND(E14*F14,2)</f>
        <v>7277.83</v>
      </c>
      <c r="H14" s="213">
        <f>3</f>
        <v>3</v>
      </c>
      <c r="I14" s="214">
        <f>ROUND(G14*H14,2)</f>
        <v>21833.49</v>
      </c>
      <c r="J14" s="215">
        <f>((I14/I$32))</f>
        <v>0.12326464154664213</v>
      </c>
      <c r="L14" s="118">
        <f>ROUND(G14*0.7,2)</f>
        <v>5094.4799999999996</v>
      </c>
    </row>
    <row r="15" spans="1:12" s="96" customFormat="1" ht="36.75" customHeight="1" x14ac:dyDescent="0.25">
      <c r="A15" s="134" t="s">
        <v>3</v>
      </c>
      <c r="B15" s="134" t="str">
        <f>CPUs!B42</f>
        <v>CPU - 2</v>
      </c>
      <c r="C15" s="135" t="str">
        <f>CPUs!D41</f>
        <v>PLACA DE OBRA EM CHAPA DE AÇO GALVANIZADO (1,50 x 3,00 M) - FORNECIMENTO E INSTALAÇÃO</v>
      </c>
      <c r="D15" s="134" t="str">
        <f>CPUs!E42</f>
        <v>M²</v>
      </c>
      <c r="E15" s="213">
        <f>1.5*3*2</f>
        <v>9</v>
      </c>
      <c r="F15" s="162">
        <f>CPUs!H60</f>
        <v>350.98</v>
      </c>
      <c r="G15" s="214">
        <f>ROUND(E15*F15,2)</f>
        <v>3158.82</v>
      </c>
      <c r="H15" s="213">
        <f>1</f>
        <v>1</v>
      </c>
      <c r="I15" s="214">
        <f>ROUND(G15*H15,2)</f>
        <v>3158.82</v>
      </c>
      <c r="J15" s="215">
        <f>((I15/I$32))</f>
        <v>1.7833649820086669E-2</v>
      </c>
      <c r="L15" s="118">
        <f t="shared" ref="L15:L18" si="0">ROUND(G15*0.7,2)</f>
        <v>2211.17</v>
      </c>
    </row>
    <row r="16" spans="1:12" s="96" customFormat="1" ht="35.25" customHeight="1" x14ac:dyDescent="0.25">
      <c r="A16" s="134" t="s">
        <v>4</v>
      </c>
      <c r="B16" s="134" t="str">
        <f>CPUs!B64</f>
        <v>CPU - 3.1</v>
      </c>
      <c r="C16" s="135" t="str">
        <f>CPUs!D63</f>
        <v>TRANSPORTE COMERCIAL COM CAMINHAO CARROCERIA 9 T, RODOVIA PAVIMENTADA - MOBILIZAÇÃO</v>
      </c>
      <c r="D16" s="134" t="str">
        <f>CPUs!E64</f>
        <v>TONxKM</v>
      </c>
      <c r="E16" s="213">
        <f>Mobilização!F22</f>
        <v>4667.2</v>
      </c>
      <c r="F16" s="162">
        <f>CPUs!H82</f>
        <v>0.69000000000000006</v>
      </c>
      <c r="G16" s="214">
        <f>ROUND(E16*F16,2)</f>
        <v>3220.37</v>
      </c>
      <c r="H16" s="213">
        <f>1</f>
        <v>1</v>
      </c>
      <c r="I16" s="214">
        <f>ROUND(G16*H16,2)</f>
        <v>3220.37</v>
      </c>
      <c r="J16" s="215">
        <f>((I16/I$32))</f>
        <v>1.8181140701626717E-2</v>
      </c>
      <c r="L16" s="118">
        <f t="shared" si="0"/>
        <v>2254.2600000000002</v>
      </c>
    </row>
    <row r="17" spans="1:12" s="96" customFormat="1" ht="36.75" customHeight="1" x14ac:dyDescent="0.25">
      <c r="A17" s="134" t="s">
        <v>5</v>
      </c>
      <c r="B17" s="134" t="str">
        <f>CPUs!B86</f>
        <v>CPU - 3.2</v>
      </c>
      <c r="C17" s="135" t="str">
        <f>CPUs!D85</f>
        <v>TRANSPORTE COMERCIAL COM CAMINHAO CARROCERIA 9 T, RODOVIA PAVIMENTADA - DESMOBILIZAÇÃO</v>
      </c>
      <c r="D17" s="134" t="str">
        <f>CPUs!E86</f>
        <v>TONxKM</v>
      </c>
      <c r="E17" s="213">
        <f>Mobilização!F22</f>
        <v>4667.2</v>
      </c>
      <c r="F17" s="162">
        <f>CPUs!H102</f>
        <v>0.69000000000000006</v>
      </c>
      <c r="G17" s="214">
        <f>ROUND(E17*F17,2)</f>
        <v>3220.37</v>
      </c>
      <c r="H17" s="213">
        <f>1</f>
        <v>1</v>
      </c>
      <c r="I17" s="214">
        <f>ROUND(G17*H17,2)</f>
        <v>3220.37</v>
      </c>
      <c r="J17" s="215">
        <f>((I17/I$32))</f>
        <v>1.8181140701626717E-2</v>
      </c>
      <c r="L17" s="118">
        <f t="shared" si="0"/>
        <v>2254.2600000000002</v>
      </c>
    </row>
    <row r="18" spans="1:12" s="122" customFormat="1" x14ac:dyDescent="0.25">
      <c r="A18" s="275" t="s">
        <v>11</v>
      </c>
      <c r="B18" s="275"/>
      <c r="C18" s="275"/>
      <c r="D18" s="275"/>
      <c r="E18" s="275"/>
      <c r="F18" s="275"/>
      <c r="G18" s="210"/>
      <c r="H18" s="210"/>
      <c r="I18" s="210">
        <f>SUM(I14:I17)</f>
        <v>31433.05</v>
      </c>
      <c r="J18" s="209">
        <f>((I18/I$32))</f>
        <v>0.17746057276998223</v>
      </c>
      <c r="L18" s="101">
        <f t="shared" si="0"/>
        <v>0</v>
      </c>
    </row>
    <row r="19" spans="1:12" x14ac:dyDescent="0.25">
      <c r="C19" s="112"/>
      <c r="E19" s="113"/>
    </row>
    <row r="20" spans="1:12" s="122" customFormat="1" ht="28.5" x14ac:dyDescent="0.25">
      <c r="A20" s="212" t="s">
        <v>0</v>
      </c>
      <c r="B20" s="277" t="s">
        <v>145</v>
      </c>
      <c r="C20" s="277"/>
      <c r="D20" s="212" t="s">
        <v>6</v>
      </c>
      <c r="E20" s="212" t="s">
        <v>268</v>
      </c>
      <c r="F20" s="212" t="s">
        <v>146</v>
      </c>
      <c r="G20" s="212" t="s">
        <v>265</v>
      </c>
      <c r="H20" s="212" t="s">
        <v>323</v>
      </c>
      <c r="I20" s="212" t="s">
        <v>270</v>
      </c>
      <c r="J20" s="212" t="s">
        <v>172</v>
      </c>
      <c r="L20" s="123" t="s">
        <v>183</v>
      </c>
    </row>
    <row r="21" spans="1:12" s="96" customFormat="1" x14ac:dyDescent="0.25">
      <c r="A21" s="115">
        <v>2</v>
      </c>
      <c r="B21" s="281" t="s">
        <v>378</v>
      </c>
      <c r="C21" s="282"/>
      <c r="D21" s="282"/>
      <c r="E21" s="282"/>
      <c r="F21" s="282"/>
      <c r="G21" s="282"/>
      <c r="H21" s="282"/>
      <c r="I21" s="282"/>
      <c r="J21" s="283"/>
      <c r="L21" s="118"/>
    </row>
    <row r="22" spans="1:12" s="96" customFormat="1" ht="45" x14ac:dyDescent="0.25">
      <c r="A22" s="134" t="s">
        <v>8</v>
      </c>
      <c r="B22" s="134" t="str">
        <f>CPUs!B106</f>
        <v>CPU - 4</v>
      </c>
      <c r="C22" s="135" t="str">
        <f>CPUs!D105</f>
        <v>ESCAVAÇÃO MECANIZADA DE VALA COM PROFUNDIDADE ATÉ 1,5 M COM RETROESCAVADEIRA (CAPACIDADE DA CAÇAMBA DA RETRO: 0,26 M³ / POTÊNCIA: 88 HP), SOLO DE 1ª CATEGORIA.</v>
      </c>
      <c r="D22" s="134" t="str">
        <f>CPUs!E106</f>
        <v>M³</v>
      </c>
      <c r="E22" s="213">
        <f>2.3*2.3*1.15</f>
        <v>6.0834999999999981</v>
      </c>
      <c r="F22" s="162">
        <f>CPUs!H122</f>
        <v>8.33</v>
      </c>
      <c r="G22" s="214">
        <f>ROUND(E22*F22,2)</f>
        <v>50.68</v>
      </c>
      <c r="H22" s="213">
        <v>55</v>
      </c>
      <c r="I22" s="214">
        <f>ROUND(H22*G22,2)</f>
        <v>2787.4</v>
      </c>
      <c r="J22" s="215">
        <f t="shared" ref="J22:J30" si="1">((I22/I$32))</f>
        <v>1.5736735714130461E-2</v>
      </c>
      <c r="L22" s="118">
        <f t="shared" ref="L22:L29" si="2">ROUND(G22*0.7,2)</f>
        <v>35.479999999999997</v>
      </c>
    </row>
    <row r="23" spans="1:12" s="96" customFormat="1" ht="30" x14ac:dyDescent="0.25">
      <c r="A23" s="134" t="s">
        <v>9</v>
      </c>
      <c r="B23" s="134" t="str">
        <f>CPUs!B126</f>
        <v>CPU - 5</v>
      </c>
      <c r="C23" s="135" t="str">
        <f>CPUs!D125</f>
        <v>PISO DE CONCRETO COM CONCRETO MOLDADO IN LOCO, FEITO EM OBRA, ACABAMENTO CONVENCIONAL, NÃO ARMADO. AF_07/2016</v>
      </c>
      <c r="D23" s="134" t="str">
        <f>CPUs!E126</f>
        <v>M³</v>
      </c>
      <c r="E23" s="213">
        <f>2.3*2.3*0.05</f>
        <v>0.26449999999999996</v>
      </c>
      <c r="F23" s="162">
        <f>CPUs!H143</f>
        <v>757.34</v>
      </c>
      <c r="G23" s="214">
        <f t="shared" ref="G23:G29" si="3">ROUND(E23*F23,2)</f>
        <v>200.32</v>
      </c>
      <c r="H23" s="213">
        <v>55</v>
      </c>
      <c r="I23" s="214">
        <f t="shared" ref="I23:I29" si="4">ROUND(H23*G23,2)</f>
        <v>11017.6</v>
      </c>
      <c r="J23" s="215">
        <f t="shared" si="1"/>
        <v>6.220171464590793E-2</v>
      </c>
      <c r="L23" s="118">
        <f t="shared" si="2"/>
        <v>140.22</v>
      </c>
    </row>
    <row r="24" spans="1:12" s="96" customFormat="1" ht="60" x14ac:dyDescent="0.25">
      <c r="A24" s="134" t="s">
        <v>10</v>
      </c>
      <c r="B24" s="134" t="str">
        <f>CPUs!B147</f>
        <v>CPU - 6</v>
      </c>
      <c r="C24" s="135" t="str">
        <f>CPUs!D146</f>
        <v>ALVENARIA DE VEDAÇÃO DE BLOCOS CERÂMICOS FURADOS NA HORIZONTAL DE 9x19x19 CM (ESPESSURA DE 9 CM) DE PAREDES COM ÁREA LÍQUIDA MAIOR OU IGUAL A 6 M² SEM VÃOS E ARGAMASSA DE ASSENTAMENTO COM PREPARO MANUAL. AF_06/2014</v>
      </c>
      <c r="D24" s="134" t="str">
        <f>CPUs!E147</f>
        <v>M²</v>
      </c>
      <c r="E24" s="213">
        <f>(2.18+2.18+2.18+2.18)*1.4</f>
        <v>12.208</v>
      </c>
      <c r="F24" s="162">
        <f>CPUs!H164</f>
        <v>76.099999999999994</v>
      </c>
      <c r="G24" s="214">
        <f t="shared" si="3"/>
        <v>929.03</v>
      </c>
      <c r="H24" s="213">
        <v>55</v>
      </c>
      <c r="I24" s="214">
        <f t="shared" si="4"/>
        <v>51096.65</v>
      </c>
      <c r="J24" s="215">
        <f t="shared" si="1"/>
        <v>0.28847473521110145</v>
      </c>
      <c r="L24" s="118">
        <f t="shared" si="2"/>
        <v>650.32000000000005</v>
      </c>
    </row>
    <row r="25" spans="1:12" s="96" customFormat="1" ht="45" x14ac:dyDescent="0.25">
      <c r="A25" s="134" t="s">
        <v>23</v>
      </c>
      <c r="B25" s="134" t="str">
        <f>CPUs!B169</f>
        <v>CPU - 7</v>
      </c>
      <c r="C25" s="135" t="str">
        <f>CPUs!D168</f>
        <v>CHAPISCO APLICADO EM ALVENARIAS E ESTRUTURAS DE CONCRETO INTERNAS, COM COLHER DE PEDREIRO.  ARGAMASSA TRAÇO 1:3 COM PREPARO MANUAL. AF_06/2014</v>
      </c>
      <c r="D25" s="134" t="str">
        <f>CPUs!E169</f>
        <v>M²</v>
      </c>
      <c r="E25" s="213">
        <f>((2+2+2+2)*1.4)+((2.18+2.18+2.18+2.18)*0.3)+((2.18+2.18+2.18+2.18)*0.14)</f>
        <v>15.036799999999999</v>
      </c>
      <c r="F25" s="162">
        <f>CPUs!H185</f>
        <v>4.68</v>
      </c>
      <c r="G25" s="214">
        <f t="shared" si="3"/>
        <v>70.37</v>
      </c>
      <c r="H25" s="213">
        <v>55</v>
      </c>
      <c r="I25" s="214">
        <f t="shared" si="4"/>
        <v>3870.35</v>
      </c>
      <c r="J25" s="215">
        <f t="shared" si="1"/>
        <v>2.185071215870877E-2</v>
      </c>
      <c r="L25" s="118">
        <f t="shared" si="2"/>
        <v>49.26</v>
      </c>
    </row>
    <row r="26" spans="1:12" s="96" customFormat="1" ht="60" x14ac:dyDescent="0.25">
      <c r="A26" s="134" t="s">
        <v>185</v>
      </c>
      <c r="B26" s="134" t="str">
        <f>CPUs!B189</f>
        <v>CPU - 8</v>
      </c>
      <c r="C26" s="135" t="str">
        <f>CPUs!D188</f>
        <v>REBOCO EM ARGAMASSA TRAÇO 1:2:8, PREPARO MANUAL, APLICADO MANUALMENTE EM FACES INTERNAS DE PAREDES, PARA AMBIENTE COM ÁREA  MAIOR QUE 10M², ESPESSURA DE 20MM, COM EXECUÇÃO DE TALISCAS. AF_06/2014</v>
      </c>
      <c r="D26" s="134" t="str">
        <f>CPUs!E189</f>
        <v>M²</v>
      </c>
      <c r="E26" s="213">
        <f>((2+2+2+2)*1.4)+((2.18+2.18+2.18+2.18)*0.3)+((2.18+2.18+2.18+2.18)*0.14)</f>
        <v>15.036799999999999</v>
      </c>
      <c r="F26" s="162">
        <f>CPUs!H205</f>
        <v>35.090000000000003</v>
      </c>
      <c r="G26" s="214">
        <f t="shared" si="3"/>
        <v>527.64</v>
      </c>
      <c r="H26" s="213">
        <v>55</v>
      </c>
      <c r="I26" s="214">
        <f t="shared" si="4"/>
        <v>29020.2</v>
      </c>
      <c r="J26" s="215">
        <f t="shared" si="1"/>
        <v>0.16383842210346874</v>
      </c>
      <c r="L26" s="118">
        <f t="shared" si="2"/>
        <v>369.35</v>
      </c>
    </row>
    <row r="27" spans="1:12" s="96" customFormat="1" ht="75" x14ac:dyDescent="0.25">
      <c r="A27" s="134" t="s">
        <v>186</v>
      </c>
      <c r="B27" s="134" t="str">
        <f>CPUs!B209</f>
        <v>CPU - 9</v>
      </c>
      <c r="C27" s="135" t="str">
        <f>CPUs!D208</f>
        <v>CONSTRUÇÃO DE CÂMARA ANAERÓBICA PARA FOSSA EM ALVENARIA DE BLOCOS CERÂMICOS HORIZONTAIS DE 14X19X39, (ESPESSURA DE 14 CM), COM DECLIVIDADE DE 30º, ASSENTADOS COM ARGAMASSA DE ASSENTAMENTO COM PREPARO EM BETONEIRA, 10 FILEIRAS (4+4+1+0,5+0,5)</v>
      </c>
      <c r="D27" s="134" t="str">
        <f>CPUs!E209</f>
        <v>M</v>
      </c>
      <c r="E27" s="213">
        <f>2</f>
        <v>2</v>
      </c>
      <c r="F27" s="162">
        <f>CPUs!H225</f>
        <v>185.95999999999998</v>
      </c>
      <c r="G27" s="214">
        <f t="shared" si="3"/>
        <v>371.92</v>
      </c>
      <c r="H27" s="213">
        <v>55</v>
      </c>
      <c r="I27" s="214">
        <f t="shared" si="4"/>
        <v>20455.599999999999</v>
      </c>
      <c r="J27" s="215">
        <f t="shared" si="1"/>
        <v>0.11548553170480269</v>
      </c>
      <c r="L27" s="118">
        <f t="shared" si="2"/>
        <v>260.33999999999997</v>
      </c>
    </row>
    <row r="28" spans="1:12" s="96" customFormat="1" ht="45" x14ac:dyDescent="0.25">
      <c r="A28" s="134" t="s">
        <v>187</v>
      </c>
      <c r="B28" s="134" t="str">
        <f>CPUs!B229</f>
        <v>CPU - 10</v>
      </c>
      <c r="C28" s="135" t="str">
        <f>CPUs!D228</f>
        <v>FORNECIMENTO E ASSENTAMENTO DE TUBOS DE PVC (ESGOTO) DE 100 MM E 40 MM E CONEXÕES, EM FOSSA SÉPTICA DE EVAPOTRANSPIRAÇÃO DE 2,50 x 2,00 x 1,40 M</v>
      </c>
      <c r="D28" s="134" t="str">
        <f>CPUs!E229</f>
        <v>UNIDADE</v>
      </c>
      <c r="E28" s="213">
        <v>1</v>
      </c>
      <c r="F28" s="162">
        <f>CPUs!H251</f>
        <v>290.97000000000003</v>
      </c>
      <c r="G28" s="214">
        <f t="shared" si="3"/>
        <v>290.97000000000003</v>
      </c>
      <c r="H28" s="213">
        <v>55</v>
      </c>
      <c r="I28" s="214">
        <f t="shared" si="4"/>
        <v>16003.35</v>
      </c>
      <c r="J28" s="215">
        <f t="shared" si="1"/>
        <v>9.0349605184304266E-2</v>
      </c>
      <c r="L28" s="118">
        <f t="shared" si="2"/>
        <v>203.68</v>
      </c>
    </row>
    <row r="29" spans="1:12" s="96" customFormat="1" ht="45" x14ac:dyDescent="0.25">
      <c r="A29" s="134" t="s">
        <v>188</v>
      </c>
      <c r="B29" s="134" t="str">
        <f>CPUs!B255</f>
        <v>CPU - 11</v>
      </c>
      <c r="C29" s="135" t="str">
        <f>CPUs!D254</f>
        <v>PREENCHIMENTO DE CANTEIRO DE FOSSA SÉPTICA DE EVAPOTRANSPIRAÇÃO DE 2,00 M x 2,00 M x 1,40 M, COM PLANTIO DE MUDAS DE BANANEIRA EM CANTEIRO ADUBADO</v>
      </c>
      <c r="D29" s="134" t="str">
        <f>CPUs!E255</f>
        <v>UNIDADE</v>
      </c>
      <c r="E29" s="213">
        <f>1</f>
        <v>1</v>
      </c>
      <c r="F29" s="162">
        <f>CPUs!H274</f>
        <v>208.05</v>
      </c>
      <c r="G29" s="214">
        <f t="shared" si="3"/>
        <v>208.05</v>
      </c>
      <c r="H29" s="213">
        <v>55</v>
      </c>
      <c r="I29" s="214">
        <f t="shared" si="4"/>
        <v>11442.75</v>
      </c>
      <c r="J29" s="215">
        <f t="shared" si="1"/>
        <v>6.4601970507593573E-2</v>
      </c>
      <c r="L29" s="118">
        <f t="shared" si="2"/>
        <v>145.63999999999999</v>
      </c>
    </row>
    <row r="30" spans="1:12" s="96" customFormat="1" x14ac:dyDescent="0.25">
      <c r="A30" s="275" t="s">
        <v>12</v>
      </c>
      <c r="B30" s="275"/>
      <c r="C30" s="275"/>
      <c r="D30" s="275"/>
      <c r="E30" s="275"/>
      <c r="F30" s="275"/>
      <c r="G30" s="210"/>
      <c r="H30" s="211"/>
      <c r="I30" s="210">
        <f>SUM(I22:I29)</f>
        <v>145693.9</v>
      </c>
      <c r="J30" s="209">
        <f t="shared" si="1"/>
        <v>0.82253942723001783</v>
      </c>
      <c r="L30" s="118"/>
    </row>
    <row r="31" spans="1:12" s="96" customFormat="1" x14ac:dyDescent="0.25">
      <c r="A31" s="103"/>
      <c r="B31" s="103"/>
      <c r="C31" s="112"/>
      <c r="D31" s="103"/>
      <c r="E31" s="113"/>
      <c r="F31" s="103"/>
      <c r="G31" s="109"/>
      <c r="H31" s="109"/>
      <c r="I31" s="109"/>
      <c r="J31" s="103"/>
      <c r="L31" s="118"/>
    </row>
    <row r="32" spans="1:12" s="96" customFormat="1" x14ac:dyDescent="0.25">
      <c r="A32" s="270" t="s">
        <v>140</v>
      </c>
      <c r="B32" s="271"/>
      <c r="C32" s="271"/>
      <c r="D32" s="271"/>
      <c r="E32" s="271"/>
      <c r="F32" s="272"/>
      <c r="G32" s="210"/>
      <c r="H32" s="210"/>
      <c r="I32" s="210">
        <f>SUM(I30,I18)</f>
        <v>177126.94999999998</v>
      </c>
      <c r="J32" s="209">
        <f t="shared" ref="J32" si="5">((I32/I$32))</f>
        <v>1</v>
      </c>
      <c r="L32" s="101">
        <f>ROUND(G32*0.7,2)</f>
        <v>0</v>
      </c>
    </row>
    <row r="33" spans="1:12" s="96" customFormat="1" x14ac:dyDescent="0.25">
      <c r="A33" s="104"/>
      <c r="B33" s="104"/>
      <c r="D33" s="104"/>
      <c r="E33" s="104"/>
      <c r="F33" s="104"/>
      <c r="G33" s="111"/>
      <c r="H33" s="111"/>
      <c r="I33" s="111"/>
      <c r="J33" s="104"/>
      <c r="L33" s="104"/>
    </row>
    <row r="34" spans="1:12" s="96" customFormat="1" x14ac:dyDescent="0.25">
      <c r="A34" s="104"/>
      <c r="B34" s="104"/>
      <c r="D34" s="104"/>
      <c r="E34" s="104"/>
      <c r="F34" s="104"/>
      <c r="G34" s="216"/>
      <c r="H34" s="216" t="s">
        <v>375</v>
      </c>
      <c r="I34" s="221">
        <v>55</v>
      </c>
      <c r="J34" s="104"/>
      <c r="L34" s="104"/>
    </row>
    <row r="35" spans="1:12" x14ac:dyDescent="0.25">
      <c r="G35" s="216"/>
      <c r="H35" s="216" t="s">
        <v>376</v>
      </c>
      <c r="I35" s="217">
        <f>I32/I34</f>
        <v>3220.49</v>
      </c>
    </row>
  </sheetData>
  <mergeCells count="13">
    <mergeCell ref="C1:J1"/>
    <mergeCell ref="C2:J2"/>
    <mergeCell ref="C3:J3"/>
    <mergeCell ref="A32:F32"/>
    <mergeCell ref="B12:C12"/>
    <mergeCell ref="A18:F18"/>
    <mergeCell ref="C4:G4"/>
    <mergeCell ref="B20:C20"/>
    <mergeCell ref="C5:J5"/>
    <mergeCell ref="A5:B5"/>
    <mergeCell ref="A30:F30"/>
    <mergeCell ref="B21:J21"/>
    <mergeCell ref="B13:J13"/>
  </mergeCells>
  <pageMargins left="0.78740157480314965" right="0.78740157480314965" top="0.39370078740157483" bottom="0.39370078740157483" header="0.31496062992125984" footer="0.31496062992125984"/>
  <pageSetup paperSize="9" scale="5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H38"/>
  <sheetViews>
    <sheetView tabSelected="1" topLeftCell="A22" zoomScale="85" zoomScaleNormal="85" workbookViewId="0">
      <selection activeCell="C46" sqref="C46"/>
    </sheetView>
  </sheetViews>
  <sheetFormatPr defaultRowHeight="15" x14ac:dyDescent="0.25"/>
  <cols>
    <col min="1" max="1" width="9.28515625" style="103" bestFit="1" customWidth="1"/>
    <col min="2" max="2" width="16" style="103" customWidth="1"/>
    <col min="3" max="3" width="99.28515625" style="102" bestFit="1" customWidth="1"/>
    <col min="4" max="4" width="17" style="103" bestFit="1" customWidth="1"/>
    <col min="5" max="5" width="15" style="103" bestFit="1" customWidth="1"/>
    <col min="6" max="8" width="16.140625" style="103" bestFit="1" customWidth="1"/>
    <col min="9" max="16384" width="9.140625" style="102"/>
  </cols>
  <sheetData>
    <row r="1" spans="1:8" s="96" customFormat="1" x14ac:dyDescent="0.25">
      <c r="A1" s="104"/>
      <c r="B1" s="104"/>
      <c r="C1" s="269" t="s">
        <v>175</v>
      </c>
      <c r="D1" s="269"/>
      <c r="E1" s="269"/>
      <c r="F1" s="269"/>
      <c r="G1" s="269"/>
      <c r="H1" s="269"/>
    </row>
    <row r="2" spans="1:8" s="96" customFormat="1" x14ac:dyDescent="0.25">
      <c r="A2" s="104"/>
      <c r="B2" s="104"/>
      <c r="C2" s="286" t="s">
        <v>149</v>
      </c>
      <c r="D2" s="286"/>
      <c r="E2" s="286"/>
      <c r="F2" s="286"/>
      <c r="G2" s="286"/>
      <c r="H2" s="286"/>
    </row>
    <row r="3" spans="1:8" s="96" customFormat="1" x14ac:dyDescent="0.25">
      <c r="A3" s="104"/>
      <c r="B3" s="104"/>
      <c r="C3" s="286" t="s">
        <v>171</v>
      </c>
      <c r="D3" s="286"/>
      <c r="E3" s="286"/>
      <c r="F3" s="286"/>
      <c r="G3" s="286"/>
      <c r="H3" s="286"/>
    </row>
    <row r="4" spans="1:8" s="96" customFormat="1" x14ac:dyDescent="0.25">
      <c r="A4" s="104"/>
      <c r="B4" s="104"/>
      <c r="C4" s="276"/>
      <c r="D4" s="276"/>
      <c r="E4" s="276"/>
      <c r="F4" s="276"/>
      <c r="G4" s="276"/>
      <c r="H4" s="104"/>
    </row>
    <row r="5" spans="1:8" ht="53.25" customHeight="1" x14ac:dyDescent="0.25">
      <c r="A5" s="287" t="s">
        <v>14</v>
      </c>
      <c r="B5" s="288"/>
      <c r="C5" s="278" t="s">
        <v>383</v>
      </c>
      <c r="D5" s="278"/>
      <c r="E5" s="278"/>
      <c r="F5" s="278"/>
      <c r="G5" s="278"/>
      <c r="H5" s="278"/>
    </row>
    <row r="6" spans="1:8" s="96" customFormat="1" x14ac:dyDescent="0.25">
      <c r="A6" s="104"/>
      <c r="B6" s="104"/>
      <c r="D6" s="104"/>
      <c r="E6" s="104"/>
      <c r="F6" s="104"/>
      <c r="G6" s="104"/>
      <c r="H6" s="104"/>
    </row>
    <row r="7" spans="1:8" s="96" customFormat="1" x14ac:dyDescent="0.25">
      <c r="A7" s="97" t="s">
        <v>0</v>
      </c>
      <c r="B7" s="284" t="s">
        <v>145</v>
      </c>
      <c r="C7" s="284"/>
      <c r="D7" s="97" t="s">
        <v>147</v>
      </c>
      <c r="E7" s="97" t="s">
        <v>176</v>
      </c>
      <c r="F7" s="97" t="s">
        <v>177</v>
      </c>
      <c r="G7" s="97" t="s">
        <v>178</v>
      </c>
      <c r="H7" s="97" t="s">
        <v>179</v>
      </c>
    </row>
    <row r="8" spans="1:8" s="96" customFormat="1" x14ac:dyDescent="0.25">
      <c r="A8" s="128">
        <f>'Resumo Geral'!A13</f>
        <v>1</v>
      </c>
      <c r="B8" s="285" t="str">
        <f>'Resumo Geral'!B13:C13</f>
        <v>SERVIÇOS PRELIMINARES</v>
      </c>
      <c r="C8" s="285"/>
      <c r="D8" s="128"/>
      <c r="E8" s="128" t="s">
        <v>180</v>
      </c>
      <c r="F8" s="128" t="s">
        <v>181</v>
      </c>
      <c r="G8" s="128" t="s">
        <v>182</v>
      </c>
      <c r="H8" s="128"/>
    </row>
    <row r="9" spans="1:8" s="96" customFormat="1" x14ac:dyDescent="0.25">
      <c r="A9" s="86" t="s">
        <v>1</v>
      </c>
      <c r="B9" s="86" t="str">
        <f>'Resumo Geral'!B14</f>
        <v>CPU - 1</v>
      </c>
      <c r="C9" s="85" t="str">
        <f>'Resumo Geral'!C14</f>
        <v>ADMINISTRAÇÃO LOCAL E MANUTENÇÃO DO CANTEIRO DE OBRAS</v>
      </c>
      <c r="D9" s="129">
        <f>'Resumo Geral'!I14</f>
        <v>21833.49</v>
      </c>
      <c r="E9" s="130">
        <f>ROUND($D$9*E10,2)</f>
        <v>7205.05</v>
      </c>
      <c r="F9" s="130">
        <f>ROUND($D$9*F10,2)</f>
        <v>7314.22</v>
      </c>
      <c r="G9" s="130">
        <f>ROUND($D$9*G10,2)</f>
        <v>7314.22</v>
      </c>
      <c r="H9" s="131">
        <f>ROUND((E9+F9+G9),2)</f>
        <v>21833.49</v>
      </c>
    </row>
    <row r="10" spans="1:8" s="96" customFormat="1" x14ac:dyDescent="0.25">
      <c r="A10" s="86"/>
      <c r="B10" s="86"/>
      <c r="C10" s="85"/>
      <c r="D10" s="128" t="s">
        <v>72</v>
      </c>
      <c r="E10" s="132">
        <v>0.33</v>
      </c>
      <c r="F10" s="132">
        <v>0.33500000000000002</v>
      </c>
      <c r="G10" s="132">
        <v>0.33500000000000002</v>
      </c>
      <c r="H10" s="133">
        <f t="shared" ref="H10:H16" si="0">SUM(E10:G10)</f>
        <v>1</v>
      </c>
    </row>
    <row r="11" spans="1:8" s="96" customFormat="1" ht="30" x14ac:dyDescent="0.25">
      <c r="A11" s="134" t="str">
        <f>'Resumo Geral'!A15</f>
        <v>1.2</v>
      </c>
      <c r="B11" s="134" t="str">
        <f>'Resumo Geral'!B15</f>
        <v>CPU - 2</v>
      </c>
      <c r="C11" s="135" t="str">
        <f>'Resumo Geral'!C15</f>
        <v>PLACA DE OBRA EM CHAPA DE AÇO GALVANIZADO (1,50 x 3,00 M) - FORNECIMENTO E INSTALAÇÃO</v>
      </c>
      <c r="D11" s="129">
        <f>'Resumo Geral'!I15</f>
        <v>3158.82</v>
      </c>
      <c r="E11" s="98">
        <f>ROUND($D$11*E12,2)</f>
        <v>3158.82</v>
      </c>
      <c r="F11" s="98">
        <f t="shared" ref="F11:G11" si="1">ROUND($D$11*F12,2)</f>
        <v>0</v>
      </c>
      <c r="G11" s="98">
        <f t="shared" si="1"/>
        <v>0</v>
      </c>
      <c r="H11" s="136">
        <f>ROUND((E11+F11+G11),2)</f>
        <v>3158.82</v>
      </c>
    </row>
    <row r="12" spans="1:8" s="96" customFormat="1" x14ac:dyDescent="0.25">
      <c r="A12" s="134"/>
      <c r="B12" s="134"/>
      <c r="C12" s="135"/>
      <c r="D12" s="128" t="s">
        <v>72</v>
      </c>
      <c r="E12" s="137">
        <v>1</v>
      </c>
      <c r="F12" s="137">
        <v>0</v>
      </c>
      <c r="G12" s="137">
        <v>0</v>
      </c>
      <c r="H12" s="138">
        <f t="shared" si="0"/>
        <v>1</v>
      </c>
    </row>
    <row r="13" spans="1:8" s="96" customFormat="1" ht="30" x14ac:dyDescent="0.25">
      <c r="A13" s="86" t="str">
        <f>'Resumo Geral'!A16</f>
        <v>1.3</v>
      </c>
      <c r="B13" s="86" t="str">
        <f>'Resumo Geral'!B16</f>
        <v>CPU - 3.1</v>
      </c>
      <c r="C13" s="85" t="str">
        <f>'Resumo Geral'!C16</f>
        <v>TRANSPORTE COMERCIAL COM CAMINHAO CARROCERIA 9 T, RODOVIA PAVIMENTADA - MOBILIZAÇÃO</v>
      </c>
      <c r="D13" s="129">
        <f>'Resumo Geral'!I16</f>
        <v>3220.37</v>
      </c>
      <c r="E13" s="130">
        <f>ROUND($D$13*E14,2)</f>
        <v>3220.37</v>
      </c>
      <c r="F13" s="130">
        <f t="shared" ref="F13:G13" si="2">ROUND($D$13*F14,2)</f>
        <v>0</v>
      </c>
      <c r="G13" s="130">
        <f t="shared" si="2"/>
        <v>0</v>
      </c>
      <c r="H13" s="131">
        <f>ROUND((E13+F13+G13),2)</f>
        <v>3220.37</v>
      </c>
    </row>
    <row r="14" spans="1:8" s="96" customFormat="1" x14ac:dyDescent="0.25">
      <c r="A14" s="86"/>
      <c r="B14" s="86"/>
      <c r="C14" s="85"/>
      <c r="D14" s="128" t="s">
        <v>72</v>
      </c>
      <c r="E14" s="132">
        <v>1</v>
      </c>
      <c r="F14" s="132">
        <v>0</v>
      </c>
      <c r="G14" s="132">
        <v>0</v>
      </c>
      <c r="H14" s="133">
        <f t="shared" si="0"/>
        <v>1</v>
      </c>
    </row>
    <row r="15" spans="1:8" s="96" customFormat="1" ht="30" x14ac:dyDescent="0.25">
      <c r="A15" s="134" t="str">
        <f>'Resumo Geral'!A17</f>
        <v>1.4</v>
      </c>
      <c r="B15" s="134" t="str">
        <f>'Resumo Geral'!B17</f>
        <v>CPU - 3.2</v>
      </c>
      <c r="C15" s="135" t="str">
        <f>'Resumo Geral'!C17</f>
        <v>TRANSPORTE COMERCIAL COM CAMINHAO CARROCERIA 9 T, RODOVIA PAVIMENTADA - DESMOBILIZAÇÃO</v>
      </c>
      <c r="D15" s="129">
        <f>'Resumo Geral'!I17</f>
        <v>3220.37</v>
      </c>
      <c r="E15" s="98">
        <f>ROUND($D$15*E16,2)</f>
        <v>0</v>
      </c>
      <c r="F15" s="98">
        <f t="shared" ref="F15:G15" si="3">ROUND($D$15*F16,2)</f>
        <v>0</v>
      </c>
      <c r="G15" s="98">
        <f t="shared" si="3"/>
        <v>3220.37</v>
      </c>
      <c r="H15" s="136">
        <f>ROUND((E15+F15+G15),2)</f>
        <v>3220.37</v>
      </c>
    </row>
    <row r="16" spans="1:8" s="96" customFormat="1" x14ac:dyDescent="0.25">
      <c r="A16" s="134"/>
      <c r="B16" s="134"/>
      <c r="C16" s="135"/>
      <c r="D16" s="128" t="s">
        <v>72</v>
      </c>
      <c r="E16" s="137">
        <v>0</v>
      </c>
      <c r="F16" s="137">
        <v>0</v>
      </c>
      <c r="G16" s="137">
        <v>1</v>
      </c>
      <c r="H16" s="138">
        <f t="shared" si="0"/>
        <v>1</v>
      </c>
    </row>
    <row r="17" spans="1:8" s="96" customFormat="1" x14ac:dyDescent="0.25">
      <c r="A17" s="124"/>
      <c r="B17" s="124" t="s">
        <v>179</v>
      </c>
      <c r="C17" s="139"/>
      <c r="D17" s="140">
        <f>SUM(D9,D11,D13,D15)</f>
        <v>31433.05</v>
      </c>
      <c r="E17" s="145">
        <f t="shared" ref="E17:G17" si="4">SUM(E9,E11,E13,E15)</f>
        <v>13584.240000000002</v>
      </c>
      <c r="F17" s="145">
        <f t="shared" si="4"/>
        <v>7314.22</v>
      </c>
      <c r="G17" s="145">
        <f t="shared" si="4"/>
        <v>10534.59</v>
      </c>
      <c r="H17" s="140">
        <f>SUM(H9,H11,H13,H15)</f>
        <v>31433.05</v>
      </c>
    </row>
    <row r="18" spans="1:8" x14ac:dyDescent="0.25">
      <c r="A18" s="97" t="s">
        <v>0</v>
      </c>
      <c r="B18" s="284" t="s">
        <v>145</v>
      </c>
      <c r="C18" s="284"/>
      <c r="D18" s="97" t="s">
        <v>147</v>
      </c>
      <c r="E18" s="97" t="s">
        <v>176</v>
      </c>
      <c r="F18" s="97" t="s">
        <v>177</v>
      </c>
      <c r="G18" s="97" t="s">
        <v>178</v>
      </c>
      <c r="H18" s="97" t="s">
        <v>179</v>
      </c>
    </row>
    <row r="19" spans="1:8" s="96" customFormat="1" x14ac:dyDescent="0.25">
      <c r="A19" s="128">
        <f>'Resumo Geral'!A21</f>
        <v>2</v>
      </c>
      <c r="B19" s="285" t="str">
        <f>'Resumo Geral'!B21:C21</f>
        <v>SERVIÇOS E OBRAS DE SANEAMENTO - CONSTRUÇÃO DE FOSSAS SÉPTICAS DE EVAPOTRANSPIRAÇÃO</v>
      </c>
      <c r="C19" s="285"/>
      <c r="D19" s="128"/>
      <c r="E19" s="128" t="s">
        <v>180</v>
      </c>
      <c r="F19" s="128" t="s">
        <v>181</v>
      </c>
      <c r="G19" s="128" t="s">
        <v>182</v>
      </c>
      <c r="H19" s="128"/>
    </row>
    <row r="20" spans="1:8" s="96" customFormat="1" ht="45" x14ac:dyDescent="0.25">
      <c r="A20" s="134" t="str">
        <f>'Resumo Geral'!A22</f>
        <v>2.1</v>
      </c>
      <c r="B20" s="134" t="str">
        <f>'Resumo Geral'!B22</f>
        <v>CPU - 4</v>
      </c>
      <c r="C20" s="135" t="str">
        <f>'Resumo Geral'!C22</f>
        <v>ESCAVAÇÃO MECANIZADA DE VALA COM PROFUNDIDADE ATÉ 1,5 M COM RETROESCAVADEIRA (CAPACIDADE DA CAÇAMBA DA RETRO: 0,26 M³ / POTÊNCIA: 88 HP), SOLO DE 1ª CATEGORIA.</v>
      </c>
      <c r="D20" s="129">
        <f>'Resumo Geral'!I22</f>
        <v>2787.4</v>
      </c>
      <c r="E20" s="98">
        <f>ROUND($D$20*E21,2)</f>
        <v>1114.96</v>
      </c>
      <c r="F20" s="98">
        <f t="shared" ref="F20:G20" si="5">ROUND($D$20*F21,2)</f>
        <v>1114.96</v>
      </c>
      <c r="G20" s="98">
        <f t="shared" si="5"/>
        <v>557.48</v>
      </c>
      <c r="H20" s="136">
        <f>ROUND((E20+F20+G20),2)</f>
        <v>2787.4</v>
      </c>
    </row>
    <row r="21" spans="1:8" s="96" customFormat="1" x14ac:dyDescent="0.25">
      <c r="A21" s="134"/>
      <c r="B21" s="134"/>
      <c r="C21" s="135"/>
      <c r="D21" s="128" t="s">
        <v>72</v>
      </c>
      <c r="E21" s="137">
        <v>0.4</v>
      </c>
      <c r="F21" s="137">
        <v>0.4</v>
      </c>
      <c r="G21" s="137">
        <v>0.2</v>
      </c>
      <c r="H21" s="138">
        <f t="shared" ref="H21:H35" si="6">SUM(E21:G21)</f>
        <v>1</v>
      </c>
    </row>
    <row r="22" spans="1:8" s="96" customFormat="1" ht="30" x14ac:dyDescent="0.25">
      <c r="A22" s="86" t="str">
        <f>'Resumo Geral'!A23</f>
        <v>2.2</v>
      </c>
      <c r="B22" s="86" t="str">
        <f>'Resumo Geral'!B23</f>
        <v>CPU - 5</v>
      </c>
      <c r="C22" s="85" t="str">
        <f>'Resumo Geral'!C23</f>
        <v>PISO DE CONCRETO COM CONCRETO MOLDADO IN LOCO, FEITO EM OBRA, ACABAMENTO CONVENCIONAL, NÃO ARMADO. AF_07/2016</v>
      </c>
      <c r="D22" s="129">
        <f>'Resumo Geral'!I23</f>
        <v>11017.6</v>
      </c>
      <c r="E22" s="130">
        <f>ROUND($D$22*E23,2)</f>
        <v>4407.04</v>
      </c>
      <c r="F22" s="130">
        <f t="shared" ref="F22:G22" si="7">ROUND($D$22*F23,2)</f>
        <v>4407.04</v>
      </c>
      <c r="G22" s="130">
        <f t="shared" si="7"/>
        <v>2203.52</v>
      </c>
      <c r="H22" s="131">
        <f>ROUND((E22+F22+G22),2)</f>
        <v>11017.6</v>
      </c>
    </row>
    <row r="23" spans="1:8" s="96" customFormat="1" x14ac:dyDescent="0.25">
      <c r="A23" s="86"/>
      <c r="B23" s="86"/>
      <c r="C23" s="85"/>
      <c r="D23" s="128" t="s">
        <v>72</v>
      </c>
      <c r="E23" s="132">
        <v>0.4</v>
      </c>
      <c r="F23" s="132">
        <v>0.4</v>
      </c>
      <c r="G23" s="132">
        <v>0.2</v>
      </c>
      <c r="H23" s="133">
        <f t="shared" si="6"/>
        <v>1</v>
      </c>
    </row>
    <row r="24" spans="1:8" s="96" customFormat="1" ht="45" x14ac:dyDescent="0.25">
      <c r="A24" s="134" t="s">
        <v>10</v>
      </c>
      <c r="B24" s="134" t="str">
        <f>'Resumo Geral'!B24</f>
        <v>CPU - 6</v>
      </c>
      <c r="C24" s="135" t="str">
        <f>'Resumo Geral'!C24</f>
        <v>ALVENARIA DE VEDAÇÃO DE BLOCOS CERÂMICOS FURADOS NA HORIZONTAL DE 9x19x19 CM (ESPESSURA DE 9 CM) DE PAREDES COM ÁREA LÍQUIDA MAIOR OU IGUAL A 6 M² SEM VÃOS E ARGAMASSA DE ASSENTAMENTO COM PREPARO MANUAL. AF_06/2014</v>
      </c>
      <c r="D24" s="129">
        <f>'Resumo Geral'!I24</f>
        <v>51096.65</v>
      </c>
      <c r="E24" s="98">
        <f>ROUND($D$24*E25,2)</f>
        <v>20438.66</v>
      </c>
      <c r="F24" s="98">
        <f t="shared" ref="F24:G24" si="8">ROUND($D$24*F25,2)</f>
        <v>20438.66</v>
      </c>
      <c r="G24" s="98">
        <f t="shared" si="8"/>
        <v>10219.33</v>
      </c>
      <c r="H24" s="136">
        <f>ROUND((E24+F24+G24),2)</f>
        <v>51096.65</v>
      </c>
    </row>
    <row r="25" spans="1:8" s="96" customFormat="1" x14ac:dyDescent="0.25">
      <c r="A25" s="134"/>
      <c r="B25" s="134"/>
      <c r="C25" s="135"/>
      <c r="D25" s="128" t="s">
        <v>72</v>
      </c>
      <c r="E25" s="137">
        <v>0.4</v>
      </c>
      <c r="F25" s="137">
        <v>0.4</v>
      </c>
      <c r="G25" s="137">
        <v>0.2</v>
      </c>
      <c r="H25" s="138">
        <f t="shared" si="6"/>
        <v>1</v>
      </c>
    </row>
    <row r="26" spans="1:8" s="96" customFormat="1" ht="30" x14ac:dyDescent="0.25">
      <c r="A26" s="86" t="s">
        <v>23</v>
      </c>
      <c r="B26" s="86" t="str">
        <f>'Resumo Geral'!B25</f>
        <v>CPU - 7</v>
      </c>
      <c r="C26" s="85" t="str">
        <f>'Resumo Geral'!C25</f>
        <v>CHAPISCO APLICADO EM ALVENARIAS E ESTRUTURAS DE CONCRETO INTERNAS, COM COLHER DE PEDREIRO.  ARGAMASSA TRAÇO 1:3 COM PREPARO MANUAL. AF_06/2014</v>
      </c>
      <c r="D26" s="129">
        <f>'Resumo Geral'!I25</f>
        <v>3870.35</v>
      </c>
      <c r="E26" s="130">
        <f>ROUND($D$26*E27,2)</f>
        <v>1548.14</v>
      </c>
      <c r="F26" s="130">
        <f t="shared" ref="F26:G26" si="9">ROUND($D$26*F27,2)</f>
        <v>1548.14</v>
      </c>
      <c r="G26" s="130">
        <f t="shared" si="9"/>
        <v>774.07</v>
      </c>
      <c r="H26" s="131">
        <f>ROUND((E26+F26+G26),2)</f>
        <v>3870.35</v>
      </c>
    </row>
    <row r="27" spans="1:8" s="96" customFormat="1" x14ac:dyDescent="0.25">
      <c r="A27" s="86"/>
      <c r="B27" s="86"/>
      <c r="C27" s="85"/>
      <c r="D27" s="128" t="s">
        <v>72</v>
      </c>
      <c r="E27" s="132">
        <v>0.4</v>
      </c>
      <c r="F27" s="132">
        <v>0.4</v>
      </c>
      <c r="G27" s="132">
        <v>0.2</v>
      </c>
      <c r="H27" s="133">
        <f t="shared" si="6"/>
        <v>1</v>
      </c>
    </row>
    <row r="28" spans="1:8" s="96" customFormat="1" ht="45" x14ac:dyDescent="0.25">
      <c r="A28" s="134" t="s">
        <v>185</v>
      </c>
      <c r="B28" s="134" t="str">
        <f>'Resumo Geral'!B26</f>
        <v>CPU - 8</v>
      </c>
      <c r="C28" s="135" t="str">
        <f>'Resumo Geral'!C26</f>
        <v>REBOCO EM ARGAMASSA TRAÇO 1:2:8, PREPARO MANUAL, APLICADO MANUALMENTE EM FACES INTERNAS DE PAREDES, PARA AMBIENTE COM ÁREA  MAIOR QUE 10M², ESPESSURA DE 20MM, COM EXECUÇÃO DE TALISCAS. AF_06/2014</v>
      </c>
      <c r="D28" s="129">
        <f>'Resumo Geral'!I26</f>
        <v>29020.2</v>
      </c>
      <c r="E28" s="98">
        <f>ROUND($D$28*E29,2)</f>
        <v>11608.08</v>
      </c>
      <c r="F28" s="98">
        <f t="shared" ref="F28:G28" si="10">ROUND($D$28*F29,2)</f>
        <v>11608.08</v>
      </c>
      <c r="G28" s="98">
        <f t="shared" si="10"/>
        <v>5804.04</v>
      </c>
      <c r="H28" s="136">
        <f>ROUND((E28+F28+G28),2)</f>
        <v>29020.2</v>
      </c>
    </row>
    <row r="29" spans="1:8" s="96" customFormat="1" x14ac:dyDescent="0.25">
      <c r="A29" s="134"/>
      <c r="B29" s="134"/>
      <c r="C29" s="135"/>
      <c r="D29" s="128" t="s">
        <v>72</v>
      </c>
      <c r="E29" s="137">
        <v>0.4</v>
      </c>
      <c r="F29" s="137">
        <v>0.4</v>
      </c>
      <c r="G29" s="137">
        <v>0.2</v>
      </c>
      <c r="H29" s="138">
        <f t="shared" si="6"/>
        <v>1</v>
      </c>
    </row>
    <row r="30" spans="1:8" s="96" customFormat="1" ht="60" x14ac:dyDescent="0.25">
      <c r="A30" s="86" t="s">
        <v>186</v>
      </c>
      <c r="B30" s="86" t="str">
        <f>'Resumo Geral'!B27</f>
        <v>CPU - 9</v>
      </c>
      <c r="C30" s="85" t="str">
        <f>'Resumo Geral'!C27</f>
        <v>CONSTRUÇÃO DE CÂMARA ANAERÓBICA PARA FOSSA EM ALVENARIA DE BLOCOS CERÂMICOS HORIZONTAIS DE 14X19X39, (ESPESSURA DE 14 CM), COM DECLIVIDADE DE 30º, ASSENTADOS COM ARGAMASSA DE ASSENTAMENTO COM PREPARO EM BETONEIRA, 10 FILEIRAS (4+4+1+0,5+0,5)</v>
      </c>
      <c r="D30" s="129">
        <f>'Resumo Geral'!I27</f>
        <v>20455.599999999999</v>
      </c>
      <c r="E30" s="130">
        <f>ROUND($D$30*E31,2)</f>
        <v>8182.24</v>
      </c>
      <c r="F30" s="130">
        <f t="shared" ref="F30:G30" si="11">ROUND($D$30*F31,2)</f>
        <v>8182.24</v>
      </c>
      <c r="G30" s="130">
        <f t="shared" si="11"/>
        <v>4091.12</v>
      </c>
      <c r="H30" s="131">
        <f>ROUND((E30+F30+G30),2)</f>
        <v>20455.599999999999</v>
      </c>
    </row>
    <row r="31" spans="1:8" s="96" customFormat="1" x14ac:dyDescent="0.25">
      <c r="A31" s="86"/>
      <c r="B31" s="86"/>
      <c r="C31" s="85"/>
      <c r="D31" s="128" t="s">
        <v>72</v>
      </c>
      <c r="E31" s="132">
        <v>0.4</v>
      </c>
      <c r="F31" s="132">
        <v>0.4</v>
      </c>
      <c r="G31" s="132">
        <v>0.2</v>
      </c>
      <c r="H31" s="133">
        <f t="shared" si="6"/>
        <v>1</v>
      </c>
    </row>
    <row r="32" spans="1:8" s="96" customFormat="1" ht="30" x14ac:dyDescent="0.25">
      <c r="A32" s="134" t="s">
        <v>187</v>
      </c>
      <c r="B32" s="134" t="str">
        <f>'Resumo Geral'!B28</f>
        <v>CPU - 10</v>
      </c>
      <c r="C32" s="135" t="str">
        <f>'Resumo Geral'!C28</f>
        <v>FORNECIMENTO E ASSENTAMENTO DE TUBOS DE PVC (ESGOTO) DE 100 MM E 40 MM E CONEXÕES, EM FOSSA SÉPTICA DE EVAPOTRANSPIRAÇÃO DE 2,50 x 2,00 x 1,40 M</v>
      </c>
      <c r="D32" s="129">
        <f>'Resumo Geral'!I28</f>
        <v>16003.35</v>
      </c>
      <c r="E32" s="98">
        <f>ROUND($D$32*E33,2)</f>
        <v>6401.34</v>
      </c>
      <c r="F32" s="98">
        <f t="shared" ref="F32:G32" si="12">ROUND($D$32*F33,2)</f>
        <v>6401.34</v>
      </c>
      <c r="G32" s="98">
        <f t="shared" si="12"/>
        <v>3200.67</v>
      </c>
      <c r="H32" s="136">
        <f>ROUND((E32+F32+G32),2)</f>
        <v>16003.35</v>
      </c>
    </row>
    <row r="33" spans="1:8" s="96" customFormat="1" x14ac:dyDescent="0.25">
      <c r="A33" s="134"/>
      <c r="B33" s="134"/>
      <c r="C33" s="135"/>
      <c r="D33" s="128" t="s">
        <v>72</v>
      </c>
      <c r="E33" s="137">
        <v>0.4</v>
      </c>
      <c r="F33" s="137">
        <v>0.4</v>
      </c>
      <c r="G33" s="137">
        <v>0.2</v>
      </c>
      <c r="H33" s="138">
        <f t="shared" si="6"/>
        <v>1</v>
      </c>
    </row>
    <row r="34" spans="1:8" s="96" customFormat="1" ht="30" x14ac:dyDescent="0.25">
      <c r="A34" s="86" t="s">
        <v>188</v>
      </c>
      <c r="B34" s="86" t="str">
        <f>'Resumo Geral'!B29</f>
        <v>CPU - 11</v>
      </c>
      <c r="C34" s="85" t="str">
        <f>'Resumo Geral'!C29</f>
        <v>PREENCHIMENTO DE CANTEIRO DE FOSSA SÉPTICA DE EVAPOTRANSPIRAÇÃO DE 2,00 M x 2,00 M x 1,40 M, COM PLANTIO DE MUDAS DE BANANEIRA EM CANTEIRO ADUBADO</v>
      </c>
      <c r="D34" s="129">
        <f>'Resumo Geral'!I29</f>
        <v>11442.75</v>
      </c>
      <c r="E34" s="130">
        <f>ROUND($D$34*E35,2)</f>
        <v>4577.1000000000004</v>
      </c>
      <c r="F34" s="130">
        <f t="shared" ref="F34:G34" si="13">ROUND($D$34*F35,2)</f>
        <v>4577.1000000000004</v>
      </c>
      <c r="G34" s="130">
        <f t="shared" si="13"/>
        <v>2288.5500000000002</v>
      </c>
      <c r="H34" s="131">
        <f>ROUND((E34+F34+G34),2)</f>
        <v>11442.75</v>
      </c>
    </row>
    <row r="35" spans="1:8" s="96" customFormat="1" x14ac:dyDescent="0.25">
      <c r="A35" s="86"/>
      <c r="B35" s="86"/>
      <c r="C35" s="85"/>
      <c r="D35" s="128" t="s">
        <v>72</v>
      </c>
      <c r="E35" s="141">
        <v>0.4</v>
      </c>
      <c r="F35" s="141">
        <v>0.4</v>
      </c>
      <c r="G35" s="141">
        <v>0.2</v>
      </c>
      <c r="H35" s="142">
        <f t="shared" si="6"/>
        <v>1</v>
      </c>
    </row>
    <row r="36" spans="1:8" s="96" customFormat="1" x14ac:dyDescent="0.25">
      <c r="A36" s="172"/>
      <c r="B36" s="172" t="s">
        <v>179</v>
      </c>
      <c r="C36" s="139"/>
      <c r="D36" s="140">
        <f>SUM(D20,D22,D24,D26,D28,D30,D32,D34)</f>
        <v>145693.9</v>
      </c>
      <c r="E36" s="145">
        <f>SUM(E20,E22,E24,E26,E28,E30,E32,E34)</f>
        <v>58277.55999999999</v>
      </c>
      <c r="F36" s="145">
        <f>SUM(F20,F22,F24,F26,F28,F30,F32,F34)</f>
        <v>58277.55999999999</v>
      </c>
      <c r="G36" s="145">
        <f>SUM(G20,G22,G24,G26,G28,G30,G32,G34)</f>
        <v>29138.779999999995</v>
      </c>
      <c r="H36" s="140">
        <f>SUM(H20,H22,H24,H26,H28,H30,H32,H34)</f>
        <v>145693.9</v>
      </c>
    </row>
    <row r="37" spans="1:8" s="96" customFormat="1" x14ac:dyDescent="0.25">
      <c r="A37" s="231"/>
      <c r="B37" s="231"/>
      <c r="C37" s="139"/>
      <c r="D37" s="140"/>
      <c r="E37" s="145"/>
      <c r="F37" s="145"/>
      <c r="G37" s="145"/>
      <c r="H37" s="140"/>
    </row>
    <row r="38" spans="1:8" x14ac:dyDescent="0.25">
      <c r="A38" s="97"/>
      <c r="B38" s="97"/>
      <c r="C38" s="143" t="s">
        <v>140</v>
      </c>
      <c r="D38" s="144">
        <f>SUM(D36,D17)</f>
        <v>177126.94999999998</v>
      </c>
      <c r="E38" s="144">
        <f t="shared" ref="E38:H38" si="14">SUM(E36,E17)</f>
        <v>71861.799999999988</v>
      </c>
      <c r="F38" s="144">
        <f t="shared" si="14"/>
        <v>65591.779999999984</v>
      </c>
      <c r="G38" s="144">
        <f t="shared" si="14"/>
        <v>39673.369999999995</v>
      </c>
      <c r="H38" s="144">
        <f t="shared" si="14"/>
        <v>177126.94999999998</v>
      </c>
    </row>
  </sheetData>
  <mergeCells count="10">
    <mergeCell ref="B18:C18"/>
    <mergeCell ref="B19:C19"/>
    <mergeCell ref="B7:C7"/>
    <mergeCell ref="B8:C8"/>
    <mergeCell ref="C1:H1"/>
    <mergeCell ref="C2:H2"/>
    <mergeCell ref="C3:H3"/>
    <mergeCell ref="C4:G4"/>
    <mergeCell ref="A5:B5"/>
    <mergeCell ref="C5:H5"/>
  </mergeCells>
  <pageMargins left="0.78740157480314965" right="0.78740157480314965" top="0.98425196850393704" bottom="0.59055118110236227" header="0.31496062992125984" footer="0.31496062992125984"/>
  <pageSetup paperSize="9" scale="5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I33"/>
  <sheetViews>
    <sheetView view="pageBreakPreview" zoomScaleNormal="100" zoomScaleSheetLayoutView="100" workbookViewId="0">
      <selection activeCell="M25" sqref="M25"/>
    </sheetView>
  </sheetViews>
  <sheetFormatPr defaultRowHeight="12.75" x14ac:dyDescent="0.2"/>
  <cols>
    <col min="1" max="1" width="15.5703125" style="53" customWidth="1"/>
    <col min="2" max="2" width="48.7109375" style="53" customWidth="1"/>
    <col min="3" max="3" width="14.7109375" style="53" customWidth="1"/>
    <col min="4" max="4" width="1.140625" style="53" customWidth="1"/>
    <col min="5" max="6" width="9.140625" style="53" hidden="1" customWidth="1"/>
    <col min="7" max="7" width="5.28515625" style="53" hidden="1" customWidth="1"/>
    <col min="8" max="8" width="10.85546875" style="53" hidden="1" customWidth="1"/>
    <col min="9" max="9" width="9.140625" style="53" hidden="1" customWidth="1"/>
    <col min="10" max="10" width="0" style="53" hidden="1" customWidth="1"/>
    <col min="11" max="16384" width="9.140625" style="53"/>
  </cols>
  <sheetData>
    <row r="1" spans="1:8" ht="27" customHeight="1" thickBot="1" x14ac:dyDescent="0.25">
      <c r="A1" s="340" t="s">
        <v>57</v>
      </c>
      <c r="B1" s="341"/>
      <c r="C1" s="341"/>
      <c r="D1" s="341"/>
      <c r="E1" s="341"/>
      <c r="F1" s="341"/>
      <c r="G1" s="341"/>
      <c r="H1" s="342"/>
    </row>
    <row r="2" spans="1:8" ht="15.75" thickBot="1" x14ac:dyDescent="0.25">
      <c r="A2" s="5"/>
      <c r="B2" s="6"/>
      <c r="C2" s="6"/>
      <c r="D2" s="6"/>
      <c r="E2" s="6"/>
      <c r="F2" s="7"/>
      <c r="G2" s="7"/>
      <c r="H2" s="8"/>
    </row>
    <row r="3" spans="1:8" ht="15.75" thickBot="1" x14ac:dyDescent="0.25">
      <c r="A3" s="340" t="s">
        <v>25</v>
      </c>
      <c r="B3" s="341"/>
      <c r="C3" s="342"/>
      <c r="D3" s="6"/>
      <c r="E3" s="343" t="s">
        <v>58</v>
      </c>
      <c r="F3" s="344"/>
      <c r="G3" s="345"/>
      <c r="H3" s="346"/>
    </row>
    <row r="4" spans="1:8" x14ac:dyDescent="0.2">
      <c r="A4" s="351" t="s">
        <v>0</v>
      </c>
      <c r="B4" s="353" t="s">
        <v>27</v>
      </c>
      <c r="C4" s="355" t="s">
        <v>28</v>
      </c>
      <c r="D4" s="9"/>
      <c r="E4" s="347"/>
      <c r="F4" s="348"/>
      <c r="G4" s="349"/>
      <c r="H4" s="350"/>
    </row>
    <row r="5" spans="1:8" ht="13.5" thickBot="1" x14ac:dyDescent="0.25">
      <c r="A5" s="352"/>
      <c r="B5" s="354"/>
      <c r="C5" s="356"/>
      <c r="D5" s="9"/>
      <c r="E5" s="10" t="s">
        <v>29</v>
      </c>
      <c r="F5" s="357" t="s">
        <v>30</v>
      </c>
      <c r="G5" s="358"/>
      <c r="H5" s="11" t="s">
        <v>31</v>
      </c>
    </row>
    <row r="6" spans="1:8" ht="15" thickBot="1" x14ac:dyDescent="0.25">
      <c r="A6" s="359"/>
      <c r="B6" s="360"/>
      <c r="C6" s="360"/>
      <c r="D6" s="12"/>
      <c r="E6" s="12"/>
      <c r="F6" s="7"/>
      <c r="G6" s="7"/>
      <c r="H6" s="8"/>
    </row>
    <row r="7" spans="1:8" ht="14.25" x14ac:dyDescent="0.2">
      <c r="A7" s="13" t="s">
        <v>32</v>
      </c>
      <c r="B7" s="333" t="s">
        <v>33</v>
      </c>
      <c r="C7" s="334"/>
      <c r="D7" s="14"/>
      <c r="E7" s="15"/>
      <c r="F7" s="361"/>
      <c r="G7" s="362"/>
      <c r="H7" s="16"/>
    </row>
    <row r="8" spans="1:8" x14ac:dyDescent="0.2">
      <c r="A8" s="17" t="s">
        <v>18</v>
      </c>
      <c r="B8" s="18" t="s">
        <v>34</v>
      </c>
      <c r="C8" s="19">
        <v>5.1000000000000004E-3</v>
      </c>
      <c r="D8" s="20"/>
      <c r="E8" s="21">
        <v>8.0000000000000002E-3</v>
      </c>
      <c r="F8" s="327">
        <v>8.0000000000000002E-3</v>
      </c>
      <c r="G8" s="328"/>
      <c r="H8" s="22">
        <v>0.01</v>
      </c>
    </row>
    <row r="9" spans="1:8" x14ac:dyDescent="0.2">
      <c r="A9" s="17" t="s">
        <v>17</v>
      </c>
      <c r="B9" s="18" t="s">
        <v>35</v>
      </c>
      <c r="C9" s="19">
        <v>1.2999999999999999E-2</v>
      </c>
      <c r="D9" s="20"/>
      <c r="E9" s="21">
        <v>9.7000000000000003E-3</v>
      </c>
      <c r="F9" s="327">
        <v>1.2699999999999999E-2</v>
      </c>
      <c r="G9" s="328"/>
      <c r="H9" s="22">
        <v>1.2699999999999999E-2</v>
      </c>
    </row>
    <row r="10" spans="1:8" x14ac:dyDescent="0.2">
      <c r="A10" s="17" t="s">
        <v>16</v>
      </c>
      <c r="B10" s="18" t="s">
        <v>36</v>
      </c>
      <c r="C10" s="19">
        <v>0.01</v>
      </c>
      <c r="D10" s="20"/>
      <c r="E10" s="21">
        <v>5.8999999999999999E-3</v>
      </c>
      <c r="F10" s="327">
        <v>1.23E-2</v>
      </c>
      <c r="G10" s="328"/>
      <c r="H10" s="22">
        <v>1.3899999999999999E-2</v>
      </c>
    </row>
    <row r="11" spans="1:8" x14ac:dyDescent="0.2">
      <c r="A11" s="17" t="s">
        <v>37</v>
      </c>
      <c r="B11" s="18" t="s">
        <v>38</v>
      </c>
      <c r="C11" s="19">
        <v>0.04</v>
      </c>
      <c r="D11" s="20"/>
      <c r="E11" s="21">
        <v>0.03</v>
      </c>
      <c r="F11" s="327">
        <v>0.04</v>
      </c>
      <c r="G11" s="328"/>
      <c r="H11" s="22">
        <v>5.5E-2</v>
      </c>
    </row>
    <row r="12" spans="1:8" ht="13.5" thickBot="1" x14ac:dyDescent="0.25">
      <c r="A12" s="296" t="s">
        <v>39</v>
      </c>
      <c r="B12" s="297"/>
      <c r="C12" s="23">
        <f>SUM(C8:C11)</f>
        <v>6.8099999999999994E-2</v>
      </c>
      <c r="D12" s="24"/>
      <c r="E12" s="25"/>
      <c r="F12" s="329"/>
      <c r="G12" s="330"/>
      <c r="H12" s="26"/>
    </row>
    <row r="13" spans="1:8" ht="13.5" thickBot="1" x14ac:dyDescent="0.25">
      <c r="A13" s="331"/>
      <c r="B13" s="332"/>
      <c r="C13" s="332"/>
      <c r="D13" s="28"/>
      <c r="E13" s="20"/>
      <c r="F13" s="20"/>
      <c r="G13" s="20"/>
      <c r="H13" s="29"/>
    </row>
    <row r="14" spans="1:8" x14ac:dyDescent="0.2">
      <c r="A14" s="13" t="s">
        <v>40</v>
      </c>
      <c r="B14" s="333" t="s">
        <v>41</v>
      </c>
      <c r="C14" s="334"/>
      <c r="D14" s="14"/>
      <c r="E14" s="30"/>
      <c r="F14" s="338"/>
      <c r="G14" s="339"/>
      <c r="H14" s="31"/>
    </row>
    <row r="15" spans="1:8" x14ac:dyDescent="0.2">
      <c r="A15" s="17" t="s">
        <v>59</v>
      </c>
      <c r="B15" s="18" t="s">
        <v>42</v>
      </c>
      <c r="C15" s="19">
        <v>7.6999999999999999E-2</v>
      </c>
      <c r="D15" s="20"/>
      <c r="E15" s="21">
        <v>6.1600000000000002E-2</v>
      </c>
      <c r="F15" s="327">
        <v>7.3999999999999996E-2</v>
      </c>
      <c r="G15" s="328"/>
      <c r="H15" s="22">
        <v>8.9599999999999999E-2</v>
      </c>
    </row>
    <row r="16" spans="1:8" ht="13.5" thickBot="1" x14ac:dyDescent="0.25">
      <c r="A16" s="296" t="s">
        <v>43</v>
      </c>
      <c r="B16" s="297"/>
      <c r="C16" s="23">
        <f>SUM(C15)</f>
        <v>7.6999999999999999E-2</v>
      </c>
      <c r="D16" s="24"/>
      <c r="E16" s="25"/>
      <c r="F16" s="329"/>
      <c r="G16" s="330"/>
      <c r="H16" s="26"/>
    </row>
    <row r="17" spans="1:8" ht="13.5" thickBot="1" x14ac:dyDescent="0.25">
      <c r="A17" s="331"/>
      <c r="B17" s="332"/>
      <c r="C17" s="332"/>
      <c r="D17" s="28"/>
      <c r="E17" s="20"/>
      <c r="F17" s="20"/>
      <c r="G17" s="20"/>
      <c r="H17" s="29"/>
    </row>
    <row r="18" spans="1:8" x14ac:dyDescent="0.2">
      <c r="A18" s="13" t="s">
        <v>44</v>
      </c>
      <c r="B18" s="333" t="s">
        <v>45</v>
      </c>
      <c r="C18" s="334"/>
      <c r="D18" s="14"/>
      <c r="E18" s="335" t="s">
        <v>60</v>
      </c>
      <c r="F18" s="336"/>
      <c r="G18" s="336"/>
      <c r="H18" s="337"/>
    </row>
    <row r="19" spans="1:8" x14ac:dyDescent="0.2">
      <c r="A19" s="17" t="s">
        <v>61</v>
      </c>
      <c r="B19" s="18" t="s">
        <v>47</v>
      </c>
      <c r="C19" s="19">
        <v>6.4999999999999997E-3</v>
      </c>
      <c r="D19" s="20"/>
      <c r="E19" s="313" t="s">
        <v>62</v>
      </c>
      <c r="F19" s="315" t="s">
        <v>63</v>
      </c>
      <c r="G19" s="315"/>
      <c r="H19" s="317" t="s">
        <v>64</v>
      </c>
    </row>
    <row r="20" spans="1:8" ht="13.5" thickBot="1" x14ac:dyDescent="0.25">
      <c r="A20" s="17" t="s">
        <v>65</v>
      </c>
      <c r="B20" s="18" t="s">
        <v>49</v>
      </c>
      <c r="C20" s="19">
        <v>0.03</v>
      </c>
      <c r="D20" s="20"/>
      <c r="E20" s="314"/>
      <c r="F20" s="316"/>
      <c r="G20" s="316"/>
      <c r="H20" s="318"/>
    </row>
    <row r="21" spans="1:8" ht="13.5" thickBot="1" x14ac:dyDescent="0.25">
      <c r="A21" s="319" t="s">
        <v>66</v>
      </c>
      <c r="B21" s="321" t="s">
        <v>67</v>
      </c>
      <c r="C21" s="323">
        <v>0.05</v>
      </c>
      <c r="D21" s="20"/>
      <c r="E21" s="54"/>
      <c r="F21" s="20"/>
      <c r="G21" s="20"/>
      <c r="H21" s="29"/>
    </row>
    <row r="22" spans="1:8" ht="13.5" thickBot="1" x14ac:dyDescent="0.25">
      <c r="A22" s="320"/>
      <c r="B22" s="322"/>
      <c r="C22" s="324"/>
      <c r="D22" s="20"/>
      <c r="E22" s="46">
        <v>0.05</v>
      </c>
      <c r="F22" s="325">
        <v>0.6</v>
      </c>
      <c r="G22" s="326"/>
      <c r="H22" s="55">
        <f>E22*F22</f>
        <v>0.03</v>
      </c>
    </row>
    <row r="23" spans="1:8" ht="13.5" thickBot="1" x14ac:dyDescent="0.25">
      <c r="A23" s="56" t="s">
        <v>68</v>
      </c>
      <c r="B23" s="57" t="s">
        <v>69</v>
      </c>
      <c r="C23" s="58">
        <v>0</v>
      </c>
      <c r="D23" s="20"/>
      <c r="E23" s="20"/>
      <c r="F23" s="295"/>
      <c r="G23" s="295"/>
      <c r="H23" s="29"/>
    </row>
    <row r="24" spans="1:8" ht="13.5" thickBot="1" x14ac:dyDescent="0.25">
      <c r="A24" s="296" t="s">
        <v>50</v>
      </c>
      <c r="B24" s="297"/>
      <c r="C24" s="23">
        <f>SUM(C19:C23)</f>
        <v>8.6499999999999994E-2</v>
      </c>
      <c r="D24" s="24"/>
      <c r="E24" s="298" t="s">
        <v>70</v>
      </c>
      <c r="F24" s="299"/>
      <c r="G24" s="299"/>
      <c r="H24" s="300"/>
    </row>
    <row r="25" spans="1:8" x14ac:dyDescent="0.2">
      <c r="A25" s="304"/>
      <c r="B25" s="305"/>
      <c r="C25" s="305"/>
      <c r="D25" s="37"/>
      <c r="E25" s="301"/>
      <c r="F25" s="302"/>
      <c r="G25" s="302"/>
      <c r="H25" s="303"/>
    </row>
    <row r="26" spans="1:8" x14ac:dyDescent="0.2">
      <c r="A26" s="38"/>
      <c r="B26" s="14" t="s">
        <v>52</v>
      </c>
      <c r="C26" s="39"/>
      <c r="D26" s="39"/>
      <c r="E26" s="301"/>
      <c r="F26" s="302"/>
      <c r="G26" s="302"/>
      <c r="H26" s="303"/>
    </row>
    <row r="27" spans="1:8" ht="13.5" thickBot="1" x14ac:dyDescent="0.25">
      <c r="A27" s="40"/>
      <c r="B27" s="37"/>
      <c r="C27" s="37"/>
      <c r="D27" s="37"/>
      <c r="E27" s="301"/>
      <c r="F27" s="302"/>
      <c r="G27" s="302"/>
      <c r="H27" s="303"/>
    </row>
    <row r="28" spans="1:8" x14ac:dyDescent="0.2">
      <c r="A28" s="306" t="s">
        <v>71</v>
      </c>
      <c r="B28" s="307"/>
      <c r="C28" s="308"/>
      <c r="D28" s="41"/>
      <c r="E28" s="301"/>
      <c r="F28" s="302"/>
      <c r="G28" s="302"/>
      <c r="H28" s="303"/>
    </row>
    <row r="29" spans="1:8" ht="13.5" thickBot="1" x14ac:dyDescent="0.25">
      <c r="A29" s="309"/>
      <c r="B29" s="310"/>
      <c r="C29" s="311"/>
      <c r="D29" s="41"/>
      <c r="E29" s="10" t="s">
        <v>54</v>
      </c>
      <c r="F29" s="312" t="s">
        <v>30</v>
      </c>
      <c r="G29" s="312"/>
      <c r="H29" s="11" t="s">
        <v>55</v>
      </c>
    </row>
    <row r="30" spans="1:8" ht="15" thickBot="1" x14ac:dyDescent="0.25">
      <c r="A30" s="42"/>
      <c r="B30" s="43"/>
      <c r="C30" s="44"/>
      <c r="D30" s="44"/>
      <c r="E30" s="44"/>
      <c r="F30" s="7"/>
      <c r="G30" s="7"/>
      <c r="H30" s="8"/>
    </row>
    <row r="31" spans="1:8" ht="16.5" thickBot="1" x14ac:dyDescent="0.25">
      <c r="A31" s="289" t="s">
        <v>56</v>
      </c>
      <c r="B31" s="290"/>
      <c r="C31" s="218">
        <f>ROUND(((((1+C11+C8+C9)*(1+C10)*(1+C16))/(1-C24))-1),4)</f>
        <v>0.26</v>
      </c>
      <c r="D31" s="45"/>
      <c r="E31" s="46">
        <v>0.2034</v>
      </c>
      <c r="F31" s="293">
        <v>0.22120000000000001</v>
      </c>
      <c r="G31" s="294"/>
      <c r="H31" s="47">
        <v>0.25</v>
      </c>
    </row>
    <row r="32" spans="1:8" ht="16.5" thickBot="1" x14ac:dyDescent="0.25">
      <c r="A32" s="291"/>
      <c r="B32" s="292"/>
      <c r="C32" s="219"/>
      <c r="D32" s="48"/>
      <c r="E32" s="48"/>
      <c r="F32" s="49"/>
      <c r="G32" s="49"/>
      <c r="H32" s="50"/>
    </row>
    <row r="33" spans="1:8" ht="14.25" x14ac:dyDescent="0.2">
      <c r="A33" s="4"/>
      <c r="B33" s="4"/>
      <c r="C33" s="4"/>
      <c r="D33" s="4"/>
      <c r="E33" s="4"/>
      <c r="F33" s="4"/>
      <c r="G33" s="4"/>
      <c r="H33" s="4"/>
    </row>
  </sheetData>
  <mergeCells count="40">
    <mergeCell ref="F10:G10"/>
    <mergeCell ref="A1:H1"/>
    <mergeCell ref="A3:C3"/>
    <mergeCell ref="E3:H4"/>
    <mergeCell ref="A4:A5"/>
    <mergeCell ref="B4:B5"/>
    <mergeCell ref="C4:C5"/>
    <mergeCell ref="F5:G5"/>
    <mergeCell ref="A6:C6"/>
    <mergeCell ref="B7:C7"/>
    <mergeCell ref="F7:G7"/>
    <mergeCell ref="F8:G8"/>
    <mergeCell ref="F9:G9"/>
    <mergeCell ref="F11:G11"/>
    <mergeCell ref="A12:B12"/>
    <mergeCell ref="F12:G12"/>
    <mergeCell ref="A13:C13"/>
    <mergeCell ref="B14:C14"/>
    <mergeCell ref="F14:G14"/>
    <mergeCell ref="F15:G15"/>
    <mergeCell ref="A16:B16"/>
    <mergeCell ref="F16:G16"/>
    <mergeCell ref="A17:C17"/>
    <mergeCell ref="B18:C18"/>
    <mergeCell ref="E18:H18"/>
    <mergeCell ref="E19:E20"/>
    <mergeCell ref="F19:G20"/>
    <mergeCell ref="H19:H20"/>
    <mergeCell ref="A21:A22"/>
    <mergeCell ref="B21:B22"/>
    <mergeCell ref="C21:C22"/>
    <mergeCell ref="F22:G22"/>
    <mergeCell ref="A31:B32"/>
    <mergeCell ref="F31:G31"/>
    <mergeCell ref="F23:G23"/>
    <mergeCell ref="A24:B24"/>
    <mergeCell ref="E24:H28"/>
    <mergeCell ref="A25:C25"/>
    <mergeCell ref="A28:C29"/>
    <mergeCell ref="F29:G29"/>
  </mergeCells>
  <printOptions horizontalCentered="1"/>
  <pageMargins left="0.51181102362204722" right="0.51181102362204722" top="0.78740157480314965" bottom="0.78740157480314965" header="0.31496062992125984" footer="0.31496062992125984"/>
  <pageSetup paperSize="9" scale="8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K37"/>
  <sheetViews>
    <sheetView view="pageBreakPreview" zoomScale="115" zoomScaleNormal="100" zoomScaleSheetLayoutView="115" workbookViewId="0">
      <selection activeCell="L15" sqref="L15"/>
    </sheetView>
  </sheetViews>
  <sheetFormatPr defaultRowHeight="14.25" x14ac:dyDescent="0.2"/>
  <cols>
    <col min="1" max="1" width="10.28515625" style="4" customWidth="1"/>
    <col min="2" max="2" width="56.7109375" style="4" customWidth="1"/>
    <col min="3" max="3" width="18.7109375" style="4" customWidth="1"/>
    <col min="4" max="4" width="2" style="4" hidden="1" customWidth="1"/>
    <col min="5" max="5" width="11.42578125" style="4" hidden="1" customWidth="1"/>
    <col min="6" max="6" width="1" style="4" hidden="1" customWidth="1"/>
    <col min="7" max="7" width="10.42578125" style="4" hidden="1" customWidth="1"/>
    <col min="8" max="8" width="11.42578125" style="4" hidden="1" customWidth="1"/>
    <col min="9" max="9" width="2.140625" style="4" hidden="1" customWidth="1"/>
    <col min="10" max="10" width="9.140625" style="4" hidden="1" customWidth="1"/>
    <col min="11" max="16384" width="9.140625" style="4"/>
  </cols>
  <sheetData>
    <row r="1" spans="1:11" s="3" customFormat="1" ht="13.5" thickBot="1" x14ac:dyDescent="0.25">
      <c r="A1" s="363"/>
      <c r="B1" s="363"/>
      <c r="C1" s="363"/>
      <c r="D1" s="363"/>
      <c r="E1" s="363"/>
      <c r="F1" s="363"/>
      <c r="G1" s="363"/>
      <c r="H1" s="363"/>
      <c r="I1" s="2"/>
    </row>
    <row r="2" spans="1:11" ht="15.75" thickBot="1" x14ac:dyDescent="0.25">
      <c r="A2" s="340" t="s">
        <v>24</v>
      </c>
      <c r="B2" s="341"/>
      <c r="C2" s="341"/>
      <c r="D2" s="341"/>
      <c r="E2" s="341"/>
      <c r="F2" s="341"/>
      <c r="G2" s="341"/>
      <c r="H2" s="342"/>
    </row>
    <row r="3" spans="1:11" ht="3.75" customHeight="1" thickBot="1" x14ac:dyDescent="0.25">
      <c r="A3" s="5"/>
      <c r="B3" s="6"/>
      <c r="C3" s="6"/>
      <c r="D3" s="6"/>
      <c r="E3" s="6"/>
      <c r="F3" s="7"/>
      <c r="G3" s="7"/>
      <c r="H3" s="8"/>
    </row>
    <row r="4" spans="1:11" ht="15.75" thickBot="1" x14ac:dyDescent="0.25">
      <c r="A4" s="340" t="s">
        <v>25</v>
      </c>
      <c r="B4" s="341"/>
      <c r="C4" s="342"/>
      <c r="D4" s="6"/>
      <c r="E4" s="343" t="s">
        <v>26</v>
      </c>
      <c r="F4" s="344"/>
      <c r="G4" s="345"/>
      <c r="H4" s="346"/>
    </row>
    <row r="5" spans="1:11" ht="23.25" customHeight="1" x14ac:dyDescent="0.2">
      <c r="A5" s="351" t="s">
        <v>0</v>
      </c>
      <c r="B5" s="353" t="s">
        <v>27</v>
      </c>
      <c r="C5" s="355" t="s">
        <v>28</v>
      </c>
      <c r="D5" s="9"/>
      <c r="E5" s="347"/>
      <c r="F5" s="348"/>
      <c r="G5" s="349"/>
      <c r="H5" s="350"/>
    </row>
    <row r="6" spans="1:11" ht="15" thickBot="1" x14ac:dyDescent="0.25">
      <c r="A6" s="352"/>
      <c r="B6" s="354"/>
      <c r="C6" s="356"/>
      <c r="D6" s="9"/>
      <c r="E6" s="10" t="s">
        <v>29</v>
      </c>
      <c r="F6" s="357" t="s">
        <v>30</v>
      </c>
      <c r="G6" s="358"/>
      <c r="H6" s="11" t="s">
        <v>31</v>
      </c>
    </row>
    <row r="7" spans="1:11" ht="3" customHeight="1" thickBot="1" x14ac:dyDescent="0.25">
      <c r="A7" s="359"/>
      <c r="B7" s="360"/>
      <c r="C7" s="360"/>
      <c r="D7" s="12"/>
      <c r="E7" s="12"/>
      <c r="F7" s="7"/>
      <c r="G7" s="7"/>
      <c r="H7" s="8"/>
    </row>
    <row r="8" spans="1:11" x14ac:dyDescent="0.2">
      <c r="A8" s="13" t="s">
        <v>32</v>
      </c>
      <c r="B8" s="333" t="s">
        <v>33</v>
      </c>
      <c r="C8" s="334"/>
      <c r="D8" s="14"/>
      <c r="E8" s="15"/>
      <c r="F8" s="361"/>
      <c r="G8" s="362"/>
      <c r="H8" s="16"/>
    </row>
    <row r="9" spans="1:11" x14ac:dyDescent="0.2">
      <c r="A9" s="17" t="s">
        <v>18</v>
      </c>
      <c r="B9" s="18" t="s">
        <v>34</v>
      </c>
      <c r="C9" s="19">
        <v>3.0000000000000001E-3</v>
      </c>
      <c r="D9" s="20"/>
      <c r="E9" s="21">
        <v>3.0000000000000001E-3</v>
      </c>
      <c r="F9" s="327">
        <v>4.7999999999999996E-3</v>
      </c>
      <c r="G9" s="328"/>
      <c r="H9" s="22">
        <v>8.2000000000000007E-3</v>
      </c>
    </row>
    <row r="10" spans="1:11" x14ac:dyDescent="0.2">
      <c r="A10" s="17" t="s">
        <v>17</v>
      </c>
      <c r="B10" s="18" t="s">
        <v>35</v>
      </c>
      <c r="C10" s="19">
        <v>5.5999999999999999E-3</v>
      </c>
      <c r="D10" s="20"/>
      <c r="E10" s="21">
        <v>5.5999999999999999E-3</v>
      </c>
      <c r="F10" s="327">
        <v>8.5000000000000006E-3</v>
      </c>
      <c r="G10" s="328"/>
      <c r="H10" s="22">
        <v>8.8999999999999999E-3</v>
      </c>
    </row>
    <row r="11" spans="1:11" x14ac:dyDescent="0.2">
      <c r="A11" s="17" t="s">
        <v>16</v>
      </c>
      <c r="B11" s="18" t="s">
        <v>36</v>
      </c>
      <c r="C11" s="19">
        <v>8.5000000000000006E-3</v>
      </c>
      <c r="D11" s="20"/>
      <c r="E11" s="21">
        <v>8.5000000000000006E-3</v>
      </c>
      <c r="F11" s="327">
        <v>8.5000000000000006E-3</v>
      </c>
      <c r="G11" s="328"/>
      <c r="H11" s="22">
        <v>1.11E-2</v>
      </c>
    </row>
    <row r="12" spans="1:11" x14ac:dyDescent="0.2">
      <c r="A12" s="17" t="s">
        <v>37</v>
      </c>
      <c r="B12" s="18" t="s">
        <v>38</v>
      </c>
      <c r="C12" s="19">
        <v>2.52E-2</v>
      </c>
      <c r="D12" s="20"/>
      <c r="E12" s="21">
        <v>1.4999999999999999E-2</v>
      </c>
      <c r="F12" s="327">
        <v>3.4500000000000003E-2</v>
      </c>
      <c r="G12" s="328"/>
      <c r="H12" s="22">
        <v>4.4900000000000002E-2</v>
      </c>
    </row>
    <row r="13" spans="1:11" ht="15" thickBot="1" x14ac:dyDescent="0.25">
      <c r="A13" s="296" t="s">
        <v>39</v>
      </c>
      <c r="B13" s="297"/>
      <c r="C13" s="23">
        <f>SUM(C9:C12)</f>
        <v>4.2300000000000004E-2</v>
      </c>
      <c r="D13" s="24"/>
      <c r="E13" s="25"/>
      <c r="F13" s="329"/>
      <c r="G13" s="330"/>
      <c r="H13" s="26"/>
      <c r="K13" s="27"/>
    </row>
    <row r="14" spans="1:11" ht="3" customHeight="1" thickBot="1" x14ac:dyDescent="0.25">
      <c r="A14" s="331"/>
      <c r="B14" s="332"/>
      <c r="C14" s="332"/>
      <c r="D14" s="28"/>
      <c r="E14" s="20"/>
      <c r="F14" s="20"/>
      <c r="G14" s="20"/>
      <c r="H14" s="29"/>
    </row>
    <row r="15" spans="1:11" x14ac:dyDescent="0.2">
      <c r="A15" s="13" t="s">
        <v>40</v>
      </c>
      <c r="B15" s="333" t="s">
        <v>41</v>
      </c>
      <c r="C15" s="334"/>
      <c r="D15" s="14"/>
      <c r="E15" s="30"/>
      <c r="F15" s="338"/>
      <c r="G15" s="339"/>
      <c r="H15" s="31"/>
    </row>
    <row r="16" spans="1:11" x14ac:dyDescent="0.2">
      <c r="A16" s="17" t="s">
        <v>20</v>
      </c>
      <c r="B16" s="18" t="s">
        <v>42</v>
      </c>
      <c r="C16" s="19">
        <v>3.5000000000000003E-2</v>
      </c>
      <c r="D16" s="20"/>
      <c r="E16" s="21">
        <v>3.5000000000000003E-2</v>
      </c>
      <c r="F16" s="327">
        <v>5.11E-2</v>
      </c>
      <c r="G16" s="328"/>
      <c r="H16" s="22">
        <v>6.2199999999999998E-2</v>
      </c>
    </row>
    <row r="17" spans="1:11" ht="15" thickBot="1" x14ac:dyDescent="0.25">
      <c r="A17" s="296" t="s">
        <v>43</v>
      </c>
      <c r="B17" s="297"/>
      <c r="C17" s="23">
        <f>SUM(C16)</f>
        <v>3.5000000000000003E-2</v>
      </c>
      <c r="D17" s="24"/>
      <c r="E17" s="25"/>
      <c r="F17" s="329"/>
      <c r="G17" s="330"/>
      <c r="H17" s="26"/>
    </row>
    <row r="18" spans="1:11" ht="3" customHeight="1" thickBot="1" x14ac:dyDescent="0.25">
      <c r="A18" s="331"/>
      <c r="B18" s="332"/>
      <c r="C18" s="332"/>
      <c r="D18" s="28"/>
      <c r="E18" s="20"/>
      <c r="F18" s="20"/>
      <c r="G18" s="20"/>
      <c r="H18" s="29"/>
    </row>
    <row r="19" spans="1:11" x14ac:dyDescent="0.2">
      <c r="A19" s="13" t="s">
        <v>44</v>
      </c>
      <c r="B19" s="333" t="s">
        <v>45</v>
      </c>
      <c r="C19" s="334"/>
      <c r="D19" s="14"/>
      <c r="E19" s="32"/>
      <c r="F19" s="32"/>
      <c r="G19" s="32"/>
      <c r="H19" s="33"/>
    </row>
    <row r="20" spans="1:11" x14ac:dyDescent="0.2">
      <c r="A20" s="17" t="s">
        <v>46</v>
      </c>
      <c r="B20" s="18" t="s">
        <v>47</v>
      </c>
      <c r="C20" s="19">
        <v>6.4999999999999997E-3</v>
      </c>
      <c r="D20" s="20"/>
      <c r="E20" s="34"/>
      <c r="F20" s="35"/>
      <c r="G20" s="35"/>
      <c r="H20" s="36"/>
    </row>
    <row r="21" spans="1:11" ht="15" thickBot="1" x14ac:dyDescent="0.25">
      <c r="A21" s="17" t="s">
        <v>48</v>
      </c>
      <c r="B21" s="18" t="s">
        <v>49</v>
      </c>
      <c r="C21" s="19">
        <v>0.03</v>
      </c>
      <c r="D21" s="20"/>
      <c r="E21" s="34"/>
      <c r="F21" s="35"/>
      <c r="G21" s="35"/>
      <c r="H21" s="36"/>
    </row>
    <row r="22" spans="1:11" ht="15" thickBot="1" x14ac:dyDescent="0.25">
      <c r="A22" s="296" t="s">
        <v>50</v>
      </c>
      <c r="B22" s="297"/>
      <c r="C22" s="23">
        <f>SUM(C20:C21)</f>
        <v>3.6499999999999998E-2</v>
      </c>
      <c r="D22" s="24"/>
      <c r="E22" s="298" t="s">
        <v>51</v>
      </c>
      <c r="F22" s="299"/>
      <c r="G22" s="299"/>
      <c r="H22" s="300"/>
    </row>
    <row r="23" spans="1:11" ht="3" customHeight="1" x14ac:dyDescent="0.2">
      <c r="A23" s="304"/>
      <c r="B23" s="305"/>
      <c r="C23" s="305"/>
      <c r="D23" s="37"/>
      <c r="E23" s="301"/>
      <c r="F23" s="302"/>
      <c r="G23" s="302"/>
      <c r="H23" s="303"/>
    </row>
    <row r="24" spans="1:11" x14ac:dyDescent="0.2">
      <c r="A24" s="38"/>
      <c r="B24" s="14" t="s">
        <v>52</v>
      </c>
      <c r="C24" s="39"/>
      <c r="D24" s="39"/>
      <c r="E24" s="301"/>
      <c r="F24" s="302"/>
      <c r="G24" s="302"/>
      <c r="H24" s="303"/>
    </row>
    <row r="25" spans="1:11" ht="2.25" customHeight="1" thickBot="1" x14ac:dyDescent="0.25">
      <c r="A25" s="40"/>
      <c r="B25" s="37"/>
      <c r="C25" s="37"/>
      <c r="D25" s="37"/>
      <c r="E25" s="301"/>
      <c r="F25" s="302"/>
      <c r="G25" s="302"/>
      <c r="H25" s="303"/>
    </row>
    <row r="26" spans="1:11" x14ac:dyDescent="0.2">
      <c r="A26" s="306" t="s">
        <v>53</v>
      </c>
      <c r="B26" s="307"/>
      <c r="C26" s="308"/>
      <c r="D26" s="41"/>
      <c r="E26" s="301"/>
      <c r="F26" s="302"/>
      <c r="G26" s="302"/>
      <c r="H26" s="303"/>
    </row>
    <row r="27" spans="1:11" ht="15" thickBot="1" x14ac:dyDescent="0.25">
      <c r="A27" s="309"/>
      <c r="B27" s="310"/>
      <c r="C27" s="311"/>
      <c r="D27" s="41"/>
      <c r="E27" s="10" t="s">
        <v>54</v>
      </c>
      <c r="F27" s="312" t="s">
        <v>30</v>
      </c>
      <c r="G27" s="312"/>
      <c r="H27" s="11" t="s">
        <v>55</v>
      </c>
    </row>
    <row r="28" spans="1:11" ht="2.25" customHeight="1" thickBot="1" x14ac:dyDescent="0.25">
      <c r="A28" s="42"/>
      <c r="B28" s="43"/>
      <c r="C28" s="44"/>
      <c r="D28" s="44"/>
      <c r="E28" s="44"/>
      <c r="F28" s="7"/>
      <c r="G28" s="7"/>
      <c r="H28" s="8"/>
    </row>
    <row r="29" spans="1:11" ht="16.5" thickBot="1" x14ac:dyDescent="0.25">
      <c r="A29" s="289" t="s">
        <v>56</v>
      </c>
      <c r="B29" s="290"/>
      <c r="C29" s="218">
        <f>ROUND(((((1+C12+C9+C10)*(1+C11)*(1+C17))/(1-C22))-1),4)</f>
        <v>0.12</v>
      </c>
      <c r="D29" s="45"/>
      <c r="E29" s="46">
        <v>0.111</v>
      </c>
      <c r="F29" s="293">
        <v>0.14019999999999999</v>
      </c>
      <c r="G29" s="294"/>
      <c r="H29" s="47">
        <v>0.16800000000000001</v>
      </c>
    </row>
    <row r="30" spans="1:11" ht="16.5" thickBot="1" x14ac:dyDescent="0.25">
      <c r="A30" s="291"/>
      <c r="B30" s="292"/>
      <c r="C30" s="219"/>
      <c r="D30" s="48"/>
      <c r="E30" s="48"/>
      <c r="F30" s="49"/>
      <c r="G30" s="49"/>
      <c r="H30" s="50"/>
      <c r="K30" s="27"/>
    </row>
    <row r="33" spans="2:4" ht="18" x14ac:dyDescent="0.25">
      <c r="D33" s="51"/>
    </row>
    <row r="37" spans="2:4" x14ac:dyDescent="0.2">
      <c r="B37" s="52"/>
    </row>
  </sheetData>
  <mergeCells count="32">
    <mergeCell ref="F11:G11"/>
    <mergeCell ref="A1:H1"/>
    <mergeCell ref="A2:H2"/>
    <mergeCell ref="A4:C4"/>
    <mergeCell ref="E4:H5"/>
    <mergeCell ref="A5:A6"/>
    <mergeCell ref="B5:B6"/>
    <mergeCell ref="C5:C6"/>
    <mergeCell ref="F6:G6"/>
    <mergeCell ref="A7:C7"/>
    <mergeCell ref="B8:C8"/>
    <mergeCell ref="F8:G8"/>
    <mergeCell ref="F9:G9"/>
    <mergeCell ref="F10:G10"/>
    <mergeCell ref="F12:G12"/>
    <mergeCell ref="A13:B13"/>
    <mergeCell ref="F13:G13"/>
    <mergeCell ref="A14:C14"/>
    <mergeCell ref="B15:C15"/>
    <mergeCell ref="F15:G15"/>
    <mergeCell ref="A29:B30"/>
    <mergeCell ref="F29:G29"/>
    <mergeCell ref="F16:G16"/>
    <mergeCell ref="A17:B17"/>
    <mergeCell ref="F17:G17"/>
    <mergeCell ref="A18:C18"/>
    <mergeCell ref="B19:C19"/>
    <mergeCell ref="A22:B22"/>
    <mergeCell ref="E22:H26"/>
    <mergeCell ref="A23:C23"/>
    <mergeCell ref="A26:C27"/>
    <mergeCell ref="F27:G27"/>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B2:I50"/>
  <sheetViews>
    <sheetView showGridLines="0" view="pageBreakPreview" zoomScaleSheetLayoutView="100" workbookViewId="0">
      <selection activeCell="K16" sqref="K16"/>
    </sheetView>
  </sheetViews>
  <sheetFormatPr defaultColWidth="11.42578125" defaultRowHeight="15" customHeight="1" x14ac:dyDescent="0.25"/>
  <cols>
    <col min="1" max="1" width="11.42578125" style="1"/>
    <col min="2" max="2" width="3.85546875" style="78" customWidth="1"/>
    <col min="3" max="3" width="26" style="78" customWidth="1"/>
    <col min="4" max="4" width="18" style="78" customWidth="1"/>
    <col min="5" max="5" width="6.7109375" style="78" customWidth="1"/>
    <col min="6" max="6" width="7.7109375" style="78" customWidth="1"/>
    <col min="7" max="7" width="11.42578125" style="78"/>
    <col min="8" max="8" width="12.7109375" style="1" customWidth="1"/>
    <col min="9" max="16384" width="11.42578125" style="1"/>
  </cols>
  <sheetData>
    <row r="2" spans="2:9" s="60" customFormat="1" ht="12.75" customHeight="1" x14ac:dyDescent="0.2">
      <c r="B2" s="59"/>
      <c r="C2" s="379"/>
      <c r="D2" s="379"/>
      <c r="E2" s="379"/>
      <c r="F2" s="379"/>
      <c r="G2" s="379"/>
      <c r="H2" s="379"/>
      <c r="I2" s="379"/>
    </row>
    <row r="3" spans="2:9" s="60" customFormat="1" ht="12.75" customHeight="1" x14ac:dyDescent="0.2">
      <c r="B3" s="59"/>
      <c r="C3" s="380"/>
      <c r="D3" s="380"/>
      <c r="E3" s="380"/>
      <c r="F3" s="380"/>
      <c r="G3" s="380"/>
      <c r="H3" s="380"/>
      <c r="I3" s="380"/>
    </row>
    <row r="4" spans="2:9" s="60" customFormat="1" ht="12.75" customHeight="1" x14ac:dyDescent="0.2">
      <c r="B4" s="59"/>
      <c r="C4" s="380"/>
      <c r="D4" s="380"/>
      <c r="E4" s="380"/>
      <c r="F4" s="380"/>
      <c r="G4" s="380"/>
      <c r="H4" s="380"/>
      <c r="I4" s="380"/>
    </row>
    <row r="6" spans="2:9" ht="11.25" customHeight="1" x14ac:dyDescent="0.25">
      <c r="B6" s="371" t="s">
        <v>193</v>
      </c>
      <c r="C6" s="371"/>
      <c r="D6" s="371"/>
      <c r="E6" s="371"/>
      <c r="F6" s="371"/>
      <c r="G6" s="371"/>
      <c r="H6" s="371"/>
    </row>
    <row r="7" spans="2:9" ht="20.100000000000001" customHeight="1" x14ac:dyDescent="0.25">
      <c r="B7" s="371"/>
      <c r="C7" s="371"/>
      <c r="D7" s="371"/>
      <c r="E7" s="371"/>
      <c r="F7" s="371"/>
      <c r="G7" s="371"/>
      <c r="H7" s="371"/>
    </row>
    <row r="8" spans="2:9" ht="12.6" customHeight="1" x14ac:dyDescent="0.25">
      <c r="B8" s="381"/>
      <c r="C8" s="381"/>
      <c r="D8" s="381"/>
      <c r="E8" s="381"/>
      <c r="F8" s="381"/>
      <c r="G8" s="381"/>
    </row>
    <row r="9" spans="2:9" ht="12.6" customHeight="1" x14ac:dyDescent="0.25">
      <c r="B9" s="377" t="s">
        <v>13</v>
      </c>
      <c r="C9" s="377"/>
      <c r="D9" s="377"/>
      <c r="E9" s="377"/>
      <c r="F9" s="377"/>
      <c r="G9" s="87" t="s">
        <v>191</v>
      </c>
      <c r="H9" s="87" t="s">
        <v>192</v>
      </c>
    </row>
    <row r="10" spans="2:9" ht="12.6" customHeight="1" thickBot="1" x14ac:dyDescent="0.25">
      <c r="B10" s="378"/>
      <c r="C10" s="378"/>
      <c r="D10" s="378"/>
      <c r="E10" s="378"/>
      <c r="F10" s="378"/>
      <c r="G10" s="88" t="s">
        <v>72</v>
      </c>
      <c r="H10" s="88" t="s">
        <v>72</v>
      </c>
    </row>
    <row r="11" spans="2:9" ht="15" customHeight="1" thickTop="1" x14ac:dyDescent="0.25">
      <c r="B11" s="61" t="s">
        <v>73</v>
      </c>
      <c r="C11" s="369" t="s">
        <v>74</v>
      </c>
      <c r="D11" s="369"/>
      <c r="E11" s="369"/>
      <c r="F11" s="369"/>
      <c r="G11" s="62"/>
      <c r="H11" s="62"/>
    </row>
    <row r="12" spans="2:9" ht="15" customHeight="1" x14ac:dyDescent="0.2">
      <c r="B12" s="63" t="s">
        <v>18</v>
      </c>
      <c r="C12" s="374" t="s">
        <v>75</v>
      </c>
      <c r="D12" s="375"/>
      <c r="E12" s="375"/>
      <c r="F12" s="376"/>
      <c r="G12" s="64">
        <v>0.2</v>
      </c>
      <c r="H12" s="64">
        <v>0.2</v>
      </c>
    </row>
    <row r="13" spans="2:9" ht="15" customHeight="1" x14ac:dyDescent="0.2">
      <c r="B13" s="63" t="s">
        <v>17</v>
      </c>
      <c r="C13" s="374" t="s">
        <v>76</v>
      </c>
      <c r="D13" s="375"/>
      <c r="E13" s="375"/>
      <c r="F13" s="376"/>
      <c r="G13" s="64">
        <v>1.4999999999999999E-2</v>
      </c>
      <c r="H13" s="64">
        <v>1.4999999999999999E-2</v>
      </c>
    </row>
    <row r="14" spans="2:9" ht="15" customHeight="1" x14ac:dyDescent="0.2">
      <c r="B14" s="63" t="s">
        <v>16</v>
      </c>
      <c r="C14" s="374" t="s">
        <v>77</v>
      </c>
      <c r="D14" s="375"/>
      <c r="E14" s="375"/>
      <c r="F14" s="376"/>
      <c r="G14" s="64">
        <v>0.01</v>
      </c>
      <c r="H14" s="64">
        <v>0.01</v>
      </c>
    </row>
    <row r="15" spans="2:9" ht="15" customHeight="1" x14ac:dyDescent="0.2">
      <c r="B15" s="63" t="s">
        <v>37</v>
      </c>
      <c r="C15" s="374" t="s">
        <v>78</v>
      </c>
      <c r="D15" s="375"/>
      <c r="E15" s="375"/>
      <c r="F15" s="376"/>
      <c r="G15" s="64">
        <v>2E-3</v>
      </c>
      <c r="H15" s="64">
        <v>2E-3</v>
      </c>
    </row>
    <row r="16" spans="2:9" ht="15" customHeight="1" x14ac:dyDescent="0.2">
      <c r="B16" s="63" t="s">
        <v>79</v>
      </c>
      <c r="C16" s="374" t="s">
        <v>80</v>
      </c>
      <c r="D16" s="375"/>
      <c r="E16" s="375"/>
      <c r="F16" s="376"/>
      <c r="G16" s="64">
        <v>6.0000000000000001E-3</v>
      </c>
      <c r="H16" s="64">
        <v>6.0000000000000001E-3</v>
      </c>
    </row>
    <row r="17" spans="2:8" ht="15" customHeight="1" x14ac:dyDescent="0.2">
      <c r="B17" s="63" t="s">
        <v>81</v>
      </c>
      <c r="C17" s="374" t="s">
        <v>82</v>
      </c>
      <c r="D17" s="375"/>
      <c r="E17" s="375"/>
      <c r="F17" s="376"/>
      <c r="G17" s="64">
        <v>2.5000000000000001E-2</v>
      </c>
      <c r="H17" s="64">
        <v>2.5000000000000001E-2</v>
      </c>
    </row>
    <row r="18" spans="2:8" ht="15" customHeight="1" x14ac:dyDescent="0.2">
      <c r="B18" s="63" t="s">
        <v>83</v>
      </c>
      <c r="C18" s="374" t="s">
        <v>84</v>
      </c>
      <c r="D18" s="375"/>
      <c r="E18" s="375"/>
      <c r="F18" s="376"/>
      <c r="G18" s="64">
        <v>0.03</v>
      </c>
      <c r="H18" s="64">
        <v>0.03</v>
      </c>
    </row>
    <row r="19" spans="2:8" ht="15" customHeight="1" x14ac:dyDescent="0.2">
      <c r="B19" s="63" t="s">
        <v>85</v>
      </c>
      <c r="C19" s="374" t="s">
        <v>86</v>
      </c>
      <c r="D19" s="375"/>
      <c r="E19" s="375"/>
      <c r="F19" s="376"/>
      <c r="G19" s="64">
        <v>0.08</v>
      </c>
      <c r="H19" s="64">
        <v>0.08</v>
      </c>
    </row>
    <row r="20" spans="2:8" ht="15" customHeight="1" x14ac:dyDescent="0.2">
      <c r="B20" s="63" t="s">
        <v>87</v>
      </c>
      <c r="C20" s="374" t="s">
        <v>88</v>
      </c>
      <c r="D20" s="375"/>
      <c r="E20" s="375"/>
      <c r="F20" s="376"/>
      <c r="G20" s="65">
        <v>0</v>
      </c>
      <c r="H20" s="65">
        <v>0</v>
      </c>
    </row>
    <row r="21" spans="2:8" ht="15" customHeight="1" thickBot="1" x14ac:dyDescent="0.25">
      <c r="B21" s="364" t="s">
        <v>89</v>
      </c>
      <c r="C21" s="364"/>
      <c r="D21" s="364"/>
      <c r="E21" s="364"/>
      <c r="F21" s="364"/>
      <c r="G21" s="66">
        <f>ROUND(SUM(G12:G20),4)</f>
        <v>0.36799999999999999</v>
      </c>
      <c r="H21" s="66">
        <f>ROUND(SUM(H12:H20),4)</f>
        <v>0.36799999999999999</v>
      </c>
    </row>
    <row r="22" spans="2:8" ht="20.100000000000001" customHeight="1" thickTop="1" x14ac:dyDescent="0.25">
      <c r="B22" s="67"/>
      <c r="C22" s="68"/>
      <c r="D22" s="68"/>
      <c r="E22" s="68"/>
      <c r="F22" s="68"/>
      <c r="G22" s="68"/>
      <c r="H22" s="68"/>
    </row>
    <row r="23" spans="2:8" ht="15" customHeight="1" x14ac:dyDescent="0.25">
      <c r="B23" s="69" t="s">
        <v>90</v>
      </c>
      <c r="C23" s="373" t="s">
        <v>91</v>
      </c>
      <c r="D23" s="373"/>
      <c r="E23" s="373"/>
      <c r="F23" s="373"/>
      <c r="G23" s="70"/>
      <c r="H23" s="70"/>
    </row>
    <row r="24" spans="2:8" ht="15" customHeight="1" x14ac:dyDescent="0.2">
      <c r="B24" s="71" t="s">
        <v>20</v>
      </c>
      <c r="C24" s="367" t="s">
        <v>92</v>
      </c>
      <c r="D24" s="367"/>
      <c r="E24" s="367"/>
      <c r="F24" s="367"/>
      <c r="G24" s="72">
        <v>0.17979999999999999</v>
      </c>
      <c r="H24" s="72">
        <v>0</v>
      </c>
    </row>
    <row r="25" spans="2:8" ht="15" customHeight="1" x14ac:dyDescent="0.2">
      <c r="B25" s="71" t="s">
        <v>19</v>
      </c>
      <c r="C25" s="367" t="s">
        <v>93</v>
      </c>
      <c r="D25" s="367"/>
      <c r="E25" s="367"/>
      <c r="F25" s="367"/>
      <c r="G25" s="72">
        <v>3.9699999999999999E-2</v>
      </c>
      <c r="H25" s="72">
        <v>0</v>
      </c>
    </row>
    <row r="26" spans="2:8" ht="15" customHeight="1" x14ac:dyDescent="0.2">
      <c r="B26" s="71" t="s">
        <v>94</v>
      </c>
      <c r="C26" s="367" t="s">
        <v>95</v>
      </c>
      <c r="D26" s="367"/>
      <c r="E26" s="367"/>
      <c r="F26" s="367"/>
      <c r="G26" s="72">
        <v>9.2999999999999992E-3</v>
      </c>
      <c r="H26" s="72">
        <v>7.1000000000000004E-3</v>
      </c>
    </row>
    <row r="27" spans="2:8" ht="15" customHeight="1" x14ac:dyDescent="0.2">
      <c r="B27" s="71" t="s">
        <v>96</v>
      </c>
      <c r="C27" s="367" t="s">
        <v>97</v>
      </c>
      <c r="D27" s="367"/>
      <c r="E27" s="367"/>
      <c r="F27" s="367"/>
      <c r="G27" s="72">
        <v>0.1094</v>
      </c>
      <c r="H27" s="72">
        <v>8.3299999999999999E-2</v>
      </c>
    </row>
    <row r="28" spans="2:8" ht="15" customHeight="1" x14ac:dyDescent="0.2">
      <c r="B28" s="71" t="s">
        <v>98</v>
      </c>
      <c r="C28" s="367" t="s">
        <v>99</v>
      </c>
      <c r="D28" s="367"/>
      <c r="E28" s="367"/>
      <c r="F28" s="367"/>
      <c r="G28" s="72">
        <v>6.9999999999999999E-4</v>
      </c>
      <c r="H28" s="72">
        <v>5.9999999999999995E-4</v>
      </c>
    </row>
    <row r="29" spans="2:8" ht="15" customHeight="1" x14ac:dyDescent="0.2">
      <c r="B29" s="71" t="s">
        <v>100</v>
      </c>
      <c r="C29" s="367" t="s">
        <v>101</v>
      </c>
      <c r="D29" s="367"/>
      <c r="E29" s="367"/>
      <c r="F29" s="367"/>
      <c r="G29" s="72">
        <v>7.3000000000000001E-3</v>
      </c>
      <c r="H29" s="72">
        <v>5.5999999999999999E-3</v>
      </c>
    </row>
    <row r="30" spans="2:8" ht="15" customHeight="1" x14ac:dyDescent="0.2">
      <c r="B30" s="71" t="s">
        <v>102</v>
      </c>
      <c r="C30" s="367" t="s">
        <v>103</v>
      </c>
      <c r="D30" s="367"/>
      <c r="E30" s="367"/>
      <c r="F30" s="367"/>
      <c r="G30" s="72">
        <v>2.0299999999999999E-2</v>
      </c>
      <c r="H30" s="72">
        <v>0</v>
      </c>
    </row>
    <row r="31" spans="2:8" ht="15" customHeight="1" x14ac:dyDescent="0.2">
      <c r="B31" s="71" t="s">
        <v>104</v>
      </c>
      <c r="C31" s="367" t="s">
        <v>105</v>
      </c>
      <c r="D31" s="367"/>
      <c r="E31" s="367"/>
      <c r="F31" s="367"/>
      <c r="G31" s="72">
        <v>1.1000000000000001E-3</v>
      </c>
      <c r="H31" s="72">
        <v>8.9999999999999998E-4</v>
      </c>
    </row>
    <row r="32" spans="2:8" ht="15" customHeight="1" x14ac:dyDescent="0.2">
      <c r="B32" s="71" t="s">
        <v>106</v>
      </c>
      <c r="C32" s="367" t="s">
        <v>107</v>
      </c>
      <c r="D32" s="367"/>
      <c r="E32" s="367"/>
      <c r="F32" s="367"/>
      <c r="G32" s="72">
        <v>9.7100000000000006E-2</v>
      </c>
      <c r="H32" s="72">
        <v>7.3999999999999996E-2</v>
      </c>
    </row>
    <row r="33" spans="2:8" ht="15" customHeight="1" x14ac:dyDescent="0.2">
      <c r="B33" s="71" t="s">
        <v>108</v>
      </c>
      <c r="C33" s="367" t="s">
        <v>109</v>
      </c>
      <c r="D33" s="367"/>
      <c r="E33" s="367"/>
      <c r="F33" s="367"/>
      <c r="G33" s="72">
        <v>2.9999999999999997E-4</v>
      </c>
      <c r="H33" s="72">
        <v>2.0000000000000001E-4</v>
      </c>
    </row>
    <row r="34" spans="2:8" ht="15" customHeight="1" thickBot="1" x14ac:dyDescent="0.25">
      <c r="B34" s="364" t="s">
        <v>110</v>
      </c>
      <c r="C34" s="364"/>
      <c r="D34" s="364"/>
      <c r="E34" s="364"/>
      <c r="F34" s="364"/>
      <c r="G34" s="73">
        <f>SUM(G24:G33)</f>
        <v>0.46499999999999991</v>
      </c>
      <c r="H34" s="73">
        <f>SUM(H24:H33)</f>
        <v>0.17169999999999999</v>
      </c>
    </row>
    <row r="35" spans="2:8" ht="20.100000000000001" customHeight="1" thickTop="1" thickBot="1" x14ac:dyDescent="0.3">
      <c r="B35" s="74"/>
      <c r="C35" s="68"/>
      <c r="D35" s="68"/>
      <c r="E35" s="68"/>
      <c r="F35" s="68"/>
      <c r="G35" s="68"/>
      <c r="H35" s="68"/>
    </row>
    <row r="36" spans="2:8" ht="15" customHeight="1" thickTop="1" x14ac:dyDescent="0.25">
      <c r="B36" s="61" t="s">
        <v>111</v>
      </c>
      <c r="C36" s="369" t="s">
        <v>112</v>
      </c>
      <c r="D36" s="369"/>
      <c r="E36" s="369"/>
      <c r="F36" s="369"/>
      <c r="G36" s="62"/>
      <c r="H36" s="62"/>
    </row>
    <row r="37" spans="2:8" ht="11.25" customHeight="1" x14ac:dyDescent="0.2">
      <c r="B37" s="63" t="s">
        <v>46</v>
      </c>
      <c r="C37" s="367" t="s">
        <v>113</v>
      </c>
      <c r="D37" s="367"/>
      <c r="E37" s="367"/>
      <c r="F37" s="367"/>
      <c r="G37" s="64">
        <v>6.1199999999999997E-2</v>
      </c>
      <c r="H37" s="64">
        <v>4.6600000000000003E-2</v>
      </c>
    </row>
    <row r="38" spans="2:8" ht="15" customHeight="1" x14ac:dyDescent="0.2">
      <c r="B38" s="63" t="s">
        <v>48</v>
      </c>
      <c r="C38" s="367" t="s">
        <v>114</v>
      </c>
      <c r="D38" s="367"/>
      <c r="E38" s="367"/>
      <c r="F38" s="367"/>
      <c r="G38" s="64">
        <v>1.4E-3</v>
      </c>
      <c r="H38" s="64">
        <v>1.1000000000000001E-3</v>
      </c>
    </row>
    <row r="39" spans="2:8" ht="15" customHeight="1" x14ac:dyDescent="0.2">
      <c r="B39" s="63" t="s">
        <v>115</v>
      </c>
      <c r="C39" s="75" t="s">
        <v>116</v>
      </c>
      <c r="D39" s="75"/>
      <c r="E39" s="75"/>
      <c r="F39" s="75"/>
      <c r="G39" s="65">
        <v>4.1200000000000001E-2</v>
      </c>
      <c r="H39" s="65">
        <v>3.1399999999999997E-2</v>
      </c>
    </row>
    <row r="40" spans="2:8" ht="15" customHeight="1" x14ac:dyDescent="0.2">
      <c r="B40" s="63" t="s">
        <v>117</v>
      </c>
      <c r="C40" s="75" t="s">
        <v>118</v>
      </c>
      <c r="D40" s="75"/>
      <c r="E40" s="75"/>
      <c r="F40" s="75"/>
      <c r="G40" s="65">
        <v>5.0099999999999999E-2</v>
      </c>
      <c r="H40" s="65">
        <v>3.8199999999999998E-2</v>
      </c>
    </row>
    <row r="41" spans="2:8" ht="15" customHeight="1" x14ac:dyDescent="0.2">
      <c r="B41" s="63" t="s">
        <v>119</v>
      </c>
      <c r="C41" s="75" t="s">
        <v>120</v>
      </c>
      <c r="D41" s="75"/>
      <c r="E41" s="75"/>
      <c r="F41" s="75"/>
      <c r="G41" s="65">
        <v>5.1000000000000004E-3</v>
      </c>
      <c r="H41" s="65">
        <v>3.8999999999999998E-3</v>
      </c>
    </row>
    <row r="42" spans="2:8" ht="15" customHeight="1" thickBot="1" x14ac:dyDescent="0.25">
      <c r="B42" s="364" t="s">
        <v>121</v>
      </c>
      <c r="C42" s="364"/>
      <c r="D42" s="364"/>
      <c r="E42" s="364"/>
      <c r="F42" s="364"/>
      <c r="G42" s="66">
        <f>ROUND(SUM(G37:G41),4)</f>
        <v>0.159</v>
      </c>
      <c r="H42" s="66">
        <f>ROUND(SUM(H37:H41),4)</f>
        <v>0.1212</v>
      </c>
    </row>
    <row r="43" spans="2:8" ht="20.100000000000001" customHeight="1" thickTop="1" x14ac:dyDescent="0.25">
      <c r="B43" s="368"/>
      <c r="C43" s="368"/>
      <c r="D43" s="368"/>
      <c r="E43" s="368"/>
      <c r="F43" s="368"/>
      <c r="G43" s="368"/>
      <c r="H43" s="68"/>
    </row>
    <row r="44" spans="2:8" ht="15" customHeight="1" x14ac:dyDescent="0.2">
      <c r="B44" s="61" t="s">
        <v>122</v>
      </c>
      <c r="C44" s="369" t="s">
        <v>123</v>
      </c>
      <c r="D44" s="369"/>
      <c r="E44" s="369"/>
      <c r="F44" s="369"/>
      <c r="G44" s="62"/>
      <c r="H44" s="64"/>
    </row>
    <row r="45" spans="2:8" ht="15" customHeight="1" x14ac:dyDescent="0.2">
      <c r="B45" s="63" t="s">
        <v>124</v>
      </c>
      <c r="C45" s="370" t="s">
        <v>125</v>
      </c>
      <c r="D45" s="370"/>
      <c r="E45" s="370"/>
      <c r="F45" s="370"/>
      <c r="G45" s="64">
        <v>0.1711</v>
      </c>
      <c r="H45" s="64">
        <v>6.3200000000000006E-2</v>
      </c>
    </row>
    <row r="46" spans="2:8" ht="25.5" customHeight="1" thickBot="1" x14ac:dyDescent="0.25">
      <c r="B46" s="63" t="s">
        <v>126</v>
      </c>
      <c r="C46" s="372" t="s">
        <v>127</v>
      </c>
      <c r="D46" s="370"/>
      <c r="E46" s="370"/>
      <c r="F46" s="370"/>
      <c r="G46" s="64">
        <v>5.4000000000000003E-3</v>
      </c>
      <c r="H46" s="66">
        <v>4.1000000000000003E-3</v>
      </c>
    </row>
    <row r="47" spans="2:8" ht="15" customHeight="1" thickTop="1" thickBot="1" x14ac:dyDescent="0.25">
      <c r="B47" s="364" t="s">
        <v>128</v>
      </c>
      <c r="C47" s="364"/>
      <c r="D47" s="364"/>
      <c r="E47" s="364"/>
      <c r="F47" s="364"/>
      <c r="G47" s="66">
        <f>SUM(G45:G46)</f>
        <v>0.17649999999999999</v>
      </c>
      <c r="H47" s="66">
        <f>SUM(H45:H46)</f>
        <v>6.7300000000000013E-2</v>
      </c>
    </row>
    <row r="48" spans="2:8" ht="20.100000000000001" customHeight="1" thickTop="1" thickBot="1" x14ac:dyDescent="0.3">
      <c r="B48" s="76"/>
      <c r="C48" s="77"/>
      <c r="D48" s="77"/>
      <c r="E48" s="77"/>
      <c r="F48" s="365"/>
      <c r="G48" s="365"/>
      <c r="H48" s="68"/>
    </row>
    <row r="49" spans="2:8" ht="20.100000000000001" customHeight="1" thickTop="1" thickBot="1" x14ac:dyDescent="0.3">
      <c r="B49" s="366" t="s">
        <v>129</v>
      </c>
      <c r="C49" s="366"/>
      <c r="D49" s="366"/>
      <c r="E49" s="366"/>
      <c r="F49" s="366"/>
      <c r="G49" s="93">
        <f>ROUND(G21+G34+G42+G47,4)</f>
        <v>1.1685000000000001</v>
      </c>
      <c r="H49" s="93">
        <f>ROUND(H21+H34+H42+H47,4)</f>
        <v>0.72819999999999996</v>
      </c>
    </row>
    <row r="50" spans="2:8" ht="15" customHeight="1" thickTop="1" x14ac:dyDescent="0.25"/>
  </sheetData>
  <sheetProtection selectLockedCells="1" selectUnlockedCells="1"/>
  <mergeCells count="40">
    <mergeCell ref="B9:F10"/>
    <mergeCell ref="C2:I2"/>
    <mergeCell ref="C3:I3"/>
    <mergeCell ref="C4:I4"/>
    <mergeCell ref="B8:G8"/>
    <mergeCell ref="C19:F19"/>
    <mergeCell ref="C20:F20"/>
    <mergeCell ref="B21:F21"/>
    <mergeCell ref="C28:F28"/>
    <mergeCell ref="C29:F29"/>
    <mergeCell ref="C14:F14"/>
    <mergeCell ref="C15:F15"/>
    <mergeCell ref="C16:F16"/>
    <mergeCell ref="C17:F17"/>
    <mergeCell ref="C18:F18"/>
    <mergeCell ref="C30:F30"/>
    <mergeCell ref="C31:F31"/>
    <mergeCell ref="C32:F32"/>
    <mergeCell ref="B6:H7"/>
    <mergeCell ref="C46:F46"/>
    <mergeCell ref="C36:F36"/>
    <mergeCell ref="C24:F24"/>
    <mergeCell ref="C25:F25"/>
    <mergeCell ref="C26:F26"/>
    <mergeCell ref="C27:F27"/>
    <mergeCell ref="C33:F33"/>
    <mergeCell ref="B34:F34"/>
    <mergeCell ref="C23:F23"/>
    <mergeCell ref="C11:F11"/>
    <mergeCell ref="C12:F12"/>
    <mergeCell ref="C13:F13"/>
    <mergeCell ref="B47:F47"/>
    <mergeCell ref="F48:G48"/>
    <mergeCell ref="B49:F49"/>
    <mergeCell ref="C37:F37"/>
    <mergeCell ref="C38:F38"/>
    <mergeCell ref="B42:F42"/>
    <mergeCell ref="B43:G43"/>
    <mergeCell ref="C44:F44"/>
    <mergeCell ref="C45:F45"/>
  </mergeCells>
  <pageMargins left="1.1811023622047245" right="0.78740157480314965" top="0.98425196850393704" bottom="0.78740157480314965" header="0.51181102362204722" footer="0.51181102362204722"/>
  <pageSetup paperSize="9" scale="82"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P22"/>
  <sheetViews>
    <sheetView workbookViewId="0">
      <selection activeCell="H18" sqref="H18"/>
    </sheetView>
  </sheetViews>
  <sheetFormatPr defaultRowHeight="15" x14ac:dyDescent="0.25"/>
  <cols>
    <col min="2" max="2" width="19.140625" customWidth="1"/>
    <col min="7" max="7" width="13.28515625" customWidth="1"/>
  </cols>
  <sheetData>
    <row r="1" spans="1:16" ht="15.75" x14ac:dyDescent="0.25">
      <c r="A1" s="174"/>
      <c r="B1" s="175"/>
      <c r="C1" s="384" t="s">
        <v>330</v>
      </c>
      <c r="D1" s="384"/>
      <c r="E1" s="384"/>
      <c r="F1" s="384"/>
      <c r="G1" s="384"/>
      <c r="H1" s="384"/>
      <c r="I1" s="384"/>
      <c r="J1" s="384"/>
      <c r="K1" s="384"/>
      <c r="L1" s="384"/>
      <c r="M1" s="384"/>
      <c r="N1" s="384"/>
      <c r="O1" s="384"/>
      <c r="P1" s="385"/>
    </row>
    <row r="2" spans="1:16" ht="15.75" x14ac:dyDescent="0.25">
      <c r="A2" s="176"/>
      <c r="B2" s="177"/>
      <c r="C2" s="386" t="s">
        <v>331</v>
      </c>
      <c r="D2" s="386"/>
      <c r="E2" s="386"/>
      <c r="F2" s="386"/>
      <c r="G2" s="386"/>
      <c r="H2" s="386"/>
      <c r="I2" s="386"/>
      <c r="J2" s="386"/>
      <c r="K2" s="386"/>
      <c r="L2" s="386"/>
      <c r="M2" s="386"/>
      <c r="N2" s="386"/>
      <c r="O2" s="386"/>
      <c r="P2" s="387"/>
    </row>
    <row r="3" spans="1:16" ht="15.75" x14ac:dyDescent="0.25">
      <c r="A3" s="176"/>
      <c r="B3" s="177"/>
      <c r="C3" s="386" t="s">
        <v>332</v>
      </c>
      <c r="D3" s="386"/>
      <c r="E3" s="386"/>
      <c r="F3" s="386"/>
      <c r="G3" s="386"/>
      <c r="H3" s="386"/>
      <c r="I3" s="386"/>
      <c r="J3" s="386"/>
      <c r="K3" s="386"/>
      <c r="L3" s="386"/>
      <c r="M3" s="386"/>
      <c r="N3" s="386"/>
      <c r="O3" s="386"/>
      <c r="P3" s="387"/>
    </row>
    <row r="4" spans="1:16" x14ac:dyDescent="0.25">
      <c r="A4" s="178"/>
      <c r="B4" s="179"/>
      <c r="C4" s="179"/>
      <c r="D4" s="180"/>
      <c r="E4" s="180"/>
      <c r="F4" s="181"/>
      <c r="G4" s="182"/>
      <c r="H4" s="182"/>
      <c r="I4" s="182"/>
      <c r="J4" s="182"/>
      <c r="K4" s="182"/>
      <c r="L4" s="182"/>
      <c r="M4" s="182"/>
      <c r="N4" s="182"/>
      <c r="O4" s="182"/>
      <c r="P4" s="183"/>
    </row>
    <row r="5" spans="1:16" ht="50.25" customHeight="1" x14ac:dyDescent="0.25">
      <c r="A5" s="388" t="s">
        <v>384</v>
      </c>
      <c r="B5" s="389"/>
      <c r="C5" s="389"/>
      <c r="D5" s="389"/>
      <c r="E5" s="389"/>
      <c r="F5" s="389"/>
      <c r="G5" s="389"/>
      <c r="H5" s="389"/>
      <c r="I5" s="389"/>
      <c r="J5" s="389"/>
      <c r="K5" s="389"/>
      <c r="L5" s="389"/>
      <c r="M5" s="389"/>
      <c r="N5" s="389"/>
      <c r="O5" s="389"/>
      <c r="P5" s="390"/>
    </row>
    <row r="6" spans="1:16" x14ac:dyDescent="0.25">
      <c r="A6" s="184"/>
      <c r="B6" s="185"/>
      <c r="C6" s="185"/>
      <c r="D6" s="186"/>
      <c r="E6" s="187"/>
      <c r="F6" s="188"/>
      <c r="G6" s="188"/>
      <c r="H6" s="188"/>
      <c r="I6" s="188"/>
      <c r="J6" s="182"/>
      <c r="K6" s="182"/>
      <c r="L6" s="182"/>
      <c r="M6" s="182"/>
      <c r="N6" s="182"/>
      <c r="O6" s="182"/>
      <c r="P6" s="183"/>
    </row>
    <row r="7" spans="1:16" x14ac:dyDescent="0.25">
      <c r="A7" s="391" t="s">
        <v>333</v>
      </c>
      <c r="B7" s="392"/>
      <c r="C7" s="392"/>
      <c r="D7" s="392"/>
      <c r="E7" s="392"/>
      <c r="F7" s="392"/>
      <c r="G7" s="392"/>
      <c r="H7" s="392"/>
      <c r="I7" s="392"/>
      <c r="J7" s="392"/>
      <c r="K7" s="392"/>
      <c r="L7" s="392"/>
      <c r="M7" s="392"/>
      <c r="N7" s="392"/>
      <c r="O7" s="392"/>
      <c r="P7" s="393"/>
    </row>
    <row r="8" spans="1:16" x14ac:dyDescent="0.25">
      <c r="A8" s="391"/>
      <c r="B8" s="392"/>
      <c r="C8" s="392"/>
      <c r="D8" s="392"/>
      <c r="E8" s="392"/>
      <c r="F8" s="392"/>
      <c r="G8" s="392"/>
      <c r="H8" s="392"/>
      <c r="I8" s="392"/>
      <c r="J8" s="392"/>
      <c r="K8" s="392"/>
      <c r="L8" s="392"/>
      <c r="M8" s="392"/>
      <c r="N8" s="392"/>
      <c r="O8" s="392"/>
      <c r="P8" s="393"/>
    </row>
    <row r="9" spans="1:16" ht="23.25" x14ac:dyDescent="0.25">
      <c r="A9" s="189"/>
      <c r="B9" s="190"/>
      <c r="C9" s="190"/>
      <c r="D9" s="190"/>
      <c r="E9" s="190"/>
      <c r="F9" s="190"/>
      <c r="G9" s="182"/>
      <c r="H9" s="182"/>
      <c r="I9" s="182"/>
      <c r="J9" s="182"/>
      <c r="K9" s="182"/>
      <c r="L9" s="182"/>
      <c r="M9" s="182"/>
      <c r="N9" s="182"/>
      <c r="O9" s="182"/>
      <c r="P9" s="183"/>
    </row>
    <row r="10" spans="1:16" x14ac:dyDescent="0.25">
      <c r="A10" s="191" t="s">
        <v>334</v>
      </c>
      <c r="B10" s="192"/>
      <c r="C10" s="192" t="s">
        <v>347</v>
      </c>
      <c r="D10" s="192"/>
      <c r="E10" s="193"/>
      <c r="F10" s="193"/>
      <c r="G10" s="179"/>
      <c r="H10" s="179"/>
      <c r="I10" s="179"/>
      <c r="J10" s="179"/>
      <c r="K10" s="179"/>
      <c r="L10" s="179"/>
      <c r="M10" s="179"/>
      <c r="N10" s="182"/>
      <c r="O10" s="182"/>
      <c r="P10" s="183"/>
    </row>
    <row r="11" spans="1:16" x14ac:dyDescent="0.25">
      <c r="A11" s="194" t="s">
        <v>335</v>
      </c>
      <c r="B11" s="195"/>
      <c r="C11" s="394" t="s">
        <v>347</v>
      </c>
      <c r="D11" s="394"/>
      <c r="E11" s="394"/>
      <c r="F11" s="394"/>
      <c r="G11" s="394"/>
      <c r="H11" s="394"/>
      <c r="I11" s="394"/>
      <c r="J11" s="394"/>
      <c r="K11" s="394"/>
      <c r="L11" s="394"/>
      <c r="M11" s="394"/>
      <c r="N11" s="182"/>
      <c r="O11" s="182"/>
      <c r="P11" s="183"/>
    </row>
    <row r="12" spans="1:16" x14ac:dyDescent="0.25">
      <c r="A12" s="194" t="s">
        <v>336</v>
      </c>
      <c r="B12" s="195"/>
      <c r="C12" s="248">
        <v>0</v>
      </c>
      <c r="D12" s="195" t="s">
        <v>337</v>
      </c>
      <c r="E12" s="179"/>
      <c r="F12" s="179"/>
      <c r="G12" s="179"/>
      <c r="H12" s="179"/>
      <c r="I12" s="179"/>
      <c r="J12" s="179"/>
      <c r="K12" s="179"/>
      <c r="L12" s="179"/>
      <c r="M12" s="179"/>
      <c r="N12" s="182"/>
      <c r="O12" s="182"/>
      <c r="P12" s="183"/>
    </row>
    <row r="13" spans="1:16" x14ac:dyDescent="0.25">
      <c r="A13" s="194" t="s">
        <v>346</v>
      </c>
      <c r="B13" s="195"/>
      <c r="C13" s="248">
        <v>40</v>
      </c>
      <c r="D13" s="195" t="s">
        <v>337</v>
      </c>
      <c r="E13" s="179"/>
      <c r="F13" s="179"/>
      <c r="G13" s="179"/>
      <c r="H13" s="179"/>
      <c r="I13" s="179"/>
      <c r="J13" s="179"/>
      <c r="K13" s="179"/>
      <c r="L13" s="179"/>
      <c r="M13" s="179"/>
      <c r="N13" s="182"/>
      <c r="O13" s="182"/>
      <c r="P13" s="183"/>
    </row>
    <row r="14" spans="1:16" x14ac:dyDescent="0.25">
      <c r="A14" s="197"/>
      <c r="B14" s="195"/>
      <c r="C14" s="196"/>
      <c r="D14" s="195"/>
      <c r="E14" s="182"/>
      <c r="F14" s="182"/>
      <c r="G14" s="182"/>
      <c r="H14" s="182"/>
      <c r="I14" s="182"/>
      <c r="J14" s="182"/>
      <c r="K14" s="182"/>
      <c r="L14" s="182"/>
      <c r="M14" s="182"/>
      <c r="N14" s="182"/>
      <c r="O14" s="182"/>
      <c r="P14" s="183"/>
    </row>
    <row r="15" spans="1:16" x14ac:dyDescent="0.25">
      <c r="A15" s="194" t="s">
        <v>338</v>
      </c>
      <c r="B15" s="195"/>
      <c r="C15" s="249">
        <f>C13+C12</f>
        <v>40</v>
      </c>
      <c r="D15" s="195" t="s">
        <v>337</v>
      </c>
      <c r="E15" s="182"/>
      <c r="F15" s="182"/>
      <c r="G15" s="182"/>
      <c r="H15" s="182"/>
      <c r="I15" s="182"/>
      <c r="J15" s="182"/>
      <c r="K15" s="182"/>
      <c r="L15" s="182"/>
      <c r="M15" s="182"/>
      <c r="N15" s="182"/>
      <c r="O15" s="182"/>
      <c r="P15" s="183"/>
    </row>
    <row r="16" spans="1:16" x14ac:dyDescent="0.25">
      <c r="A16" s="197"/>
      <c r="B16" s="195"/>
      <c r="C16" s="195"/>
      <c r="D16" s="195"/>
      <c r="E16" s="182"/>
      <c r="F16" s="182"/>
      <c r="G16" s="182"/>
      <c r="H16" s="182"/>
      <c r="I16" s="182"/>
      <c r="J16" s="182"/>
      <c r="K16" s="182"/>
      <c r="L16" s="182"/>
      <c r="M16" s="182"/>
      <c r="N16" s="182"/>
      <c r="O16" s="182"/>
      <c r="P16" s="183"/>
    </row>
    <row r="17" spans="1:16" x14ac:dyDescent="0.25">
      <c r="A17" s="194" t="s">
        <v>339</v>
      </c>
      <c r="B17" s="195"/>
      <c r="C17" s="195"/>
      <c r="D17" s="195"/>
      <c r="E17" s="198" t="s">
        <v>382</v>
      </c>
      <c r="F17" s="195"/>
      <c r="G17" s="195"/>
      <c r="H17" s="248">
        <v>6.68</v>
      </c>
      <c r="I17" s="195" t="s">
        <v>340</v>
      </c>
      <c r="J17" s="182"/>
      <c r="K17" s="182"/>
      <c r="L17" s="182"/>
      <c r="M17" s="182"/>
      <c r="N17" s="182"/>
      <c r="O17" s="182"/>
      <c r="P17" s="183"/>
    </row>
    <row r="18" spans="1:16" x14ac:dyDescent="0.25">
      <c r="A18" s="201" t="s">
        <v>341</v>
      </c>
      <c r="B18" s="182"/>
      <c r="C18" s="182"/>
      <c r="D18" s="182"/>
      <c r="E18" s="198" t="s">
        <v>342</v>
      </c>
      <c r="F18" s="195"/>
      <c r="G18" s="195"/>
      <c r="H18" s="248">
        <f>2*55</f>
        <v>110</v>
      </c>
      <c r="I18" s="195" t="s">
        <v>340</v>
      </c>
      <c r="J18" s="182"/>
      <c r="K18" s="182"/>
      <c r="L18" s="182"/>
      <c r="M18" s="200"/>
      <c r="N18" s="182"/>
      <c r="O18" s="182"/>
      <c r="P18" s="183"/>
    </row>
    <row r="19" spans="1:16" x14ac:dyDescent="0.25">
      <c r="A19" s="199"/>
      <c r="B19" s="182"/>
      <c r="C19" s="182"/>
      <c r="D19" s="182"/>
      <c r="E19" s="195"/>
      <c r="F19" s="195"/>
      <c r="G19" s="195"/>
      <c r="H19" s="202"/>
      <c r="I19" s="195"/>
      <c r="J19" s="182"/>
      <c r="K19" s="182"/>
      <c r="L19" s="182"/>
      <c r="M19" s="200"/>
      <c r="N19" s="182"/>
      <c r="O19" s="182"/>
      <c r="P19" s="183"/>
    </row>
    <row r="20" spans="1:16" x14ac:dyDescent="0.25">
      <c r="A20" s="199"/>
      <c r="B20" s="182"/>
      <c r="C20" s="182"/>
      <c r="D20" s="182"/>
      <c r="E20" s="198" t="s">
        <v>343</v>
      </c>
      <c r="F20" s="195"/>
      <c r="G20" s="195"/>
      <c r="H20" s="203">
        <f>SUM(H17:H18)</f>
        <v>116.68</v>
      </c>
      <c r="I20" s="198" t="s">
        <v>344</v>
      </c>
      <c r="J20" s="182"/>
      <c r="K20" s="182"/>
      <c r="L20" s="182"/>
      <c r="M20" s="200"/>
      <c r="N20" s="182"/>
      <c r="O20" s="182"/>
      <c r="P20" s="204"/>
    </row>
    <row r="21" spans="1:16" ht="15.75" thickBot="1" x14ac:dyDescent="0.3">
      <c r="A21" s="199"/>
      <c r="B21" s="182"/>
      <c r="C21" s="182"/>
      <c r="D21" s="182"/>
      <c r="E21" s="182"/>
      <c r="F21" s="182"/>
      <c r="G21" s="182"/>
      <c r="H21" s="182"/>
      <c r="I21" s="182"/>
      <c r="J21" s="182"/>
      <c r="K21" s="182"/>
      <c r="L21" s="182"/>
      <c r="M21" s="182"/>
      <c r="N21" s="182"/>
      <c r="O21" s="182"/>
      <c r="P21" s="183"/>
    </row>
    <row r="22" spans="1:16" x14ac:dyDescent="0.25">
      <c r="A22" s="205" t="str">
        <f>"Momento de transporte  =  "&amp;TEXT(H20,"0,00")&amp;"  x  "&amp;TEXT(C15,"0,00")&amp;"            =&gt;"</f>
        <v>Momento de transporte  =  116,68  x  40,00            =&gt;</v>
      </c>
      <c r="B22" s="206"/>
      <c r="C22" s="206"/>
      <c r="D22" s="206"/>
      <c r="E22" s="206"/>
      <c r="F22" s="382">
        <f>ROUND(C15*H20,2)</f>
        <v>4667.2</v>
      </c>
      <c r="G22" s="383"/>
      <c r="H22" s="207" t="s">
        <v>345</v>
      </c>
      <c r="I22" s="206"/>
      <c r="J22" s="206"/>
      <c r="K22" s="206"/>
      <c r="L22" s="206"/>
      <c r="M22" s="206"/>
      <c r="N22" s="206"/>
      <c r="O22" s="206"/>
      <c r="P22" s="208"/>
    </row>
  </sheetData>
  <mergeCells count="7">
    <mergeCell ref="F22:G22"/>
    <mergeCell ref="C1:P1"/>
    <mergeCell ref="C2:P2"/>
    <mergeCell ref="C3:P3"/>
    <mergeCell ref="A5:P5"/>
    <mergeCell ref="A7:P8"/>
    <mergeCell ref="C11:M11"/>
  </mergeCells>
  <pageMargins left="0.98425196850393704" right="0.98425196850393704" top="0.98425196850393704" bottom="0.98425196850393704" header="0.31496062992125984" footer="0.31496062992125984"/>
  <pageSetup paperSize="9" scale="7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7</vt:i4>
      </vt:variant>
    </vt:vector>
  </HeadingPairs>
  <TitlesOfParts>
    <vt:vector size="16" baseType="lpstr">
      <vt:lpstr>Instruções Preenchimento</vt:lpstr>
      <vt:lpstr>Itens para CPUs</vt:lpstr>
      <vt:lpstr>CPUs</vt:lpstr>
      <vt:lpstr>Resumo Geral</vt:lpstr>
      <vt:lpstr>Cronograma_Desembolso</vt:lpstr>
      <vt:lpstr>BDI Serviços</vt:lpstr>
      <vt:lpstr>BDI Materiais</vt:lpstr>
      <vt:lpstr>Det Enc Sociais</vt:lpstr>
      <vt:lpstr>Mobilização</vt:lpstr>
      <vt:lpstr>CPUs!Area_de_impressao</vt:lpstr>
      <vt:lpstr>Cronograma_Desembolso!Area_de_impressao</vt:lpstr>
      <vt:lpstr>'Det Enc Sociais'!Area_de_impressao</vt:lpstr>
      <vt:lpstr>'Instruções Preenchimento'!Area_de_impressao</vt:lpstr>
      <vt:lpstr>'Itens para CPUs'!Area_de_impressao</vt:lpstr>
      <vt:lpstr>'Resumo Geral'!Area_de_impressao</vt:lpstr>
      <vt:lpstr>'Itens para CPUs'!Titulos_de_impressao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Manoel Nicolau de Souza Neto</dc:creator>
  <cp:lastModifiedBy>Manoel Nicolau de Souza Neto</cp:lastModifiedBy>
  <cp:lastPrinted>2020-02-10T15:02:57Z</cp:lastPrinted>
  <dcterms:created xsi:type="dcterms:W3CDTF">2018-08-22T11:07:12Z</dcterms:created>
  <dcterms:modified xsi:type="dcterms:W3CDTF">2020-02-14T22:39:44Z</dcterms:modified>
</cp:coreProperties>
</file>