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973" activeTab="1"/>
  </bookViews>
  <sheets>
    <sheet name="Instruções Preenchimento" sheetId="27" r:id="rId1"/>
    <sheet name="Itens para CPUs" sheetId="21" r:id="rId2"/>
    <sheet name="Resumo Geral" sheetId="22" r:id="rId3"/>
    <sheet name="Cronograma_Desembolso" sheetId="24" r:id="rId4"/>
    <sheet name="CPUs" sheetId="20" r:id="rId5"/>
    <sheet name="Equip Informática" sheetId="26" r:id="rId6"/>
    <sheet name="Mobilização" sheetId="23" r:id="rId7"/>
    <sheet name="BDI Serviços" sheetId="16" r:id="rId8"/>
    <sheet name="BDI Materiais" sheetId="15" r:id="rId9"/>
    <sheet name="Det Enc Sociais" sheetId="17"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A" localSheetId="8">[1]SERVIÇO!#REF!</definedName>
    <definedName name="\A" localSheetId="7">[1]SERVIÇO!#REF!</definedName>
    <definedName name="\A" localSheetId="3">[1]SERVIÇO!#REF!</definedName>
    <definedName name="\A" localSheetId="9">[1]SERVIÇO!#REF!</definedName>
    <definedName name="\A" localSheetId="5">[1]SERVIÇO!#REF!</definedName>
    <definedName name="\A">[1]SERVIÇO!#REF!</definedName>
    <definedName name="\B" localSheetId="8">[1]SERVIÇO!#REF!</definedName>
    <definedName name="\B" localSheetId="7">[1]SERVIÇO!#REF!</definedName>
    <definedName name="\B" localSheetId="3">[1]SERVIÇO!#REF!</definedName>
    <definedName name="\B" localSheetId="9">[1]SERVIÇO!#REF!</definedName>
    <definedName name="\B" localSheetId="5">[1]SERVIÇO!#REF!</definedName>
    <definedName name="\B">[1]SERVIÇO!#REF!</definedName>
    <definedName name="\C" localSheetId="8">[1]SERVIÇO!#REF!</definedName>
    <definedName name="\C" localSheetId="7">[1]SERVIÇO!#REF!</definedName>
    <definedName name="\C" localSheetId="3">[1]SERVIÇO!#REF!</definedName>
    <definedName name="\C" localSheetId="9">[1]SERVIÇO!#REF!</definedName>
    <definedName name="\C" localSheetId="5">[1]SERVIÇO!#REF!</definedName>
    <definedName name="\C">[1]SERVIÇO!#REF!</definedName>
    <definedName name="\I" localSheetId="8">[1]SERVIÇO!#REF!</definedName>
    <definedName name="\I" localSheetId="7">[1]SERVIÇO!#REF!</definedName>
    <definedName name="\I" localSheetId="3">[1]SERVIÇO!#REF!</definedName>
    <definedName name="\I" localSheetId="9">[1]SERVIÇO!#REF!</definedName>
    <definedName name="\I" localSheetId="5">[1]SERVIÇO!#REF!</definedName>
    <definedName name="\I">[1]SERVIÇO!#REF!</definedName>
    <definedName name="\J" localSheetId="8">[1]SERVIÇO!#REF!</definedName>
    <definedName name="\J" localSheetId="7">[1]SERVIÇO!#REF!</definedName>
    <definedName name="\J" localSheetId="3">[1]SERVIÇO!#REF!</definedName>
    <definedName name="\J" localSheetId="9">[1]SERVIÇO!#REF!</definedName>
    <definedName name="\J" localSheetId="5">[1]SERVIÇO!#REF!</definedName>
    <definedName name="\J">[1]SERVIÇO!#REF!</definedName>
    <definedName name="\O" localSheetId="3">[1]SERVIÇO!#REF!</definedName>
    <definedName name="\O" localSheetId="5">[1]SERVIÇO!#REF!</definedName>
    <definedName name="\O">[1]SERVIÇO!#REF!</definedName>
    <definedName name="\P" localSheetId="3">[1]SERVIÇO!#REF!</definedName>
    <definedName name="\P" localSheetId="5">[1]SERVIÇO!#REF!</definedName>
    <definedName name="\P">[1]SERVIÇO!#REF!</definedName>
    <definedName name="_10af_4" localSheetId="8">#REF!</definedName>
    <definedName name="_10af_4" localSheetId="7">#REF!</definedName>
    <definedName name="_10af_4" localSheetId="3">#REF!</definedName>
    <definedName name="_10af_4" localSheetId="9">#REF!</definedName>
    <definedName name="_10af_4" localSheetId="5">#REF!</definedName>
    <definedName name="_10af_4">#REF!</definedName>
    <definedName name="_11ag_1" localSheetId="8">#REF!</definedName>
    <definedName name="_11ag_1" localSheetId="7">#REF!</definedName>
    <definedName name="_11ag_1" localSheetId="3">#REF!</definedName>
    <definedName name="_11ag_1" localSheetId="9">#REF!</definedName>
    <definedName name="_11ag_1" localSheetId="5">#REF!</definedName>
    <definedName name="_11ag_1">#REF!</definedName>
    <definedName name="_12ag_2" localSheetId="8">#REF!</definedName>
    <definedName name="_12ag_2" localSheetId="7">#REF!</definedName>
    <definedName name="_12ag_2" localSheetId="3">#REF!</definedName>
    <definedName name="_12ag_2" localSheetId="9">#REF!</definedName>
    <definedName name="_12ag_2" localSheetId="5">#REF!</definedName>
    <definedName name="_12ag_2">#REF!</definedName>
    <definedName name="_13ag_3" localSheetId="3">#REF!</definedName>
    <definedName name="_13ag_3">#REF!</definedName>
    <definedName name="_14ag_4" localSheetId="3">#REF!</definedName>
    <definedName name="_14ag_4">#REF!</definedName>
    <definedName name="_15cho_1" localSheetId="3">#REF!</definedName>
    <definedName name="_15cho_1">#REF!</definedName>
    <definedName name="_16cho_2" localSheetId="3">#REF!</definedName>
    <definedName name="_16cho_2">#REF!</definedName>
    <definedName name="_17cho_3" localSheetId="3">#REF!</definedName>
    <definedName name="_17cho_3">#REF!</definedName>
    <definedName name="_18cho_4" localSheetId="3">#REF!</definedName>
    <definedName name="_18cho_4">#REF!</definedName>
    <definedName name="_19ci_1" localSheetId="3">#REF!</definedName>
    <definedName name="_19ci_1">#REF!</definedName>
    <definedName name="_1a_1" localSheetId="3">#REF!</definedName>
    <definedName name="_1a_1">#REF!</definedName>
    <definedName name="_20ci_2" localSheetId="3">#REF!</definedName>
    <definedName name="_20ci_2">#REF!</definedName>
    <definedName name="_21ci_3" localSheetId="3">#REF!</definedName>
    <definedName name="_21ci_3">#REF!</definedName>
    <definedName name="_22ci_4" localSheetId="3">#REF!</definedName>
    <definedName name="_22ci_4">#REF!</definedName>
    <definedName name="_23Excel_BuiltIn_Print_Area_2" localSheetId="3">#REF!</definedName>
    <definedName name="_23Excel_BuiltIn_Print_Area_2">#REF!</definedName>
    <definedName name="_24Excel_BuiltIn_Print_Area_3" localSheetId="3">#REF!</definedName>
    <definedName name="_24Excel_BuiltIn_Print_Area_3">#REF!</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3">('[2]Detalhamento - Obras Civis'!$A$5:$F$6,'[2]Detalhamento - Obras Civis'!#REF!,'[2]Detalhamento - Obras Civis'!#REF!,'[2]Detalhamento - Obras Civis'!#REF!,'[2]Detalhamento - Obras Civis'!#REF!,'[2]Detalhamento - Obras Civis'!$A$7:$F$125)</definedName>
    <definedName name="_25Excel_BuiltIn_Print_Area_13_1" localSheetId="9">('[2]Detalhamento - Obras Civis'!$A$5:$F$6,'[2]Detalhamento - Obras Civis'!#REF!,'[2]Detalhamento - Obras Civis'!#REF!,'[2]Detalhamento - Obras Civis'!#REF!,'[2]Detalhamento - Obras Civis'!#REF!,'[2]Detalhamento - Obras Civis'!$A$7:$F$125)</definedName>
    <definedName name="_25Excel_BuiltIn_Print_Area_13_1" localSheetId="5">('[3]Detalhamento - Obras Civis'!$A$5:$F$6,'[3]Detalhamento - Obras Civis'!#REF!,'[3]Detalhamento - Obras Civis'!#REF!,'[3]Detalhamento - Obras Civis'!#REF!,'[3]Detalhamento - Obras Civis'!#REF!,'[3]Detalhamento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8">#REF!</definedName>
    <definedName name="_26Excel_BuiltIn_Print_Area_7_1_1" localSheetId="7">#REF!</definedName>
    <definedName name="_26Excel_BuiltIn_Print_Area_7_1_1" localSheetId="3">#REF!</definedName>
    <definedName name="_26Excel_BuiltIn_Print_Area_7_1_1" localSheetId="9">#REF!</definedName>
    <definedName name="_26Excel_BuiltIn_Print_Area_7_1_1" localSheetId="5">#REF!</definedName>
    <definedName name="_26Excel_BuiltIn_Print_Area_7_1_1">#REF!</definedName>
    <definedName name="_27Excel_BuiltIn_Print_Area_8_1" localSheetId="8">(#REF!,#REF!,#REF!,#REF!,#REF!)</definedName>
    <definedName name="_27Excel_BuiltIn_Print_Area_8_1" localSheetId="7">(#REF!,#REF!,#REF!,#REF!,#REF!)</definedName>
    <definedName name="_27Excel_BuiltIn_Print_Area_8_1" localSheetId="3">(#REF!,#REF!,#REF!,#REF!,#REF!)</definedName>
    <definedName name="_27Excel_BuiltIn_Print_Area_8_1" localSheetId="9">(#REF!,#REF!,#REF!,#REF!,#REF!)</definedName>
    <definedName name="_27Excel_BuiltIn_Print_Area_8_1" localSheetId="5">(#REF!,#REF!,#REF!,#REF!,#REF!)</definedName>
    <definedName name="_27Excel_BuiltIn_Print_Area_8_1">(#REF!,#REF!,#REF!,#REF!,#REF!)</definedName>
    <definedName name="_28ls_1" localSheetId="8">#REF!</definedName>
    <definedName name="_28ls_1" localSheetId="7">#REF!</definedName>
    <definedName name="_28ls_1" localSheetId="3">#REF!</definedName>
    <definedName name="_28ls_1" localSheetId="9">#REF!</definedName>
    <definedName name="_28ls_1" localSheetId="5">#REF!</definedName>
    <definedName name="_28ls_1">#REF!</definedName>
    <definedName name="_29ls_2" localSheetId="8">#REF!</definedName>
    <definedName name="_29ls_2" localSheetId="7">#REF!</definedName>
    <definedName name="_29ls_2" localSheetId="3">#REF!</definedName>
    <definedName name="_29ls_2" localSheetId="9">#REF!</definedName>
    <definedName name="_29ls_2" localSheetId="5">#REF!</definedName>
    <definedName name="_29ls_2">#REF!</definedName>
    <definedName name="_2a_2" localSheetId="8">#REF!</definedName>
    <definedName name="_2a_2" localSheetId="7">#REF!</definedName>
    <definedName name="_2a_2" localSheetId="3">#REF!</definedName>
    <definedName name="_2a_2" localSheetId="9">#REF!</definedName>
    <definedName name="_2a_2" localSheetId="5">#REF!</definedName>
    <definedName name="_2a_2">#REF!</definedName>
    <definedName name="_30ls_3" localSheetId="3">#REF!</definedName>
    <definedName name="_30ls_3">#REF!</definedName>
    <definedName name="_31ls_4" localSheetId="3">#REF!</definedName>
    <definedName name="_31ls_4">#REF!</definedName>
    <definedName name="_32lub_1" localSheetId="3">#REF!</definedName>
    <definedName name="_32lub_1">#REF!</definedName>
    <definedName name="_33lub_2" localSheetId="3">#REF!</definedName>
    <definedName name="_33lub_2">#REF!</definedName>
    <definedName name="_34lub_3" localSheetId="3">#REF!</definedName>
    <definedName name="_34lub_3">#REF!</definedName>
    <definedName name="_35lub_4" localSheetId="3">#REF!</definedName>
    <definedName name="_35lub_4">#REF!</definedName>
    <definedName name="_36meio_1" localSheetId="3">#REF!</definedName>
    <definedName name="_36meio_1">#REF!</definedName>
    <definedName name="_37meio_2" localSheetId="3">#REF!</definedName>
    <definedName name="_37meio_2">#REF!</definedName>
    <definedName name="_38meio_3" localSheetId="3">#REF!</definedName>
    <definedName name="_38meio_3">#REF!</definedName>
    <definedName name="_39meio_4" localSheetId="3">#REF!</definedName>
    <definedName name="_39meio_4">#REF!</definedName>
    <definedName name="_3a_3" localSheetId="3">#REF!</definedName>
    <definedName name="_3a_3">#REF!</definedName>
    <definedName name="_40od_1" localSheetId="3">#REF!</definedName>
    <definedName name="_40od_1">#REF!</definedName>
    <definedName name="_41od_2" localSheetId="3">#REF!</definedName>
    <definedName name="_41od_2">#REF!</definedName>
    <definedName name="_42od_3" localSheetId="3">#REF!</definedName>
    <definedName name="_42od_3">#REF!</definedName>
    <definedName name="_43od_4" localSheetId="3">#REF!</definedName>
    <definedName name="_43od_4">#REF!</definedName>
    <definedName name="_44of_1" localSheetId="3">#REF!</definedName>
    <definedName name="_44of_1">#REF!</definedName>
    <definedName name="_45of_2" localSheetId="3">#REF!</definedName>
    <definedName name="_45of_2">#REF!</definedName>
    <definedName name="_46of_3" localSheetId="3">#REF!</definedName>
    <definedName name="_46of_3">#REF!</definedName>
    <definedName name="_47of_4" localSheetId="3">#REF!</definedName>
    <definedName name="_47of_4">#REF!</definedName>
    <definedName name="_48pdm_1" localSheetId="3">#REF!</definedName>
    <definedName name="_48pdm_1">#REF!</definedName>
    <definedName name="_49pdm_2" localSheetId="3">#REF!</definedName>
    <definedName name="_49pdm_2">#REF!</definedName>
    <definedName name="_4aaa_1" localSheetId="3">#REF!</definedName>
    <definedName name="_4aaa_1">#REF!</definedName>
    <definedName name="_50pdm_3" localSheetId="3">#REF!</definedName>
    <definedName name="_50pdm_3">#REF!</definedName>
    <definedName name="_51pdm_4" localSheetId="3">#REF!</definedName>
    <definedName name="_51pdm_4">#REF!</definedName>
    <definedName name="_52pedra_1" localSheetId="3">#REF!</definedName>
    <definedName name="_52pedra_1">#REF!</definedName>
    <definedName name="_53pedra_2" localSheetId="3">#REF!</definedName>
    <definedName name="_53pedra_2">#REF!</definedName>
    <definedName name="_54pedra_3" localSheetId="3">#REF!</definedName>
    <definedName name="_54pedra_3">#REF!</definedName>
    <definedName name="_55pedra_4" localSheetId="3">#REF!</definedName>
    <definedName name="_55pedra_4">#REF!</definedName>
    <definedName name="_56port_1" localSheetId="3">#REF!</definedName>
    <definedName name="_56port_1">#REF!</definedName>
    <definedName name="_57port_2" localSheetId="3">#REF!</definedName>
    <definedName name="_57port_2">#REF!</definedName>
    <definedName name="_58port_3" localSheetId="3">#REF!</definedName>
    <definedName name="_58port_3">#REF!</definedName>
    <definedName name="_59port_4" localSheetId="3">#REF!</definedName>
    <definedName name="_59port_4">#REF!</definedName>
    <definedName name="_5aaa_2" localSheetId="3">#REF!</definedName>
    <definedName name="_5aaa_2">#REF!</definedName>
    <definedName name="_60PREF_1" localSheetId="3">#REF!</definedName>
    <definedName name="_60PREF_1">#REF!</definedName>
    <definedName name="_61PREF_2" localSheetId="3">#REF!</definedName>
    <definedName name="_61PREF_2">#REF!</definedName>
    <definedName name="_62PREF_3" localSheetId="3">#REF!</definedName>
    <definedName name="_62PREF_3">#REF!</definedName>
    <definedName name="_63PREF_4" localSheetId="3">#REF!</definedName>
    <definedName name="_63PREF_4">#REF!</definedName>
    <definedName name="_64rrrrrrrrrrrr_1" localSheetId="3">#REF!</definedName>
    <definedName name="_64rrrrrrrrrrrr_1">#REF!</definedName>
    <definedName name="_65rrrrrrrrrrrr_2" localSheetId="3">#REF!</definedName>
    <definedName name="_65rrrrrrrrrrrr_2">#REF!</definedName>
    <definedName name="_66rrrrrrrrrrrr_3" localSheetId="3">#REF!</definedName>
    <definedName name="_66rrrrrrrrrrrr_3">#REF!</definedName>
    <definedName name="_67rrrrrrrrrrrr_4" localSheetId="3">#REF!</definedName>
    <definedName name="_67rrrrrrrrrrrr_4">#REF!</definedName>
    <definedName name="_68ruas_1" localSheetId="3">#REF!</definedName>
    <definedName name="_68ruas_1">#REF!</definedName>
    <definedName name="_69ruas_2" localSheetId="3">#REF!</definedName>
    <definedName name="_69ruas_2">#REF!</definedName>
    <definedName name="_6aaa_3" localSheetId="3">#REF!</definedName>
    <definedName name="_6aaa_3">#REF!</definedName>
    <definedName name="_70ruas_3" localSheetId="3">#REF!</definedName>
    <definedName name="_70ruas_3">#REF!</definedName>
    <definedName name="_71ruas_4" localSheetId="3">#REF!</definedName>
    <definedName name="_71ruas_4">#REF!</definedName>
    <definedName name="_72se_1" localSheetId="3">#REF!</definedName>
    <definedName name="_72se_1">#REF!</definedName>
    <definedName name="_73se_2" localSheetId="3">#REF!</definedName>
    <definedName name="_73se_2">#REF!</definedName>
    <definedName name="_74se_3" localSheetId="3">#REF!</definedName>
    <definedName name="_74se_3">#REF!</definedName>
    <definedName name="_75se_4" localSheetId="3">#REF!</definedName>
    <definedName name="_75se_4">#REF!</definedName>
    <definedName name="_76sx_1" localSheetId="3">#REF!</definedName>
    <definedName name="_76sx_1">#REF!</definedName>
    <definedName name="_77sx_2" localSheetId="3">#REF!</definedName>
    <definedName name="_77sx_2">#REF!</definedName>
    <definedName name="_78sx_3" localSheetId="3">#REF!</definedName>
    <definedName name="_78sx_3">#REF!</definedName>
    <definedName name="_79sx_4" localSheetId="3">#REF!</definedName>
    <definedName name="_79sx_4">#REF!</definedName>
    <definedName name="_7af_1" localSheetId="3">#REF!</definedName>
    <definedName name="_7af_1">#REF!</definedName>
    <definedName name="_80tb100cm_1" localSheetId="3">#REF!</definedName>
    <definedName name="_80tb100cm_1">#REF!</definedName>
    <definedName name="_81tb100cm_2" localSheetId="3">#REF!</definedName>
    <definedName name="_81tb100cm_2">#REF!</definedName>
    <definedName name="_82tb100cm_3" localSheetId="3">#REF!</definedName>
    <definedName name="_82tb100cm_3">#REF!</definedName>
    <definedName name="_83tb100cm_4" localSheetId="3">#REF!</definedName>
    <definedName name="_83tb100cm_4">#REF!</definedName>
    <definedName name="_84total_1" localSheetId="3">#REF!</definedName>
    <definedName name="_84total_1">#REF!</definedName>
    <definedName name="_85total_2" localSheetId="3">#REF!</definedName>
    <definedName name="_85total_2">#REF!</definedName>
    <definedName name="_86total_3" localSheetId="3">#REF!</definedName>
    <definedName name="_86total_3">#REF!</definedName>
    <definedName name="_87total_4" localSheetId="3">#REF!</definedName>
    <definedName name="_87total_4">#REF!</definedName>
    <definedName name="_8af_2" localSheetId="3">#REF!</definedName>
    <definedName name="_8af_2">#REF!</definedName>
    <definedName name="_9af_3" localSheetId="3">#REF!</definedName>
    <definedName name="_9af_3">#REF!</definedName>
    <definedName name="_ACR10" localSheetId="8">[1]SERVIÇO!#REF!</definedName>
    <definedName name="_ACR10" localSheetId="7">[1]SERVIÇO!#REF!</definedName>
    <definedName name="_ACR10" localSheetId="3">[1]SERVIÇO!#REF!</definedName>
    <definedName name="_ACR10" localSheetId="9">[1]SERVIÇO!#REF!</definedName>
    <definedName name="_ACR10" localSheetId="5">[1]SERVIÇO!#REF!</definedName>
    <definedName name="_ACR10">[1]SERVIÇO!#REF!</definedName>
    <definedName name="_ACR15" localSheetId="8">[1]SERVIÇO!#REF!</definedName>
    <definedName name="_ACR15" localSheetId="7">[1]SERVIÇO!#REF!</definedName>
    <definedName name="_ACR15" localSheetId="3">[1]SERVIÇO!#REF!</definedName>
    <definedName name="_ACR15" localSheetId="9">[1]SERVIÇO!#REF!</definedName>
    <definedName name="_ACR15" localSheetId="5">[1]SERVIÇO!#REF!</definedName>
    <definedName name="_ACR15">[1]SERVIÇO!#REF!</definedName>
    <definedName name="_acr20" localSheetId="8">[1]SERVIÇO!#REF!</definedName>
    <definedName name="_acr20" localSheetId="7">[1]SERVIÇO!#REF!</definedName>
    <definedName name="_acr20" localSheetId="3">[1]SERVIÇO!#REF!</definedName>
    <definedName name="_acr20" localSheetId="9">[1]SERVIÇO!#REF!</definedName>
    <definedName name="_acr20" localSheetId="5">[1]SERVIÇO!#REF!</definedName>
    <definedName name="_acr20">[1]SERVIÇO!#REF!</definedName>
    <definedName name="_acr5" localSheetId="8">[1]SERVIÇO!#REF!</definedName>
    <definedName name="_acr5" localSheetId="7">[1]SERVIÇO!#REF!</definedName>
    <definedName name="_acr5" localSheetId="3">[1]SERVIÇO!#REF!</definedName>
    <definedName name="_acr5" localSheetId="9">[1]SERVIÇO!#REF!</definedName>
    <definedName name="_acr5" localSheetId="5">[1]SERVIÇO!#REF!</definedName>
    <definedName name="_acr5">[1]SERVIÇO!#REF!</definedName>
    <definedName name="_aga14" localSheetId="8">#REF!</definedName>
    <definedName name="_aga14" localSheetId="7">#REF!</definedName>
    <definedName name="_aga14" localSheetId="3">#REF!</definedName>
    <definedName name="_aga14" localSheetId="9">#REF!</definedName>
    <definedName name="_aga14" localSheetId="5">#REF!</definedName>
    <definedName name="_aga14">#REF!</definedName>
    <definedName name="_aga16" localSheetId="8">#REF!</definedName>
    <definedName name="_aga16" localSheetId="7">#REF!</definedName>
    <definedName name="_aga16" localSheetId="3">#REF!</definedName>
    <definedName name="_aga16" localSheetId="9">#REF!</definedName>
    <definedName name="_aga16" localSheetId="5">#REF!</definedName>
    <definedName name="_aga16">#REF!</definedName>
    <definedName name="_ARQ1" localSheetId="8">[1]SERVIÇO!#REF!</definedName>
    <definedName name="_ARQ1" localSheetId="7">[1]SERVIÇO!#REF!</definedName>
    <definedName name="_ARQ1" localSheetId="3">[1]SERVIÇO!#REF!</definedName>
    <definedName name="_ARQ1" localSheetId="9">[1]SERVIÇO!#REF!</definedName>
    <definedName name="_ARQ1" localSheetId="5">[1]SERVIÇO!#REF!</definedName>
    <definedName name="_ARQ1">[1]SERVIÇO!#REF!</definedName>
    <definedName name="_asc321" localSheetId="8">#REF!</definedName>
    <definedName name="_asc321" localSheetId="7">#REF!</definedName>
    <definedName name="_asc321" localSheetId="3">#REF!</definedName>
    <definedName name="_asc321" localSheetId="9">#REF!</definedName>
    <definedName name="_asc321" localSheetId="5">#REF!</definedName>
    <definedName name="_asc321">#REF!</definedName>
    <definedName name="_bur3220" localSheetId="8">#REF!</definedName>
    <definedName name="_bur3220" localSheetId="7">#REF!</definedName>
    <definedName name="_bur3220" localSheetId="3">#REF!</definedName>
    <definedName name="_bur3220" localSheetId="9">#REF!</definedName>
    <definedName name="_bur3220" localSheetId="5">#REF!</definedName>
    <definedName name="_bur3220">#REF!</definedName>
    <definedName name="_cap20" localSheetId="8">#REF!</definedName>
    <definedName name="_cap20" localSheetId="7">#REF!</definedName>
    <definedName name="_cap20" localSheetId="3">#REF!</definedName>
    <definedName name="_cap20" localSheetId="9">#REF!</definedName>
    <definedName name="_cap20" localSheetId="5">#REF!</definedName>
    <definedName name="_cap20">#REF!</definedName>
    <definedName name="_ccr12" localSheetId="3">#REF!</definedName>
    <definedName name="_ccr12">#REF!</definedName>
    <definedName name="_cva32" localSheetId="3">#REF!</definedName>
    <definedName name="_cva32">#REF!</definedName>
    <definedName name="_cva50" localSheetId="3">#REF!</definedName>
    <definedName name="_cva50">#REF!</definedName>
    <definedName name="_cva60" localSheetId="3">#REF!</definedName>
    <definedName name="_cva60">#REF!</definedName>
    <definedName name="_cve45100" localSheetId="3">#REF!</definedName>
    <definedName name="_cve45100">#REF!</definedName>
    <definedName name="_cve90100" localSheetId="3">#REF!</definedName>
    <definedName name="_cve90100">#REF!</definedName>
    <definedName name="_cve9040" localSheetId="3">#REF!</definedName>
    <definedName name="_cve9040">#REF!</definedName>
    <definedName name="_djm10" localSheetId="3">#REF!</definedName>
    <definedName name="_djm10">#REF!</definedName>
    <definedName name="_djm15" localSheetId="3">#REF!</definedName>
    <definedName name="_djm15">#REF!</definedName>
    <definedName name="_epl2" localSheetId="3">#REF!</definedName>
    <definedName name="_epl2">#REF!</definedName>
    <definedName name="_epl5" localSheetId="3">#REF!</definedName>
    <definedName name="_epl5">#REF!</definedName>
    <definedName name="_esc15" localSheetId="3">#REF!</definedName>
    <definedName name="_esc15">#REF!</definedName>
    <definedName name="_esc4" localSheetId="3">#REF!</definedName>
    <definedName name="_esc4">#REF!</definedName>
    <definedName name="_esc6" localSheetId="3">#REF!</definedName>
    <definedName name="_esc6">#REF!</definedName>
    <definedName name="_est15" localSheetId="3">#REF!</definedName>
    <definedName name="_est15">#REF!</definedName>
    <definedName name="_fil1" localSheetId="3">#REF!</definedName>
    <definedName name="_fil1">#REF!</definedName>
    <definedName name="_fil2" localSheetId="3">#REF!</definedName>
    <definedName name="_fil2">#REF!</definedName>
    <definedName name="_fio12" localSheetId="8">#REF!</definedName>
    <definedName name="_fio12" localSheetId="7">#REF!</definedName>
    <definedName name="_fio12" localSheetId="3">#REF!</definedName>
    <definedName name="_fio12" localSheetId="9">#REF!</definedName>
    <definedName name="_fio12" localSheetId="5">#REF!</definedName>
    <definedName name="_fio12">#REF!</definedName>
    <definedName name="_fis5" localSheetId="8">#REF!</definedName>
    <definedName name="_fis5" localSheetId="7">#REF!</definedName>
    <definedName name="_fis5" localSheetId="3">#REF!</definedName>
    <definedName name="_fis5" localSheetId="9">#REF!</definedName>
    <definedName name="_fis5" localSheetId="5">#REF!</definedName>
    <definedName name="_fis5">#REF!</definedName>
    <definedName name="_flf50" localSheetId="8">#REF!</definedName>
    <definedName name="_flf50" localSheetId="7">#REF!</definedName>
    <definedName name="_flf50" localSheetId="3">#REF!</definedName>
    <definedName name="_flf50" localSheetId="9">#REF!</definedName>
    <definedName name="_flf50" localSheetId="5">#REF!</definedName>
    <definedName name="_flf50">#REF!</definedName>
    <definedName name="_flf60" localSheetId="3">#REF!</definedName>
    <definedName name="_flf60">#REF!</definedName>
    <definedName name="_fpd12" localSheetId="3">#REF!</definedName>
    <definedName name="_fpd12">#REF!</definedName>
    <definedName name="_fvr10" localSheetId="3">#REF!</definedName>
    <definedName name="_fvr10">#REF!</definedName>
    <definedName name="_itu1" localSheetId="3">#REF!</definedName>
    <definedName name="_itu1">#REF!</definedName>
    <definedName name="_jla20" localSheetId="3">#REF!</definedName>
    <definedName name="_jla20">#REF!</definedName>
    <definedName name="_jla32" localSheetId="3">#REF!</definedName>
    <definedName name="_jla32">#REF!</definedName>
    <definedName name="_lpi100" localSheetId="3">#REF!</definedName>
    <definedName name="_lpi100">#REF!</definedName>
    <definedName name="_lvg10060" localSheetId="3">#REF!</definedName>
    <definedName name="_lvg10060">#REF!</definedName>
    <definedName name="_lvp32" localSheetId="3">#REF!</definedName>
    <definedName name="_lvp32">#REF!</definedName>
    <definedName name="_lxa1" localSheetId="3">#REF!</definedName>
    <definedName name="_lxa1" localSheetId="9">#REF!</definedName>
    <definedName name="_lxa1">#REF!</definedName>
    <definedName name="_man50" localSheetId="3">#REF!</definedName>
    <definedName name="_man50">#REF!</definedName>
    <definedName name="_ope1" localSheetId="3">#REF!</definedName>
    <definedName name="_ope1">#REF!</definedName>
    <definedName name="_ope2" localSheetId="3">#REF!</definedName>
    <definedName name="_ope2">#REF!</definedName>
    <definedName name="_ope3" localSheetId="3">#REF!</definedName>
    <definedName name="_ope3">#REF!</definedName>
    <definedName name="_pne1" localSheetId="3">#REF!</definedName>
    <definedName name="_pne1">#REF!</definedName>
    <definedName name="_pne2" localSheetId="3">#REF!</definedName>
    <definedName name="_pne2">#REF!</definedName>
    <definedName name="_prg1515" localSheetId="3">#REF!</definedName>
    <definedName name="_prg1515">#REF!</definedName>
    <definedName name="_prg1827" localSheetId="3">#REF!</definedName>
    <definedName name="_prg1827">#REF!</definedName>
    <definedName name="_ptc7" localSheetId="3">#REF!</definedName>
    <definedName name="_ptc7" localSheetId="9">#REF!</definedName>
    <definedName name="_ptc7">#REF!</definedName>
    <definedName name="_ptm6" localSheetId="3">#REF!</definedName>
    <definedName name="_ptm6">#REF!</definedName>
    <definedName name="_qdm3" localSheetId="3">#REF!</definedName>
    <definedName name="_qdm3">#REF!</definedName>
    <definedName name="_QT100" localSheetId="8">[1]SERVIÇO!#REF!</definedName>
    <definedName name="_QT100" localSheetId="7">[1]SERVIÇO!#REF!</definedName>
    <definedName name="_QT100" localSheetId="3">[1]SERVIÇO!#REF!</definedName>
    <definedName name="_QT100" localSheetId="9">[1]SERVIÇO!#REF!</definedName>
    <definedName name="_QT100" localSheetId="5">[1]SERVIÇO!#REF!</definedName>
    <definedName name="_QT100">[1]SERVIÇO!#REF!</definedName>
    <definedName name="_QT2" localSheetId="8">[1]SERVIÇO!#REF!</definedName>
    <definedName name="_QT2" localSheetId="7">[1]SERVIÇO!#REF!</definedName>
    <definedName name="_QT2" localSheetId="3">[1]SERVIÇO!#REF!</definedName>
    <definedName name="_QT2" localSheetId="9">[1]SERVIÇO!#REF!</definedName>
    <definedName name="_QT2" localSheetId="5">[1]SERVIÇO!#REF!</definedName>
    <definedName name="_QT2">[1]SERVIÇO!#REF!</definedName>
    <definedName name="_QT3" localSheetId="8">[1]SERVIÇO!#REF!</definedName>
    <definedName name="_QT3" localSheetId="7">[1]SERVIÇO!#REF!</definedName>
    <definedName name="_QT3" localSheetId="3">[1]SERVIÇO!#REF!</definedName>
    <definedName name="_QT3" localSheetId="9">[1]SERVIÇO!#REF!</definedName>
    <definedName name="_QT3" localSheetId="5">[1]SERVIÇO!#REF!</definedName>
    <definedName name="_QT3">[1]SERVIÇO!#REF!</definedName>
    <definedName name="_QT4" localSheetId="8">[1]SERVIÇO!#REF!</definedName>
    <definedName name="_QT4" localSheetId="7">[1]SERVIÇO!#REF!</definedName>
    <definedName name="_QT4" localSheetId="3">[1]SERVIÇO!#REF!</definedName>
    <definedName name="_QT4" localSheetId="9">[1]SERVIÇO!#REF!</definedName>
    <definedName name="_QT4" localSheetId="5">[1]SERVIÇO!#REF!</definedName>
    <definedName name="_QT4">[1]SERVIÇO!#REF!</definedName>
    <definedName name="_QT50" localSheetId="3">[1]SERVIÇO!#REF!</definedName>
    <definedName name="_QT50" localSheetId="5">[1]SERVIÇO!#REF!</definedName>
    <definedName name="_QT50">[1]SERVIÇO!#REF!</definedName>
    <definedName name="_QT75" localSheetId="3">[1]SERVIÇO!#REF!</definedName>
    <definedName name="_QT75" localSheetId="5">[1]SERVIÇO!#REF!</definedName>
    <definedName name="_QT75">[1]SERVIÇO!#REF!</definedName>
    <definedName name="_rcm10" localSheetId="8">#REF!</definedName>
    <definedName name="_rcm10" localSheetId="7">#REF!</definedName>
    <definedName name="_rcm10" localSheetId="3">#REF!</definedName>
    <definedName name="_rcm10" localSheetId="9">#REF!</definedName>
    <definedName name="_rcm10" localSheetId="5">#REF!</definedName>
    <definedName name="_rcm10">#REF!</definedName>
    <definedName name="_rcm15" localSheetId="8">#REF!</definedName>
    <definedName name="_rcm15" localSheetId="7">#REF!</definedName>
    <definedName name="_rcm15" localSheetId="3">#REF!</definedName>
    <definedName name="_rcm15" localSheetId="9">#REF!</definedName>
    <definedName name="_rcm15" localSheetId="5">#REF!</definedName>
    <definedName name="_rcm15">#REF!</definedName>
    <definedName name="_rcm20" localSheetId="8">#REF!</definedName>
    <definedName name="_rcm20" localSheetId="7">#REF!</definedName>
    <definedName name="_rcm20" localSheetId="3">#REF!</definedName>
    <definedName name="_rcm20" localSheetId="9">#REF!</definedName>
    <definedName name="_rcm20" localSheetId="5">#REF!</definedName>
    <definedName name="_rcm20">#REF!</definedName>
    <definedName name="_rcm5" localSheetId="3">#REF!</definedName>
    <definedName name="_rcm5">#REF!</definedName>
    <definedName name="_res10" localSheetId="3">#REF!</definedName>
    <definedName name="_res10">#REF!</definedName>
    <definedName name="_res15" localSheetId="3">#REF!</definedName>
    <definedName name="_res15">#REF!</definedName>
    <definedName name="_res5" localSheetId="3">#REF!</definedName>
    <definedName name="_res5">#REF!</definedName>
    <definedName name="_rge32" localSheetId="3">#REF!</definedName>
    <definedName name="_rge32">#REF!</definedName>
    <definedName name="_rgf60" localSheetId="3">#REF!</definedName>
    <definedName name="_rgf60">#REF!</definedName>
    <definedName name="_rgp1" localSheetId="3">#REF!</definedName>
    <definedName name="_rgp1">#REF!</definedName>
    <definedName name="_T" localSheetId="8">[1]SERVIÇO!#REF!</definedName>
    <definedName name="_T" localSheetId="7">[1]SERVIÇO!#REF!</definedName>
    <definedName name="_T" localSheetId="3">[1]SERVIÇO!#REF!</definedName>
    <definedName name="_T" localSheetId="9">[1]SERVIÇO!#REF!</definedName>
    <definedName name="_T" localSheetId="5">[1]SERVIÇO!#REF!</definedName>
    <definedName name="_T">[1]SERVIÇO!#REF!</definedName>
    <definedName name="_tap100" localSheetId="8">#REF!</definedName>
    <definedName name="_tap100" localSheetId="7">#REF!</definedName>
    <definedName name="_tap100" localSheetId="3">#REF!</definedName>
    <definedName name="_tap100" localSheetId="9">#REF!</definedName>
    <definedName name="_tap100" localSheetId="5">#REF!</definedName>
    <definedName name="_tap100">#REF!</definedName>
    <definedName name="_tb112" localSheetId="8">#REF!</definedName>
    <definedName name="_tb112" localSheetId="7">#REF!</definedName>
    <definedName name="_tb112" localSheetId="3">#REF!</definedName>
    <definedName name="_tb112" localSheetId="9">#REF!</definedName>
    <definedName name="_tb112" localSheetId="5">#REF!</definedName>
    <definedName name="_tb112">#REF!</definedName>
    <definedName name="_tb16" localSheetId="8">#REF!</definedName>
    <definedName name="_tb16" localSheetId="7">#REF!</definedName>
    <definedName name="_tb16" localSheetId="3">#REF!</definedName>
    <definedName name="_tb16" localSheetId="9">#REF!</definedName>
    <definedName name="_tb16" localSheetId="5">#REF!</definedName>
    <definedName name="_tb16">#REF!</definedName>
    <definedName name="_tb19" localSheetId="3">#REF!</definedName>
    <definedName name="_tb19">#REF!</definedName>
    <definedName name="_tba20" localSheetId="3">#REF!</definedName>
    <definedName name="_tba20">#REF!</definedName>
    <definedName name="_tba32" localSheetId="3">#REF!</definedName>
    <definedName name="_tba32">#REF!</definedName>
    <definedName name="_tba50" localSheetId="3">#REF!</definedName>
    <definedName name="_tba50">#REF!</definedName>
    <definedName name="_tba60" localSheetId="3">#REF!</definedName>
    <definedName name="_tba60">#REF!</definedName>
    <definedName name="_tbe100" localSheetId="3">#REF!</definedName>
    <definedName name="_tbe100">#REF!</definedName>
    <definedName name="_tbe40" localSheetId="3">#REF!</definedName>
    <definedName name="_tbe40">#REF!</definedName>
    <definedName name="_tbe50" localSheetId="3">#REF!</definedName>
    <definedName name="_tbe50">#REF!</definedName>
    <definedName name="_tca80" localSheetId="3">#REF!</definedName>
    <definedName name="_tca80">#REF!</definedName>
    <definedName name="_tea32" localSheetId="3">#REF!</definedName>
    <definedName name="_tea32">#REF!</definedName>
    <definedName name="_tea4560" localSheetId="3">#REF!</definedName>
    <definedName name="_tea4560">#REF!</definedName>
    <definedName name="_tee100" localSheetId="3">#REF!</definedName>
    <definedName name="_tee100">#REF!</definedName>
    <definedName name="_ter10050" localSheetId="3">#REF!</definedName>
    <definedName name="_ter10050">#REF!</definedName>
    <definedName name="_tfg50" localSheetId="3">#REF!</definedName>
    <definedName name="_tfg50">#REF!</definedName>
    <definedName name="_tlf6" localSheetId="3">#REF!</definedName>
    <definedName name="_tlf6">#REF!</definedName>
    <definedName name="_Toc66241043_8" localSheetId="8">'[4]3-Material de consumo'!#REF!</definedName>
    <definedName name="_Toc66241043_8" localSheetId="7">'[4]3-Material de consumo'!#REF!</definedName>
    <definedName name="_Toc66241043_8" localSheetId="3">'[4]3-Material de consumo'!#REF!</definedName>
    <definedName name="_Toc66241043_8" localSheetId="9">'[4]3-Material de consumo'!#REF!</definedName>
    <definedName name="_Toc66241043_8" localSheetId="5">'[4]3-Material de consumo'!#REF!</definedName>
    <definedName name="_Toc66241043_8">'[4]3-Material de consumo'!#REF!</definedName>
    <definedName name="_Toc66241043_8_1" localSheetId="8">'[4]3-Material de consumo'!#REF!</definedName>
    <definedName name="_Toc66241043_8_1" localSheetId="7">'[4]3-Material de consumo'!#REF!</definedName>
    <definedName name="_Toc66241043_8_1" localSheetId="3">'[4]3-Material de consumo'!#REF!</definedName>
    <definedName name="_Toc66241043_8_1" localSheetId="9">'[4]3-Material de consumo'!#REF!</definedName>
    <definedName name="_Toc66241043_8_1" localSheetId="5">'[4]3-Material de consumo'!#REF!</definedName>
    <definedName name="_Toc66241043_8_1">'[4]3-Material de consumo'!#REF!</definedName>
    <definedName name="_Toc66241043_8_1_4" localSheetId="8">'[4]3-Material de consumo'!#REF!</definedName>
    <definedName name="_Toc66241043_8_1_4" localSheetId="7">'[4]3-Material de consumo'!#REF!</definedName>
    <definedName name="_Toc66241043_8_1_4" localSheetId="3">'[4]3-Material de consumo'!#REF!</definedName>
    <definedName name="_Toc66241043_8_1_4" localSheetId="9">'[4]3-Material de consumo'!#REF!</definedName>
    <definedName name="_Toc66241043_8_1_4" localSheetId="5">'[4]3-Material de consumo'!#REF!</definedName>
    <definedName name="_Toc66241043_8_1_4">'[4]3-Material de consumo'!#REF!</definedName>
    <definedName name="_Toc66241043_8_4" localSheetId="8">'[4]3-Material de consumo'!#REF!</definedName>
    <definedName name="_Toc66241043_8_4" localSheetId="7">'[4]3-Material de consumo'!#REF!</definedName>
    <definedName name="_Toc66241043_8_4" localSheetId="3">'[4]3-Material de consumo'!#REF!</definedName>
    <definedName name="_Toc66241043_8_4" localSheetId="9">'[4]3-Material de consumo'!#REF!</definedName>
    <definedName name="_Toc66241043_8_4" localSheetId="5">'[4]3-Material de consumo'!#REF!</definedName>
    <definedName name="_Toc66241043_8_4">'[4]3-Material de consumo'!#REF!</definedName>
    <definedName name="_Toc66241043_8_6" localSheetId="3">'[4]3-Material de consumo'!#REF!</definedName>
    <definedName name="_Toc66241043_8_6" localSheetId="5">'[4]3-Material de consumo'!#REF!</definedName>
    <definedName name="_Toc66241043_8_6">'[4]3-Material de consumo'!#REF!</definedName>
    <definedName name="_Toc66241043_8_6_4" localSheetId="3">'[4]3-Material de consumo'!#REF!</definedName>
    <definedName name="_Toc66241043_8_6_4" localSheetId="5">'[4]3-Material de consumo'!#REF!</definedName>
    <definedName name="_Toc66241043_8_6_4">'[4]3-Material de consumo'!#REF!</definedName>
    <definedName name="_tub10012" localSheetId="8">#REF!</definedName>
    <definedName name="_tub10012" localSheetId="7">#REF!</definedName>
    <definedName name="_tub10012" localSheetId="3">#REF!</definedName>
    <definedName name="_tub10012" localSheetId="9">#REF!</definedName>
    <definedName name="_tub10012" localSheetId="5">#REF!</definedName>
    <definedName name="_tub10012">#REF!</definedName>
    <definedName name="_tub10015" localSheetId="8">#REF!</definedName>
    <definedName name="_tub10015" localSheetId="7">#REF!</definedName>
    <definedName name="_tub10015" localSheetId="3">#REF!</definedName>
    <definedName name="_tub10015" localSheetId="9">#REF!</definedName>
    <definedName name="_tub10015" localSheetId="5">#REF!</definedName>
    <definedName name="_tub10015">#REF!</definedName>
    <definedName name="_tub10020" localSheetId="8">#REF!</definedName>
    <definedName name="_tub10020" localSheetId="7">#REF!</definedName>
    <definedName name="_tub10020" localSheetId="3">#REF!</definedName>
    <definedName name="_tub10020" localSheetId="9">#REF!</definedName>
    <definedName name="_tub10020" localSheetId="5">#REF!</definedName>
    <definedName name="_tub10020">#REF!</definedName>
    <definedName name="_tub15012" localSheetId="3">#REF!</definedName>
    <definedName name="_tub15012">#REF!</definedName>
    <definedName name="_tub4012" localSheetId="3">#REF!</definedName>
    <definedName name="_tub4012">#REF!</definedName>
    <definedName name="_tub4015" localSheetId="3">#REF!</definedName>
    <definedName name="_tub4015">#REF!</definedName>
    <definedName name="_tub4020" localSheetId="3">#REF!</definedName>
    <definedName name="_tub4020">#REF!</definedName>
    <definedName name="_tub5012" localSheetId="3">#REF!</definedName>
    <definedName name="_tub5012">#REF!</definedName>
    <definedName name="_tub5015" localSheetId="3">#REF!</definedName>
    <definedName name="_tub5015">#REF!</definedName>
    <definedName name="_tub5020" localSheetId="3">#REF!</definedName>
    <definedName name="_tub5020">#REF!</definedName>
    <definedName name="_tub7512" localSheetId="3">#REF!</definedName>
    <definedName name="_tub7512">#REF!</definedName>
    <definedName name="_tub7515" localSheetId="3">#REF!</definedName>
    <definedName name="_tub7515">#REF!</definedName>
    <definedName name="_tub7520" localSheetId="3">#REF!</definedName>
    <definedName name="_tub7520">#REF!</definedName>
    <definedName name="a" localSheetId="3">#REF!</definedName>
    <definedName name="a" localSheetId="9">#REF!</definedName>
    <definedName name="a">#REF!</definedName>
    <definedName name="a_1" localSheetId="3">#REF!</definedName>
    <definedName name="a_1">#REF!</definedName>
    <definedName name="a_1_4" localSheetId="3">#REF!</definedName>
    <definedName name="a_1_4">#REF!</definedName>
    <definedName name="a_4" localSheetId="3">#REF!</definedName>
    <definedName name="a_4">#REF!</definedName>
    <definedName name="a_6" localSheetId="3">#REF!</definedName>
    <definedName name="a_6">#REF!</definedName>
    <definedName name="a_6_4" localSheetId="3">#REF!</definedName>
    <definedName name="a_6_4">#REF!</definedName>
    <definedName name="aaa" localSheetId="3">#REF!</definedName>
    <definedName name="aaa" localSheetId="9">#REF!</definedName>
    <definedName name="aaa">#REF!</definedName>
    <definedName name="AAAAA" localSheetId="3">#REF!</definedName>
    <definedName name="AAAAA">#REF!</definedName>
    <definedName name="abebqt" localSheetId="8">[1]SERVIÇO!#REF!</definedName>
    <definedName name="abebqt" localSheetId="7">[1]SERVIÇO!#REF!</definedName>
    <definedName name="abebqt" localSheetId="3">[1]SERVIÇO!#REF!</definedName>
    <definedName name="abebqt" localSheetId="9">[1]SERVIÇO!#REF!</definedName>
    <definedName name="abebqt" localSheetId="5">[1]SERVIÇO!#REF!</definedName>
    <definedName name="abebqt">[1]SERVIÇO!#REF!</definedName>
    <definedName name="ACADUC" localSheetId="8">[1]SERVIÇO!#REF!</definedName>
    <definedName name="ACADUC" localSheetId="7">[1]SERVIÇO!#REF!</definedName>
    <definedName name="ACADUC" localSheetId="3">[1]SERVIÇO!#REF!</definedName>
    <definedName name="ACADUC" localSheetId="9">[1]SERVIÇO!#REF!</definedName>
    <definedName name="ACADUC" localSheetId="5">[1]SERVIÇO!#REF!</definedName>
    <definedName name="ACADUC">[1]SERVIÇO!#REF!</definedName>
    <definedName name="ACBEB" localSheetId="8">[1]SERVIÇO!#REF!</definedName>
    <definedName name="ACBEB" localSheetId="7">[1]SERVIÇO!#REF!</definedName>
    <definedName name="ACBEB" localSheetId="3">[1]SERVIÇO!#REF!</definedName>
    <definedName name="ACBEB" localSheetId="9">[1]SERVIÇO!#REF!</definedName>
    <definedName name="ACBEB" localSheetId="5">[1]SERVIÇO!#REF!</definedName>
    <definedName name="ACBEB">[1]SERVIÇO!#REF!</definedName>
    <definedName name="ACBOMB" localSheetId="8">[1]SERVIÇO!#REF!</definedName>
    <definedName name="ACBOMB" localSheetId="7">[1]SERVIÇO!#REF!</definedName>
    <definedName name="ACBOMB" localSheetId="3">[1]SERVIÇO!#REF!</definedName>
    <definedName name="ACBOMB" localSheetId="9">[1]SERVIÇO!#REF!</definedName>
    <definedName name="ACBOMB" localSheetId="5">[1]SERVIÇO!#REF!</definedName>
    <definedName name="ACBOMB">[1]SERVIÇO!#REF!</definedName>
    <definedName name="AccessDatabase" hidden="1">"D:\Arquivos do excel\Planilha modelo1.mdb"</definedName>
    <definedName name="ACCHAF" localSheetId="8">[1]SERVIÇO!#REF!</definedName>
    <definedName name="ACCHAF" localSheetId="7">[1]SERVIÇO!#REF!</definedName>
    <definedName name="ACCHAF" localSheetId="3">[1]SERVIÇO!#REF!</definedName>
    <definedName name="ACCHAF" localSheetId="9">[1]SERVIÇO!#REF!</definedName>
    <definedName name="ACCHAF" localSheetId="5">[1]SERVIÇO!#REF!</definedName>
    <definedName name="ACCHAF">[1]SERVIÇO!#REF!</definedName>
    <definedName name="ACDER" localSheetId="8">[1]SERVIÇO!#REF!</definedName>
    <definedName name="ACDER" localSheetId="7">[1]SERVIÇO!#REF!</definedName>
    <definedName name="ACDER" localSheetId="3">[1]SERVIÇO!#REF!</definedName>
    <definedName name="ACDER" localSheetId="9">[1]SERVIÇO!#REF!</definedName>
    <definedName name="ACDER" localSheetId="5">[1]SERVIÇO!#REF!</definedName>
    <definedName name="ACDER">[1]SERVIÇO!#REF!</definedName>
    <definedName name="ACDIV" localSheetId="8">[1]SERVIÇO!#REF!</definedName>
    <definedName name="ACDIV" localSheetId="7">[1]SERVIÇO!#REF!</definedName>
    <definedName name="ACDIV" localSheetId="3">[1]SERVIÇO!#REF!</definedName>
    <definedName name="ACDIV" localSheetId="9">[1]SERVIÇO!#REF!</definedName>
    <definedName name="ACDIV" localSheetId="5">[1]SERVIÇO!#REF!</definedName>
    <definedName name="ACDIV">[1]SERVIÇO!#REF!</definedName>
    <definedName name="ACEQP" localSheetId="8">[1]SERVIÇO!#REF!</definedName>
    <definedName name="ACEQP" localSheetId="7">[1]SERVIÇO!#REF!</definedName>
    <definedName name="ACEQP" localSheetId="3">[1]SERVIÇO!#REF!</definedName>
    <definedName name="ACEQP" localSheetId="9">[1]SERVIÇO!#REF!</definedName>
    <definedName name="ACEQP" localSheetId="5">[1]SERVIÇO!#REF!</definedName>
    <definedName name="ACEQP">[1]SERVIÇO!#REF!</definedName>
    <definedName name="ACHAFQT" localSheetId="8">[1]SERVIÇO!#REF!</definedName>
    <definedName name="ACHAFQT" localSheetId="7">[1]SERVIÇO!#REF!</definedName>
    <definedName name="ACHAFQT" localSheetId="3">[1]SERVIÇO!#REF!</definedName>
    <definedName name="ACHAFQT" localSheetId="9">[1]SERVIÇO!#REF!</definedName>
    <definedName name="ACHAFQT" localSheetId="5">[1]SERVIÇO!#REF!</definedName>
    <definedName name="ACHAFQT">[1]SERVIÇO!#REF!</definedName>
    <definedName name="acl" localSheetId="8">#REF!</definedName>
    <definedName name="acl" localSheetId="7">#REF!</definedName>
    <definedName name="acl" localSheetId="3">#REF!</definedName>
    <definedName name="acl" localSheetId="9">#REF!</definedName>
    <definedName name="acl" localSheetId="5">#REF!</definedName>
    <definedName name="acl">#REF!</definedName>
    <definedName name="ACMUR" localSheetId="8">[1]SERVIÇO!#REF!</definedName>
    <definedName name="ACMUR" localSheetId="7">[1]SERVIÇO!#REF!</definedName>
    <definedName name="ACMUR" localSheetId="3">[1]SERVIÇO!#REF!</definedName>
    <definedName name="ACMUR" localSheetId="9">[1]SERVIÇO!#REF!</definedName>
    <definedName name="ACMUR" localSheetId="5">[1]SERVIÇO!#REF!</definedName>
    <definedName name="ACMUR">[1]SERVIÇO!#REF!</definedName>
    <definedName name="aço" localSheetId="8">#REF!</definedName>
    <definedName name="aço" localSheetId="7">#REF!</definedName>
    <definedName name="aço" localSheetId="3">#REF!</definedName>
    <definedName name="aço" localSheetId="9">#REF!</definedName>
    <definedName name="aço" localSheetId="5">#REF!</definedName>
    <definedName name="aço">#REF!</definedName>
    <definedName name="ACONT2" localSheetId="3">[1]SERVIÇO!#REF!</definedName>
    <definedName name="ACONT2" localSheetId="5">[1]SERVIÇO!#REF!</definedName>
    <definedName name="ACONT2">[1]SERVIÇO!#REF!</definedName>
    <definedName name="ACPIPA" localSheetId="8">[1]SERVIÇO!#REF!</definedName>
    <definedName name="ACPIPA" localSheetId="7">[1]SERVIÇO!#REF!</definedName>
    <definedName name="ACPIPA" localSheetId="3">[1]SERVIÇO!#REF!</definedName>
    <definedName name="ACPIPA" localSheetId="9">[1]SERVIÇO!#REF!</definedName>
    <definedName name="ACPIPA" localSheetId="5">[1]SERVIÇO!#REF!</definedName>
    <definedName name="ACPIPA">[1]SERVIÇO!#REF!</definedName>
    <definedName name="ACTRANSP" localSheetId="8">[1]SERVIÇO!#REF!</definedName>
    <definedName name="ACTRANSP" localSheetId="7">[1]SERVIÇO!#REF!</definedName>
    <definedName name="ACTRANSP" localSheetId="3">[1]SERVIÇO!#REF!</definedName>
    <definedName name="ACTRANSP" localSheetId="9">[1]SERVIÇO!#REF!</definedName>
    <definedName name="ACTRANSP" localSheetId="5">[1]SERVIÇO!#REF!</definedName>
    <definedName name="ACTRANSP">[1]SERVIÇO!#REF!</definedName>
    <definedName name="ade" localSheetId="8">#REF!</definedName>
    <definedName name="ade" localSheetId="7">#REF!</definedName>
    <definedName name="ade" localSheetId="3">#REF!</definedName>
    <definedName name="ade" localSheetId="9">#REF!</definedName>
    <definedName name="ade" localSheetId="5">#REF!</definedName>
    <definedName name="ade">#REF!</definedName>
    <definedName name="adtimp" localSheetId="8">#REF!</definedName>
    <definedName name="adtimp" localSheetId="7">#REF!</definedName>
    <definedName name="adtimp" localSheetId="3">#REF!</definedName>
    <definedName name="adtimp" localSheetId="9">#REF!</definedName>
    <definedName name="adtimp" localSheetId="5">#REF!</definedName>
    <definedName name="adtimp">#REF!</definedName>
    <definedName name="ADUCQT" localSheetId="8">[1]SERVIÇO!#REF!</definedName>
    <definedName name="ADUCQT" localSheetId="7">[1]SERVIÇO!#REF!</definedName>
    <definedName name="ADUCQT" localSheetId="3">[1]SERVIÇO!#REF!</definedName>
    <definedName name="ADUCQT" localSheetId="9">[1]SERVIÇO!#REF!</definedName>
    <definedName name="ADUCQT" localSheetId="5">[1]SERVIÇO!#REF!</definedName>
    <definedName name="ADUCQT">[1]SERVIÇO!#REF!</definedName>
    <definedName name="af" localSheetId="3">#REF!</definedName>
    <definedName name="af" localSheetId="9">#REF!</definedName>
    <definedName name="af">#REF!</definedName>
    <definedName name="af_1" localSheetId="3">#REF!</definedName>
    <definedName name="af_1">#REF!</definedName>
    <definedName name="aff" localSheetId="3">#REF!</definedName>
    <definedName name="aff">#REF!</definedName>
    <definedName name="afi" localSheetId="3">#REF!</definedName>
    <definedName name="afi">#REF!</definedName>
    <definedName name="afp" localSheetId="3">#REF!</definedName>
    <definedName name="afp">#REF!</definedName>
    <definedName name="ag" localSheetId="3">#REF!</definedName>
    <definedName name="ag" localSheetId="9">#REF!</definedName>
    <definedName name="ag">#REF!</definedName>
    <definedName name="ag_1" localSheetId="3">#REF!</definedName>
    <definedName name="ag_1">#REF!</definedName>
    <definedName name="agr" localSheetId="3">#REF!</definedName>
    <definedName name="agr">#REF!</definedName>
    <definedName name="AITEM" localSheetId="8">[1]SERVIÇO!#REF!</definedName>
    <definedName name="AITEM" localSheetId="7">[1]SERVIÇO!#REF!</definedName>
    <definedName name="AITEM" localSheetId="3">[1]SERVIÇO!#REF!</definedName>
    <definedName name="AITEM" localSheetId="9">[1]SERVIÇO!#REF!</definedName>
    <definedName name="AITEM" localSheetId="5">[1]SERVIÇO!#REF!</definedName>
    <definedName name="AITEM">[1]SERVIÇO!#REF!</definedName>
    <definedName name="ALTADUC" localSheetId="8">[1]SERVIÇO!#REF!</definedName>
    <definedName name="ALTADUC" localSheetId="7">[1]SERVIÇO!#REF!</definedName>
    <definedName name="ALTADUC" localSheetId="3">[1]SERVIÇO!#REF!</definedName>
    <definedName name="ALTADUC" localSheetId="9">[1]SERVIÇO!#REF!</definedName>
    <definedName name="ALTADUC" localSheetId="5">[1]SERVIÇO!#REF!</definedName>
    <definedName name="ALTADUC">[1]SERVIÇO!#REF!</definedName>
    <definedName name="ALTBOMB" localSheetId="8">[1]SERVIÇO!#REF!</definedName>
    <definedName name="ALTBOMB" localSheetId="7">[1]SERVIÇO!#REF!</definedName>
    <definedName name="ALTBOMB" localSheetId="3">[1]SERVIÇO!#REF!</definedName>
    <definedName name="ALTBOMB" localSheetId="9">[1]SERVIÇO!#REF!</definedName>
    <definedName name="ALTBOMB" localSheetId="5">[1]SERVIÇO!#REF!</definedName>
    <definedName name="ALTBOMB">[1]SERVIÇO!#REF!</definedName>
    <definedName name="ALTCAP" localSheetId="8">[1]SERVIÇO!#REF!</definedName>
    <definedName name="ALTCAP" localSheetId="7">[1]SERVIÇO!#REF!</definedName>
    <definedName name="ALTCAP" localSheetId="3">[1]SERVIÇO!#REF!</definedName>
    <definedName name="ALTCAP" localSheetId="9">[1]SERVIÇO!#REF!</definedName>
    <definedName name="ALTCAP" localSheetId="5">[1]SERVIÇO!#REF!</definedName>
    <definedName name="ALTCAP">[1]SERVIÇO!#REF!</definedName>
    <definedName name="ALTDER" localSheetId="8">[1]SERVIÇO!#REF!</definedName>
    <definedName name="ALTDER" localSheetId="7">[1]SERVIÇO!#REF!</definedName>
    <definedName name="ALTDER" localSheetId="3">[1]SERVIÇO!#REF!</definedName>
    <definedName name="ALTDER" localSheetId="9">[1]SERVIÇO!#REF!</definedName>
    <definedName name="ALTDER" localSheetId="5">[1]SERVIÇO!#REF!</definedName>
    <definedName name="ALTDER">[1]SERVIÇO!#REF!</definedName>
    <definedName name="ALTEQUIP" localSheetId="3">[1]SERVIÇO!#REF!</definedName>
    <definedName name="ALTEQUIP">[1]SERVIÇO!#REF!</definedName>
    <definedName name="ALTIEQP" localSheetId="3">[1]SERVIÇO!#REF!</definedName>
    <definedName name="ALTIEQP">[1]SERVIÇO!#REF!</definedName>
    <definedName name="ALTMUR" localSheetId="3">[1]SERVIÇO!#REF!</definedName>
    <definedName name="ALTMUR">[1]SERVIÇO!#REF!</definedName>
    <definedName name="ALTRES10" localSheetId="3">[1]SERVIÇO!#REF!</definedName>
    <definedName name="ALTRES10">[1]SERVIÇO!#REF!</definedName>
    <definedName name="ALTRES15" localSheetId="3">[1]SERVIÇO!#REF!</definedName>
    <definedName name="ALTRES15">[1]SERVIÇO!#REF!</definedName>
    <definedName name="ALTRES20" localSheetId="3">[1]SERVIÇO!#REF!</definedName>
    <definedName name="ALTRES20">[1]SERVIÇO!#REF!</definedName>
    <definedName name="ALTTRANS" localSheetId="3">[1]SERVIÇO!#REF!</definedName>
    <definedName name="ALTTRANS">[1]SERVIÇO!#REF!</definedName>
    <definedName name="amc" localSheetId="8">#REF!</definedName>
    <definedName name="amc" localSheetId="7">#REF!</definedName>
    <definedName name="amc" localSheetId="3">#REF!</definedName>
    <definedName name="amc" localSheetId="9">#REF!</definedName>
    <definedName name="amc" localSheetId="5">#REF!</definedName>
    <definedName name="amc">#REF!</definedName>
    <definedName name="amd" localSheetId="8">#REF!</definedName>
    <definedName name="amd" localSheetId="7">#REF!</definedName>
    <definedName name="amd" localSheetId="3">#REF!</definedName>
    <definedName name="amd" localSheetId="9">#REF!</definedName>
    <definedName name="amd" localSheetId="5">#REF!</definedName>
    <definedName name="amd">#REF!</definedName>
    <definedName name="ame" localSheetId="8">#REF!</definedName>
    <definedName name="ame" localSheetId="7">#REF!</definedName>
    <definedName name="ame" localSheetId="3">#REF!</definedName>
    <definedName name="ame" localSheetId="9">#REF!</definedName>
    <definedName name="ame" localSheetId="5">#REF!</definedName>
    <definedName name="ame">#REF!</definedName>
    <definedName name="amm" localSheetId="3">#REF!</definedName>
    <definedName name="amm">#REF!</definedName>
    <definedName name="AmorEscri" localSheetId="8">[5]EquiA!#REF!</definedName>
    <definedName name="AmorEscri" localSheetId="7">[5]EquiA!#REF!</definedName>
    <definedName name="AmorEscri" localSheetId="3">[5]EquiA!#REF!</definedName>
    <definedName name="AmorEscri" localSheetId="9">[5]EquiA!#REF!</definedName>
    <definedName name="AmorEscri" localSheetId="5">[5]EquiA!#REF!</definedName>
    <definedName name="AmorEscri">[5]EquiA!#REF!</definedName>
    <definedName name="AmorEscri_1" localSheetId="8">[5]EquiA!#REF!</definedName>
    <definedName name="AmorEscri_1" localSheetId="7">[5]EquiA!#REF!</definedName>
    <definedName name="AmorEscri_1" localSheetId="3">[5]EquiA!#REF!</definedName>
    <definedName name="AmorEscri_1" localSheetId="9">[5]EquiA!#REF!</definedName>
    <definedName name="AmorEscri_1" localSheetId="5">[5]EquiA!#REF!</definedName>
    <definedName name="AmorEscri_1">[5]EquiA!#REF!</definedName>
    <definedName name="AmorEscri_1_4" localSheetId="8">[5]EquiA!#REF!</definedName>
    <definedName name="AmorEscri_1_4" localSheetId="7">[5]EquiA!#REF!</definedName>
    <definedName name="AmorEscri_1_4" localSheetId="3">[5]EquiA!#REF!</definedName>
    <definedName name="AmorEscri_1_4" localSheetId="9">[5]EquiA!#REF!</definedName>
    <definedName name="AmorEscri_1_4" localSheetId="5">[5]EquiA!#REF!</definedName>
    <definedName name="AmorEscri_1_4">[5]EquiA!#REF!</definedName>
    <definedName name="AmorEscri_4" localSheetId="8">[5]EquiA!#REF!</definedName>
    <definedName name="AmorEscri_4" localSheetId="7">[5]EquiA!#REF!</definedName>
    <definedName name="AmorEscri_4" localSheetId="3">[5]EquiA!#REF!</definedName>
    <definedName name="AmorEscri_4" localSheetId="9">[5]EquiA!#REF!</definedName>
    <definedName name="AmorEscri_4" localSheetId="5">[5]EquiA!#REF!</definedName>
    <definedName name="AmorEscri_4">[5]EquiA!#REF!</definedName>
    <definedName name="AmorEscri_6" localSheetId="8">[5]EquiA!#REF!</definedName>
    <definedName name="AmorEscri_6" localSheetId="7">[5]EquiA!#REF!</definedName>
    <definedName name="AmorEscri_6" localSheetId="3">[5]EquiA!#REF!</definedName>
    <definedName name="AmorEscri_6" localSheetId="9">[5]EquiA!#REF!</definedName>
    <definedName name="AmorEscri_6" localSheetId="5">[5]EquiA!#REF!</definedName>
    <definedName name="AmorEscri_6">[5]EquiA!#REF!</definedName>
    <definedName name="AmorEscri_6_4" localSheetId="3">[5]EquiA!#REF!</definedName>
    <definedName name="AmorEscri_6_4">[5]EquiA!#REF!</definedName>
    <definedName name="AmorVei" localSheetId="3">[5]EquiA!#REF!</definedName>
    <definedName name="AmorVei">[5]EquiA!#REF!</definedName>
    <definedName name="AmorVei_1" localSheetId="3">[5]EquiA!#REF!</definedName>
    <definedName name="AmorVei_1">[5]EquiA!#REF!</definedName>
    <definedName name="AmorVei_1_4" localSheetId="3">[5]EquiA!#REF!</definedName>
    <definedName name="AmorVei_1_4">[5]EquiA!#REF!</definedName>
    <definedName name="AmorVei_4" localSheetId="3">[5]EquiA!#REF!</definedName>
    <definedName name="AmorVei_4">[5]EquiA!#REF!</definedName>
    <definedName name="AmorVei_6" localSheetId="3">[5]EquiA!#REF!</definedName>
    <definedName name="AmorVei_6">[5]EquiA!#REF!</definedName>
    <definedName name="AmorVei_6_4" localSheetId="3">[5]EquiA!#REF!</definedName>
    <definedName name="AmorVei_6_4">[5]EquiA!#REF!</definedName>
    <definedName name="anb" localSheetId="8">#REF!</definedName>
    <definedName name="anb" localSheetId="7">#REF!</definedName>
    <definedName name="anb" localSheetId="3">#REF!</definedName>
    <definedName name="anb" localSheetId="9">#REF!</definedName>
    <definedName name="anb" localSheetId="5">#REF!</definedName>
    <definedName name="anb">#REF!</definedName>
    <definedName name="apc" localSheetId="8">#REF!</definedName>
    <definedName name="apc" localSheetId="7">#REF!</definedName>
    <definedName name="apc" localSheetId="3">#REF!</definedName>
    <definedName name="apc" localSheetId="9">#REF!</definedName>
    <definedName name="apc" localSheetId="5">#REF!</definedName>
    <definedName name="apc">#REF!</definedName>
    <definedName name="apmfs" localSheetId="3">#REF!</definedName>
    <definedName name="apmfs">#REF!</definedName>
    <definedName name="AQTEMP1" localSheetId="8">[1]SERVIÇO!#REF!</definedName>
    <definedName name="AQTEMP1" localSheetId="7">[1]SERVIÇO!#REF!</definedName>
    <definedName name="AQTEMP1" localSheetId="3">[1]SERVIÇO!#REF!</definedName>
    <definedName name="AQTEMP1" localSheetId="9">[1]SERVIÇO!#REF!</definedName>
    <definedName name="AQTEMP1" localSheetId="5">[1]SERVIÇO!#REF!</definedName>
    <definedName name="AQTEMP1">[1]SERVIÇO!#REF!</definedName>
    <definedName name="AQTEMP2" localSheetId="8">[1]SERVIÇO!#REF!</definedName>
    <definedName name="AQTEMP2" localSheetId="7">[1]SERVIÇO!#REF!</definedName>
    <definedName name="AQTEMP2" localSheetId="3">[1]SERVIÇO!#REF!</definedName>
    <definedName name="AQTEMP2" localSheetId="9">[1]SERVIÇO!#REF!</definedName>
    <definedName name="AQTEMP2" localSheetId="5">[1]SERVIÇO!#REF!</definedName>
    <definedName name="AQTEMP2">[1]SERVIÇO!#REF!</definedName>
    <definedName name="are" localSheetId="8">#REF!</definedName>
    <definedName name="are" localSheetId="7">#REF!</definedName>
    <definedName name="are" localSheetId="3">#REF!</definedName>
    <definedName name="are" localSheetId="9">#REF!</definedName>
    <definedName name="are" localSheetId="5">#REF!</definedName>
    <definedName name="are">#REF!</definedName>
    <definedName name="_xlnm.Print_Area" localSheetId="4">CPUs!$A$1:$H$250</definedName>
    <definedName name="_xlnm.Print_Area" localSheetId="3">Cronograma_Desembolso!$A$1:$I$47</definedName>
    <definedName name="_xlnm.Print_Area" localSheetId="9">'Det Enc Sociais'!$A$2:$H$49</definedName>
    <definedName name="_xlnm.Print_Area" localSheetId="0">'Instruções Preenchimento'!$A$1:$F$17</definedName>
    <definedName name="_xlnm.Print_Area" localSheetId="1">'Itens para CPUs'!$A$1:$I$148</definedName>
    <definedName name="_xlnm.Print_Area" localSheetId="2">'Resumo Geral'!$A$1:$H$37</definedName>
    <definedName name="ARQ" localSheetId="8">[1]SERVIÇO!#REF!</definedName>
    <definedName name="ARQ" localSheetId="7">[1]SERVIÇO!#REF!</definedName>
    <definedName name="ARQ" localSheetId="3">[1]SERVIÇO!#REF!</definedName>
    <definedName name="ARQ" localSheetId="9">[1]SERVIÇO!#REF!</definedName>
    <definedName name="ARQ" localSheetId="5">[1]SERVIÇO!#REF!</definedName>
    <definedName name="ARQ">[1]SERVIÇO!#REF!</definedName>
    <definedName name="ARQERR" localSheetId="8">[1]SERVIÇO!#REF!</definedName>
    <definedName name="ARQERR" localSheetId="7">[1]SERVIÇO!#REF!</definedName>
    <definedName name="ARQERR" localSheetId="3">[1]SERVIÇO!#REF!</definedName>
    <definedName name="ARQERR" localSheetId="9">[1]SERVIÇO!#REF!</definedName>
    <definedName name="ARQERR" localSheetId="5">[1]SERVIÇO!#REF!</definedName>
    <definedName name="ARQERR">[1]SERVIÇO!#REF!</definedName>
    <definedName name="ARQMARC" localSheetId="8">[1]SERVIÇO!#REF!</definedName>
    <definedName name="ARQMARC" localSheetId="7">[1]SERVIÇO!#REF!</definedName>
    <definedName name="ARQMARC" localSheetId="3">[1]SERVIÇO!#REF!</definedName>
    <definedName name="ARQMARC" localSheetId="9">[1]SERVIÇO!#REF!</definedName>
    <definedName name="ARQMARC" localSheetId="5">[1]SERVIÇO!#REF!</definedName>
    <definedName name="ARQMARC">[1]SERVIÇO!#REF!</definedName>
    <definedName name="ARQPLAN" localSheetId="8">[1]SERVIÇO!#REF!</definedName>
    <definedName name="ARQPLAN" localSheetId="7">[1]SERVIÇO!#REF!</definedName>
    <definedName name="ARQPLAN" localSheetId="3">[1]SERVIÇO!#REF!</definedName>
    <definedName name="ARQPLAN" localSheetId="9">[1]SERVIÇO!#REF!</definedName>
    <definedName name="ARQPLAN" localSheetId="5">[1]SERVIÇO!#REF!</definedName>
    <definedName name="ARQPLAN">[1]SERVIÇO!#REF!</definedName>
    <definedName name="ARQT" localSheetId="3">[1]SERVIÇO!#REF!</definedName>
    <definedName name="ARQT">[1]SERVIÇO!#REF!</definedName>
    <definedName name="ARQTEMP" localSheetId="3">[1]SERVIÇO!#REF!</definedName>
    <definedName name="ARQTEMP">[1]SERVIÇO!#REF!</definedName>
    <definedName name="ARQTXT" localSheetId="3">[1]SERVIÇO!#REF!</definedName>
    <definedName name="ARQTXT">[1]SERVIÇO!#REF!</definedName>
    <definedName name="ARTEMP" localSheetId="3">[1]SERVIÇO!#REF!</definedName>
    <definedName name="ARTEMP">[1]SERVIÇO!#REF!</definedName>
    <definedName name="Asf" localSheetId="8">#REF!</definedName>
    <definedName name="Asf" localSheetId="7">#REF!</definedName>
    <definedName name="Asf" localSheetId="3">#REF!</definedName>
    <definedName name="Asf" localSheetId="9">#REF!</definedName>
    <definedName name="Asf" localSheetId="5">#REF!</definedName>
    <definedName name="Asf">#REF!</definedName>
    <definedName name="ass" localSheetId="8">[1]SERVIÇO!#REF!</definedName>
    <definedName name="ass" localSheetId="7">[1]SERVIÇO!#REF!</definedName>
    <definedName name="ass" localSheetId="3">[1]SERVIÇO!#REF!</definedName>
    <definedName name="ass" localSheetId="9">[1]SERVIÇO!#REF!</definedName>
    <definedName name="ass">[1]SERVIÇO!#REF!</definedName>
    <definedName name="B320I" localSheetId="8">#REF!</definedName>
    <definedName name="B320I" localSheetId="7">#REF!</definedName>
    <definedName name="B320I" localSheetId="3">#REF!</definedName>
    <definedName name="B320I" localSheetId="9">#REF!</definedName>
    <definedName name="B320I" localSheetId="5">#REF!</definedName>
    <definedName name="B320I">#REF!</definedName>
    <definedName name="B320P" localSheetId="8">#REF!</definedName>
    <definedName name="B320P" localSheetId="7">#REF!</definedName>
    <definedName name="B320P" localSheetId="3">#REF!</definedName>
    <definedName name="B320P" localSheetId="9">#REF!</definedName>
    <definedName name="B320P" localSheetId="5">#REF!</definedName>
    <definedName name="B320P">#REF!</definedName>
    <definedName name="B500I" localSheetId="8">#REF!</definedName>
    <definedName name="B500I" localSheetId="7">#REF!</definedName>
    <definedName name="B500I" localSheetId="3">#REF!</definedName>
    <definedName name="B500I" localSheetId="9">#REF!</definedName>
    <definedName name="B500I" localSheetId="5">#REF!</definedName>
    <definedName name="B500I">#REF!</definedName>
    <definedName name="B500P" localSheetId="3">#REF!</definedName>
    <definedName name="B500P">#REF!</definedName>
    <definedName name="BALTO" localSheetId="3">#REF!</definedName>
    <definedName name="BALTO">#REF!</definedName>
    <definedName name="_xlnm.Database" localSheetId="3">#REF!</definedName>
    <definedName name="_xlnm.Database">#REF!</definedName>
    <definedName name="bcc10.10" localSheetId="3">#REF!</definedName>
    <definedName name="bcc10.10">#REF!</definedName>
    <definedName name="bcc10.20" localSheetId="3">#REF!</definedName>
    <definedName name="bcc10.20">#REF!</definedName>
    <definedName name="bcc4.5" localSheetId="3">#REF!</definedName>
    <definedName name="bcc4.5">#REF!</definedName>
    <definedName name="bcc5.10" localSheetId="3">#REF!</definedName>
    <definedName name="bcc5.10">#REF!</definedName>
    <definedName name="bcc5.15" localSheetId="3">#REF!</definedName>
    <definedName name="bcc5.15">#REF!</definedName>
    <definedName name="bcc5.20" localSheetId="3">#REF!</definedName>
    <definedName name="bcc5.20">#REF!</definedName>
    <definedName name="bcc5.5" localSheetId="3">#REF!</definedName>
    <definedName name="bcc5.5">#REF!</definedName>
    <definedName name="bcc6.10" localSheetId="3">#REF!</definedName>
    <definedName name="bcc6.10">#REF!</definedName>
    <definedName name="bcc6.15" localSheetId="3">#REF!</definedName>
    <definedName name="bcc6.15">#REF!</definedName>
    <definedName name="bcc6.20" localSheetId="3">#REF!</definedName>
    <definedName name="bcc6.20">#REF!</definedName>
    <definedName name="bcc6.5" localSheetId="3">#REF!</definedName>
    <definedName name="bcc6.5">#REF!</definedName>
    <definedName name="bcc8.10" localSheetId="3">#REF!</definedName>
    <definedName name="bcc8.10">#REF!</definedName>
    <definedName name="bcc8.15" localSheetId="3">#REF!</definedName>
    <definedName name="bcc8.15">#REF!</definedName>
    <definedName name="bcc8.20" localSheetId="3">#REF!</definedName>
    <definedName name="bcc8.20">#REF!</definedName>
    <definedName name="bcc8.5" localSheetId="3">#REF!</definedName>
    <definedName name="bcc8.5">#REF!</definedName>
    <definedName name="bcf" localSheetId="3">#REF!</definedName>
    <definedName name="bcf">#REF!</definedName>
    <definedName name="bcp" localSheetId="3">#REF!</definedName>
    <definedName name="bcp">#REF!</definedName>
    <definedName name="BDI" localSheetId="3">#REF!</definedName>
    <definedName name="BDI">#REF!</definedName>
    <definedName name="BDIE">[6]Insumos!$D$5</definedName>
    <definedName name="bebqt" localSheetId="8">[1]SERVIÇO!#REF!</definedName>
    <definedName name="bebqt" localSheetId="7">[1]SERVIÇO!#REF!</definedName>
    <definedName name="bebqt" localSheetId="3">[1]SERVIÇO!#REF!</definedName>
    <definedName name="bebqt" localSheetId="9">[1]SERVIÇO!#REF!</definedName>
    <definedName name="bebqt" localSheetId="5">[1]SERVIÇO!#REF!</definedName>
    <definedName name="bebqt">[1]SERVIÇO!#REF!</definedName>
    <definedName name="bet" localSheetId="8">#REF!</definedName>
    <definedName name="bet" localSheetId="7">#REF!</definedName>
    <definedName name="bet" localSheetId="3">#REF!</definedName>
    <definedName name="bet" localSheetId="9">#REF!</definedName>
    <definedName name="bet" localSheetId="5">#REF!</definedName>
    <definedName name="bet">#REF!</definedName>
    <definedName name="biro" localSheetId="8">[5]PessA!#REF!</definedName>
    <definedName name="biro" localSheetId="7">[5]PessA!#REF!</definedName>
    <definedName name="biro" localSheetId="3">[5]PessA!#REF!</definedName>
    <definedName name="biro" localSheetId="9">[5]PessA!#REF!</definedName>
    <definedName name="biro" localSheetId="5">[5]PessA!#REF!</definedName>
    <definedName name="biro">[5]PessA!#REF!</definedName>
    <definedName name="biro_1" localSheetId="8">[5]PessA!#REF!</definedName>
    <definedName name="biro_1" localSheetId="7">[5]PessA!#REF!</definedName>
    <definedName name="biro_1" localSheetId="3">[5]PessA!#REF!</definedName>
    <definedName name="biro_1" localSheetId="9">[5]PessA!#REF!</definedName>
    <definedName name="biro_1" localSheetId="5">[5]PessA!#REF!</definedName>
    <definedName name="biro_1">[5]PessA!#REF!</definedName>
    <definedName name="biro_1_4" localSheetId="8">[5]PessA!#REF!</definedName>
    <definedName name="biro_1_4" localSheetId="7">[5]PessA!#REF!</definedName>
    <definedName name="biro_1_4" localSheetId="3">[5]PessA!#REF!</definedName>
    <definedName name="biro_1_4" localSheetId="9">[5]PessA!#REF!</definedName>
    <definedName name="biro_1_4" localSheetId="5">[5]PessA!#REF!</definedName>
    <definedName name="biro_1_4">[5]PessA!#REF!</definedName>
    <definedName name="biro_4" localSheetId="8">[5]PessA!#REF!</definedName>
    <definedName name="biro_4" localSheetId="7">[5]PessA!#REF!</definedName>
    <definedName name="biro_4" localSheetId="3">[5]PessA!#REF!</definedName>
    <definedName name="biro_4" localSheetId="9">[5]PessA!#REF!</definedName>
    <definedName name="biro_4" localSheetId="5">[5]PessA!#REF!</definedName>
    <definedName name="biro_4">[5]PessA!#REF!</definedName>
    <definedName name="biro_6" localSheetId="8">[5]PessA!#REF!</definedName>
    <definedName name="biro_6" localSheetId="7">[5]PessA!#REF!</definedName>
    <definedName name="biro_6" localSheetId="3">[5]PessA!#REF!</definedName>
    <definedName name="biro_6" localSheetId="9">[5]PessA!#REF!</definedName>
    <definedName name="biro_6" localSheetId="5">[5]PessA!#REF!</definedName>
    <definedName name="biro_6">[5]PessA!#REF!</definedName>
    <definedName name="biro_6_4" localSheetId="3">[5]PessA!#REF!</definedName>
    <definedName name="biro_6_4" localSheetId="5">[5]PessA!#REF!</definedName>
    <definedName name="biro_6_4">[5]PessA!#REF!</definedName>
    <definedName name="bomp2" localSheetId="8">#REF!</definedName>
    <definedName name="bomp2" localSheetId="7">#REF!</definedName>
    <definedName name="bomp2" localSheetId="3">#REF!</definedName>
    <definedName name="bomp2" localSheetId="9">#REF!</definedName>
    <definedName name="bomp2" localSheetId="5">#REF!</definedName>
    <definedName name="bomp2">#REF!</definedName>
    <definedName name="BPF" localSheetId="8">#REF!</definedName>
    <definedName name="BPF" localSheetId="7">#REF!</definedName>
    <definedName name="BPF" localSheetId="3">#REF!</definedName>
    <definedName name="BPF" localSheetId="9">#REF!</definedName>
    <definedName name="BPF" localSheetId="5">#REF!</definedName>
    <definedName name="BPF">#REF!</definedName>
    <definedName name="CA15I" localSheetId="8">#REF!</definedName>
    <definedName name="CA15I" localSheetId="7">#REF!</definedName>
    <definedName name="CA15I" localSheetId="3">#REF!</definedName>
    <definedName name="CA15I" localSheetId="9">#REF!</definedName>
    <definedName name="CA15I" localSheetId="5">#REF!</definedName>
    <definedName name="CA15I">#REF!</definedName>
    <definedName name="CA15P" localSheetId="3">#REF!</definedName>
    <definedName name="CA15P">#REF!</definedName>
    <definedName name="CA25I" localSheetId="3">#REF!</definedName>
    <definedName name="CA25I">#REF!</definedName>
    <definedName name="CA25P" localSheetId="3">#REF!</definedName>
    <definedName name="CA25P">#REF!</definedName>
    <definedName name="caba1_0" localSheetId="3">#REF!</definedName>
    <definedName name="caba1_0" localSheetId="9">#REF!</definedName>
    <definedName name="caba1_0">#REF!</definedName>
    <definedName name="caba4" localSheetId="3">#REF!</definedName>
    <definedName name="caba4" localSheetId="9">#REF!</definedName>
    <definedName name="caba4">#REF!</definedName>
    <definedName name="cal" localSheetId="3">#REF!</definedName>
    <definedName name="cal">#REF!</definedName>
    <definedName name="calpi" localSheetId="3">#REF!</definedName>
    <definedName name="calpi">#REF!</definedName>
    <definedName name="CAMP" localSheetId="8">[1]SERVIÇO!#REF!</definedName>
    <definedName name="CAMP" localSheetId="7">[1]SERVIÇO!#REF!</definedName>
    <definedName name="camp" localSheetId="3">#REF!</definedName>
    <definedName name="camp" localSheetId="9">#REF!</definedName>
    <definedName name="camp" localSheetId="5">#REF!</definedName>
    <definedName name="camp">#REF!</definedName>
    <definedName name="CB10I" localSheetId="8">#REF!</definedName>
    <definedName name="CB10I" localSheetId="7">#REF!</definedName>
    <definedName name="CB10I" localSheetId="3">#REF!</definedName>
    <definedName name="CB10I" localSheetId="9">#REF!</definedName>
    <definedName name="CB10I" localSheetId="5">#REF!</definedName>
    <definedName name="CB10I">#REF!</definedName>
    <definedName name="CB10P" localSheetId="8">#REF!</definedName>
    <definedName name="CB10P" localSheetId="7">#REF!</definedName>
    <definedName name="CB10P" localSheetId="3">#REF!</definedName>
    <definedName name="CB10P" localSheetId="9">#REF!</definedName>
    <definedName name="CB10P" localSheetId="5">#REF!</definedName>
    <definedName name="CB10P">#REF!</definedName>
    <definedName name="CB4I" localSheetId="3">#REF!</definedName>
    <definedName name="CB4I">#REF!</definedName>
    <definedName name="CB4P" localSheetId="3">#REF!</definedName>
    <definedName name="CB4P">#REF!</definedName>
    <definedName name="CB6.5I" localSheetId="3">#REF!</definedName>
    <definedName name="CB6.5I">#REF!</definedName>
    <definedName name="CB6.5P" localSheetId="3">#REF!</definedName>
    <definedName name="CB6.5P">#REF!</definedName>
    <definedName name="CB6I" localSheetId="3">#REF!</definedName>
    <definedName name="CB6I">#REF!</definedName>
    <definedName name="CB6P" localSheetId="3">#REF!</definedName>
    <definedName name="CB6P">#REF!</definedName>
    <definedName name="cbas" localSheetId="3">#REF!</definedName>
    <definedName name="cbas">#REF!</definedName>
    <definedName name="ccp" localSheetId="3">#REF!</definedName>
    <definedName name="ccp">#REF!</definedName>
    <definedName name="cds" localSheetId="3">#REF!</definedName>
    <definedName name="cds">#REF!</definedName>
    <definedName name="cec20x20" localSheetId="3">#REF!</definedName>
    <definedName name="cec20x20">#REF!</definedName>
    <definedName name="cer1_2" localSheetId="3">#REF!</definedName>
    <definedName name="cer1_2">#REF!</definedName>
    <definedName name="chaf" localSheetId="3">#REF!</definedName>
    <definedName name="chaf">#REF!</definedName>
    <definedName name="CHAFQT" localSheetId="8">[1]SERVIÇO!#REF!</definedName>
    <definedName name="CHAFQT" localSheetId="7">[1]SERVIÇO!#REF!</definedName>
    <definedName name="CHAFQT" localSheetId="3">[1]SERVIÇO!#REF!</definedName>
    <definedName name="CHAFQT" localSheetId="9">[1]SERVIÇO!#REF!</definedName>
    <definedName name="CHAFQT" localSheetId="5">[1]SERVIÇO!#REF!</definedName>
    <definedName name="CHAFQT">[1]SERVIÇO!#REF!</definedName>
    <definedName name="cho" localSheetId="3">#REF!</definedName>
    <definedName name="cho" localSheetId="9">#REF!</definedName>
    <definedName name="cho">#REF!</definedName>
    <definedName name="cho_1" localSheetId="3">#REF!</definedName>
    <definedName name="cho_1">#REF!</definedName>
    <definedName name="ci" localSheetId="3">#REF!</definedName>
    <definedName name="ci" localSheetId="9">#REF!</definedName>
    <definedName name="ci">#REF!</definedName>
    <definedName name="ci_1" localSheetId="3">#REF!</definedName>
    <definedName name="ci_1">#REF!</definedName>
    <definedName name="cib" localSheetId="3">#REF!</definedName>
    <definedName name="cib">#REF!</definedName>
    <definedName name="cim" localSheetId="3">#REF!</definedName>
    <definedName name="cim">#REF!</definedName>
    <definedName name="clp" localSheetId="3">#REF!</definedName>
    <definedName name="clp">#REF!</definedName>
    <definedName name="clr1_2" localSheetId="3">#REF!</definedName>
    <definedName name="clr1_2">#REF!</definedName>
    <definedName name="CM9I" localSheetId="3">#REF!</definedName>
    <definedName name="CM9I">#REF!</definedName>
    <definedName name="CM9P" localSheetId="3">#REF!</definedName>
    <definedName name="CM9P">#REF!</definedName>
    <definedName name="COD_ATRIUM" localSheetId="3">#REF!</definedName>
    <definedName name="COD_ATRIUM">#REF!</definedName>
    <definedName name="COD_SINAPI" localSheetId="3">#REF!</definedName>
    <definedName name="COD_SINAPI">#REF!</definedName>
    <definedName name="COLSUB" localSheetId="8">[1]SERVIÇO!#REF!</definedName>
    <definedName name="COLSUB" localSheetId="7">[1]SERVIÇO!#REF!</definedName>
    <definedName name="COLSUB" localSheetId="3">[1]SERVIÇO!#REF!</definedName>
    <definedName name="COLSUB" localSheetId="9">[1]SERVIÇO!#REF!</definedName>
    <definedName name="COLSUB" localSheetId="5">[1]SERVIÇO!#REF!</definedName>
    <definedName name="COLSUB">[1]SERVIÇO!#REF!</definedName>
    <definedName name="comp" localSheetId="8">#REF!</definedName>
    <definedName name="comp" localSheetId="7">#REF!</definedName>
    <definedName name="comp" localSheetId="3">#REF!</definedName>
    <definedName name="comp" localSheetId="9">#REF!</definedName>
    <definedName name="comp" localSheetId="5">#REF!</definedName>
    <definedName name="comp">#REF!</definedName>
    <definedName name="CONT1" localSheetId="8">[1]SERVIÇO!#REF!</definedName>
    <definedName name="CONT1" localSheetId="7">[1]SERVIÇO!#REF!</definedName>
    <definedName name="CONT1" localSheetId="3">[1]SERVIÇO!#REF!</definedName>
    <definedName name="CONT1" localSheetId="9">[1]SERVIÇO!#REF!</definedName>
    <definedName name="CONT1" localSheetId="5">[1]SERVIÇO!#REF!</definedName>
    <definedName name="CONT1">[1]SERVIÇO!#REF!</definedName>
    <definedName name="CONT2" localSheetId="8">[1]SERVIÇO!#REF!</definedName>
    <definedName name="CONT2" localSheetId="7">[1]SERVIÇO!#REF!</definedName>
    <definedName name="CONT2" localSheetId="3">[1]SERVIÇO!#REF!</definedName>
    <definedName name="CONT2" localSheetId="9">[1]SERVIÇO!#REF!</definedName>
    <definedName name="CONT2" localSheetId="5">[1]SERVIÇO!#REF!</definedName>
    <definedName name="CONT2">[1]SERVIÇO!#REF!</definedName>
    <definedName name="CONT3" localSheetId="8">[1]SERVIÇO!#REF!</definedName>
    <definedName name="CONT3" localSheetId="7">[1]SERVIÇO!#REF!</definedName>
    <definedName name="CONT3" localSheetId="3">[1]SERVIÇO!#REF!</definedName>
    <definedName name="CONT3" localSheetId="9">[1]SERVIÇO!#REF!</definedName>
    <definedName name="CONT3" localSheetId="5">[1]SERVIÇO!#REF!</definedName>
    <definedName name="CONT3">[1]SERVIÇO!#REF!</definedName>
    <definedName name="CONTAIT" localSheetId="8">[1]SERVIÇO!#REF!</definedName>
    <definedName name="CONTAIT" localSheetId="7">[1]SERVIÇO!#REF!</definedName>
    <definedName name="CONTAIT" localSheetId="3">[1]SERVIÇO!#REF!</definedName>
    <definedName name="CONTAIT" localSheetId="9">[1]SERVIÇO!#REF!</definedName>
    <definedName name="CONTAIT" localSheetId="5">[1]SERVIÇO!#REF!</definedName>
    <definedName name="CONTAIT">[1]SERVIÇO!#REF!</definedName>
    <definedName name="CONTREC" localSheetId="8">[1]SERVIÇO!#REF!</definedName>
    <definedName name="CONTREC" localSheetId="7">[1]SERVIÇO!#REF!</definedName>
    <definedName name="CONTREC" localSheetId="3">[1]SERVIÇO!#REF!</definedName>
    <definedName name="CONTREC" localSheetId="9">[1]SERVIÇO!#REF!</definedName>
    <definedName name="CONTREC" localSheetId="5">[1]SERVIÇO!#REF!</definedName>
    <definedName name="CONTREC">[1]SERVIÇO!#REF!</definedName>
    <definedName name="CONTRES" localSheetId="3">[1]SERVIÇO!#REF!</definedName>
    <definedName name="CONTRES" localSheetId="5">[1]SERVIÇO!#REF!</definedName>
    <definedName name="CONTRES">[1]SERVIÇO!#REF!</definedName>
    <definedName name="CPA" localSheetId="8">#REF!</definedName>
    <definedName name="CPA" localSheetId="7">#REF!</definedName>
    <definedName name="CPA" localSheetId="3">#REF!</definedName>
    <definedName name="CPA" localSheetId="9">#REF!</definedName>
    <definedName name="CPA" localSheetId="5">#REF!</definedName>
    <definedName name="CPA">#REF!</definedName>
    <definedName name="CPAF" localSheetId="8">#REF!</definedName>
    <definedName name="CPAF" localSheetId="7">#REF!</definedName>
    <definedName name="CPAF" localSheetId="3">#REF!</definedName>
    <definedName name="CPAF" localSheetId="9">#REF!</definedName>
    <definedName name="CPAF" localSheetId="5">#REF!</definedName>
    <definedName name="CPAF">#REF!</definedName>
    <definedName name="CRITERX" localSheetId="8">[1]SERVIÇO!#REF!</definedName>
    <definedName name="CRITERX" localSheetId="7">[1]SERVIÇO!#REF!</definedName>
    <definedName name="CRITERX" localSheetId="3">[1]SERVIÇO!#REF!</definedName>
    <definedName name="CRITERX" localSheetId="9">[1]SERVIÇO!#REF!</definedName>
    <definedName name="CRITERX" localSheetId="5">[1]SERVIÇO!#REF!</definedName>
    <definedName name="CRITERX">[1]SERVIÇO!#REF!</definedName>
    <definedName name="ctfa4" localSheetId="8">#REF!</definedName>
    <definedName name="ctfa4" localSheetId="7">#REF!</definedName>
    <definedName name="ctfa4" localSheetId="3">#REF!</definedName>
    <definedName name="ctfa4" localSheetId="9">#REF!</definedName>
    <definedName name="ctfa4" localSheetId="5">#REF!</definedName>
    <definedName name="ctfa4">#REF!</definedName>
    <definedName name="ctpvc" localSheetId="8">#REF!</definedName>
    <definedName name="ctpvc" localSheetId="7">#REF!</definedName>
    <definedName name="ctpvc" localSheetId="3">#REF!</definedName>
    <definedName name="ctpvc" localSheetId="9">#REF!</definedName>
    <definedName name="ctpvc" localSheetId="5">#REF!</definedName>
    <definedName name="ctpvc">#REF!</definedName>
    <definedName name="cumeeira" localSheetId="8">#REF!</definedName>
    <definedName name="cumeeira" localSheetId="7">#REF!</definedName>
    <definedName name="cumeeira" localSheetId="3">#REF!</definedName>
    <definedName name="cumeeira" localSheetId="9">#REF!</definedName>
    <definedName name="cumeeira" localSheetId="5">#REF!</definedName>
    <definedName name="cumeeira">#REF!</definedName>
    <definedName name="cumeira" localSheetId="3">#REF!</definedName>
    <definedName name="cumeira">#REF!</definedName>
    <definedName name="cxp4x2" localSheetId="3">#REF!</definedName>
    <definedName name="cxp4x2">#REF!</definedName>
    <definedName name="D6I" localSheetId="3">#REF!</definedName>
    <definedName name="D6I">#REF!</definedName>
    <definedName name="D6P" localSheetId="3">#REF!</definedName>
    <definedName name="D6P">#REF!</definedName>
    <definedName name="D8I" localSheetId="3">#REF!</definedName>
    <definedName name="D8I">#REF!</definedName>
    <definedName name="D8P" localSheetId="3">#REF!</definedName>
    <definedName name="D8P">#REF!</definedName>
    <definedName name="DAT" localSheetId="3">#REF!</definedName>
    <definedName name="DAT">#REF!</definedName>
    <definedName name="DERIVQT" localSheetId="8">[1]SERVIÇO!#REF!</definedName>
    <definedName name="DERIVQT" localSheetId="7">[1]SERVIÇO!#REF!</definedName>
    <definedName name="DERIVQT" localSheetId="3">[1]SERVIÇO!#REF!</definedName>
    <definedName name="DERIVQT" localSheetId="9">[1]SERVIÇO!#REF!</definedName>
    <definedName name="DERIVQT" localSheetId="5">[1]SERVIÇO!#REF!</definedName>
    <definedName name="DERIVQT">[1]SERVIÇO!#REF!</definedName>
    <definedName name="descnt" localSheetId="8">#REF!</definedName>
    <definedName name="descnt" localSheetId="7">#REF!</definedName>
    <definedName name="descnt" localSheetId="3">#REF!</definedName>
    <definedName name="descnt" localSheetId="9">#REF!</definedName>
    <definedName name="descnt" localSheetId="5">#REF!</definedName>
    <definedName name="descnt">#REF!</definedName>
    <definedName name="descont" localSheetId="8">#REF!</definedName>
    <definedName name="descont" localSheetId="7">#REF!</definedName>
    <definedName name="descont" localSheetId="3">#REF!</definedName>
    <definedName name="descont" localSheetId="9">#REF!</definedName>
    <definedName name="descont" localSheetId="5">#REF!</definedName>
    <definedName name="descont">#REF!</definedName>
    <definedName name="desm" localSheetId="8">#REF!</definedName>
    <definedName name="desm" localSheetId="7">#REF!</definedName>
    <definedName name="desm" localSheetId="3">#REF!</definedName>
    <definedName name="desm" localSheetId="9">#REF!</definedName>
    <definedName name="desm" localSheetId="5">#REF!</definedName>
    <definedName name="desm">#REF!</definedName>
    <definedName name="DespGer" localSheetId="3">[5]Tel!#REF!</definedName>
    <definedName name="DespGer" localSheetId="5">[5]Tel!#REF!</definedName>
    <definedName name="DespGer">[5]Tel!#REF!</definedName>
    <definedName name="DespGer_1" localSheetId="8">[5]Tel!#REF!</definedName>
    <definedName name="DespGer_1" localSheetId="7">[5]Tel!#REF!</definedName>
    <definedName name="DespGer_1" localSheetId="3">[5]Tel!#REF!</definedName>
    <definedName name="DespGer_1" localSheetId="9">[5]Tel!#REF!</definedName>
    <definedName name="DespGer_1" localSheetId="5">[5]Tel!#REF!</definedName>
    <definedName name="DespGer_1">[5]Tel!#REF!</definedName>
    <definedName name="DespGer_1_4" localSheetId="3">[5]Tel!#REF!</definedName>
    <definedName name="DespGer_1_4" localSheetId="5">[5]Tel!#REF!</definedName>
    <definedName name="DespGer_1_4">[5]Tel!#REF!</definedName>
    <definedName name="DespGer_4" localSheetId="3">[5]Tel!#REF!</definedName>
    <definedName name="DespGer_4" localSheetId="5">[5]Tel!#REF!</definedName>
    <definedName name="DespGer_4">[5]Tel!#REF!</definedName>
    <definedName name="DespGer_6" localSheetId="3">[5]Tel!#REF!</definedName>
    <definedName name="DespGer_6" localSheetId="5">[5]Tel!#REF!</definedName>
    <definedName name="DespGer_6">[5]Tel!#REF!</definedName>
    <definedName name="DespGer_6_4" localSheetId="3">[5]Tel!#REF!</definedName>
    <definedName name="DespGer_6_4" localSheetId="5">[5]Tel!#REF!</definedName>
    <definedName name="DespGer_6_4">[5]Tel!#REF!</definedName>
    <definedName name="DIE" localSheetId="8">#REF!</definedName>
    <definedName name="DIE" localSheetId="7">#REF!</definedName>
    <definedName name="DIE" localSheetId="3">#REF!</definedName>
    <definedName name="DIE" localSheetId="9">#REF!</definedName>
    <definedName name="DIE" localSheetId="5">#REF!</definedName>
    <definedName name="DIE">#REF!</definedName>
    <definedName name="DIF" localSheetId="8">#REF!</definedName>
    <definedName name="DIF" localSheetId="7">#REF!</definedName>
    <definedName name="DIF" localSheetId="3">#REF!</definedName>
    <definedName name="DIF" localSheetId="9">#REF!</definedName>
    <definedName name="DIF" localSheetId="5">#REF!</definedName>
    <definedName name="DIF">#REF!</definedName>
    <definedName name="DIFQT" localSheetId="8">[1]SERVIÇO!#REF!</definedName>
    <definedName name="DIFQT" localSheetId="7">[1]SERVIÇO!#REF!</definedName>
    <definedName name="DIFQT" localSheetId="3">[1]SERVIÇO!#REF!</definedName>
    <definedName name="DIFQT" localSheetId="9">[1]SERVIÇO!#REF!</definedName>
    <definedName name="DIFQT" localSheetId="5">[1]SERVIÇO!#REF!</definedName>
    <definedName name="DIFQT">[1]SERVIÇO!#REF!</definedName>
    <definedName name="DistMed" localSheetId="8">[5]CombLub!#REF!</definedName>
    <definedName name="DistMed" localSheetId="7">[5]CombLub!#REF!</definedName>
    <definedName name="DistMed" localSheetId="3">[5]CombLub!#REF!</definedName>
    <definedName name="DistMed" localSheetId="9">[5]CombLub!#REF!</definedName>
    <definedName name="DistMed" localSheetId="5">[5]CombLub!#REF!</definedName>
    <definedName name="DistMed">[5]CombLub!#REF!</definedName>
    <definedName name="DistMed_1" localSheetId="3">[5]CombLub!#REF!</definedName>
    <definedName name="DistMed_1" localSheetId="5">[5]CombLub!#REF!</definedName>
    <definedName name="DistMed_1">[5]CombLub!#REF!</definedName>
    <definedName name="DistMed_1_4" localSheetId="3">[5]CombLub!#REF!</definedName>
    <definedName name="DistMed_1_4" localSheetId="5">[5]CombLub!#REF!</definedName>
    <definedName name="DistMed_1_4">[5]CombLub!#REF!</definedName>
    <definedName name="DistMed_4" localSheetId="3">[5]CombLub!#REF!</definedName>
    <definedName name="DistMed_4" localSheetId="5">[5]CombLub!#REF!</definedName>
    <definedName name="DistMed_4">[5]CombLub!#REF!</definedName>
    <definedName name="DistMed_6" localSheetId="3">[5]CombLub!#REF!</definedName>
    <definedName name="DistMed_6" localSheetId="5">[5]CombLub!#REF!</definedName>
    <definedName name="DistMed_6">[5]CombLub!#REF!</definedName>
    <definedName name="DistMed_6_4" localSheetId="3">[5]CombLub!#REF!</definedName>
    <definedName name="DistMed_6_4" localSheetId="5">[5]CombLub!#REF!</definedName>
    <definedName name="DistMed_6_4">[5]CombLub!#REF!</definedName>
    <definedName name="DistMedMP" localSheetId="3">[5]CombLub!#REF!</definedName>
    <definedName name="DistMedMP" localSheetId="5">[5]CombLub!#REF!</definedName>
    <definedName name="DistMedMP">[5]CombLub!#REF!</definedName>
    <definedName name="DistMedMP_1" localSheetId="3">[5]CombLub!#REF!</definedName>
    <definedName name="DistMedMP_1" localSheetId="5">[5]CombLub!#REF!</definedName>
    <definedName name="DistMedMP_1">[5]CombLub!#REF!</definedName>
    <definedName name="DistMedMP_1_4" localSheetId="3">[5]CombLub!#REF!</definedName>
    <definedName name="DistMedMP_1_4" localSheetId="5">[5]CombLub!#REF!</definedName>
    <definedName name="DistMedMP_1_4">[5]CombLub!#REF!</definedName>
    <definedName name="DistMedMP_4" localSheetId="3">[5]CombLub!#REF!</definedName>
    <definedName name="DistMedMP_4" localSheetId="5">[5]CombLub!#REF!</definedName>
    <definedName name="DistMedMP_4">[5]CombLub!#REF!</definedName>
    <definedName name="DistMedMP_6" localSheetId="3">[5]CombLub!#REF!</definedName>
    <definedName name="DistMedMP_6" localSheetId="5">[5]CombLub!#REF!</definedName>
    <definedName name="DistMedMP_6">[5]CombLub!#REF!</definedName>
    <definedName name="DistMedMP_6_4" localSheetId="3">[5]CombLub!#REF!</definedName>
    <definedName name="DistMedMP_6_4" localSheetId="5">[5]CombLub!#REF!</definedName>
    <definedName name="DistMedMP_6_4">[5]CombLub!#REF!</definedName>
    <definedName name="DKM" localSheetId="8">#REF!</definedName>
    <definedName name="DKM" localSheetId="7">#REF!</definedName>
    <definedName name="DKM" localSheetId="3">#REF!</definedName>
    <definedName name="DKM" localSheetId="9">#REF!</definedName>
    <definedName name="DKM" localSheetId="5">#REF!</definedName>
    <definedName name="DKM">#REF!</definedName>
    <definedName name="E" localSheetId="8">#REF!</definedName>
    <definedName name="E" localSheetId="7">#REF!</definedName>
    <definedName name="E" localSheetId="3">#REF!</definedName>
    <definedName name="E" localSheetId="9">#REF!</definedName>
    <definedName name="E" localSheetId="5">#REF!</definedName>
    <definedName name="E">#REF!</definedName>
    <definedName name="EB" localSheetId="8">[5]CombLub!#REF!</definedName>
    <definedName name="EB" localSheetId="7">[5]CombLub!#REF!</definedName>
    <definedName name="EB" localSheetId="3">[5]CombLub!#REF!</definedName>
    <definedName name="EB" localSheetId="9">[5]CombLub!#REF!</definedName>
    <definedName name="EB" localSheetId="5">[5]CombLub!#REF!</definedName>
    <definedName name="EB">[5]CombLub!#REF!</definedName>
    <definedName name="EB_1" localSheetId="8">[5]CombLub!#REF!</definedName>
    <definedName name="EB_1" localSheetId="7">[5]CombLub!#REF!</definedName>
    <definedName name="EB_1" localSheetId="3">[5]CombLub!#REF!</definedName>
    <definedName name="EB_1" localSheetId="9">[5]CombLub!#REF!</definedName>
    <definedName name="EB_1" localSheetId="5">[5]CombLub!#REF!</definedName>
    <definedName name="EB_1">[5]CombLub!#REF!</definedName>
    <definedName name="EB_1_4" localSheetId="3">[5]CombLub!#REF!</definedName>
    <definedName name="EB_1_4" localSheetId="5">[5]CombLub!#REF!</definedName>
    <definedName name="EB_1_4">[5]CombLub!#REF!</definedName>
    <definedName name="EB_4" localSheetId="3">[5]CombLub!#REF!</definedName>
    <definedName name="EB_4" localSheetId="5">[5]CombLub!#REF!</definedName>
    <definedName name="EB_4">[5]CombLub!#REF!</definedName>
    <definedName name="EB_6" localSheetId="3">[5]CombLub!#REF!</definedName>
    <definedName name="EB_6" localSheetId="5">[5]CombLub!#REF!</definedName>
    <definedName name="EB_6">[5]CombLub!#REF!</definedName>
    <definedName name="EB_6_4" localSheetId="3">[5]CombLub!#REF!</definedName>
    <definedName name="EB_6_4" localSheetId="5">[5]CombLub!#REF!</definedName>
    <definedName name="EB_6_4">[5]CombLub!#REF!</definedName>
    <definedName name="eCameta" localSheetId="3">[5]EquiA!#REF!</definedName>
    <definedName name="eCameta" localSheetId="5">[5]EquiA!#REF!</definedName>
    <definedName name="eCameta">[5]EquiA!#REF!</definedName>
    <definedName name="eCameta_1" localSheetId="3">[5]EquiA!#REF!</definedName>
    <definedName name="eCameta_1" localSheetId="5">[5]EquiA!#REF!</definedName>
    <definedName name="eCameta_1">[5]EquiA!#REF!</definedName>
    <definedName name="eCameta_1_4" localSheetId="3">[5]EquiA!#REF!</definedName>
    <definedName name="eCameta_1_4" localSheetId="5">[5]EquiA!#REF!</definedName>
    <definedName name="eCameta_1_4">[5]EquiA!#REF!</definedName>
    <definedName name="eCameta_4" localSheetId="3">[5]EquiA!#REF!</definedName>
    <definedName name="eCameta_4" localSheetId="5">[5]EquiA!#REF!</definedName>
    <definedName name="eCameta_4">[5]EquiA!#REF!</definedName>
    <definedName name="eCameta_6" localSheetId="3">[5]EquiA!#REF!</definedName>
    <definedName name="eCameta_6" localSheetId="5">[5]EquiA!#REF!</definedName>
    <definedName name="eCameta_6">[5]EquiA!#REF!</definedName>
    <definedName name="eCameta_6_4" localSheetId="3">[5]EquiA!#REF!</definedName>
    <definedName name="eCameta_6_4" localSheetId="5">[5]EquiA!#REF!</definedName>
    <definedName name="eCameta_6_4">[5]EquiA!#REF!</definedName>
    <definedName name="ecm" localSheetId="8">#REF!</definedName>
    <definedName name="ecm" localSheetId="7">#REF!</definedName>
    <definedName name="ecm" localSheetId="3">#REF!</definedName>
    <definedName name="ecm" localSheetId="9">#REF!</definedName>
    <definedName name="ecm" localSheetId="5">#REF!</definedName>
    <definedName name="ecm">#REF!</definedName>
    <definedName name="eee">NA()</definedName>
    <definedName name="ele" localSheetId="8">#REF!</definedName>
    <definedName name="ele" localSheetId="7">#REF!</definedName>
    <definedName name="ele" localSheetId="3">#REF!</definedName>
    <definedName name="ele" localSheetId="9">#REF!</definedName>
    <definedName name="ele" localSheetId="5">#REF!</definedName>
    <definedName name="ele">#REF!</definedName>
    <definedName name="elr1_2" localSheetId="8">#REF!</definedName>
    <definedName name="elr1_2" localSheetId="7">#REF!</definedName>
    <definedName name="elr1_2" localSheetId="3">#REF!</definedName>
    <definedName name="elr1_2" localSheetId="9">#REF!</definedName>
    <definedName name="elr1_2" localSheetId="5">#REF!</definedName>
    <definedName name="elr1_2">#REF!</definedName>
    <definedName name="elv50x40" localSheetId="8">#REF!</definedName>
    <definedName name="elv50x40" localSheetId="7">#REF!</definedName>
    <definedName name="elv50x40" localSheetId="3">#REF!</definedName>
    <definedName name="elv50x40" localSheetId="9">#REF!</definedName>
    <definedName name="elv50x40" localSheetId="5">#REF!</definedName>
    <definedName name="elv50x40">#REF!</definedName>
    <definedName name="eMoto" localSheetId="8">[5]EquiA!#REF!</definedName>
    <definedName name="eMoto" localSheetId="7">[5]EquiA!#REF!</definedName>
    <definedName name="eMoto" localSheetId="3">[5]EquiA!#REF!</definedName>
    <definedName name="eMoto" localSheetId="9">[5]EquiA!#REF!</definedName>
    <definedName name="eMoto" localSheetId="5">[5]EquiA!#REF!</definedName>
    <definedName name="eMoto">[5]EquiA!#REF!</definedName>
    <definedName name="eMoto_1" localSheetId="8">[5]EquiA!#REF!</definedName>
    <definedName name="eMoto_1" localSheetId="7">[5]EquiA!#REF!</definedName>
    <definedName name="eMoto_1" localSheetId="3">[5]EquiA!#REF!</definedName>
    <definedName name="eMoto_1" localSheetId="9">[5]EquiA!#REF!</definedName>
    <definedName name="eMoto_1" localSheetId="5">[5]EquiA!#REF!</definedName>
    <definedName name="eMoto_1">[5]EquiA!#REF!</definedName>
    <definedName name="eMoto_1_4" localSheetId="8">[5]EquiA!#REF!</definedName>
    <definedName name="eMoto_1_4" localSheetId="7">[5]EquiA!#REF!</definedName>
    <definedName name="eMoto_1_4" localSheetId="3">[5]EquiA!#REF!</definedName>
    <definedName name="eMoto_1_4" localSheetId="9">[5]EquiA!#REF!</definedName>
    <definedName name="eMoto_1_4" localSheetId="5">[5]EquiA!#REF!</definedName>
    <definedName name="eMoto_1_4">[5]EquiA!#REF!</definedName>
    <definedName name="eMoto_4" localSheetId="8">[5]EquiA!#REF!</definedName>
    <definedName name="eMoto_4" localSheetId="7">[5]EquiA!#REF!</definedName>
    <definedName name="eMoto_4" localSheetId="3">[5]EquiA!#REF!</definedName>
    <definedName name="eMoto_4" localSheetId="9">[5]EquiA!#REF!</definedName>
    <definedName name="eMoto_4" localSheetId="5">[5]EquiA!#REF!</definedName>
    <definedName name="eMoto_4">[5]EquiA!#REF!</definedName>
    <definedName name="eMoto_6" localSheetId="3">[5]EquiA!#REF!</definedName>
    <definedName name="eMoto_6" localSheetId="5">[5]EquiA!#REF!</definedName>
    <definedName name="eMoto_6">[5]EquiA!#REF!</definedName>
    <definedName name="eMoto_6_4" localSheetId="3">[5]EquiA!#REF!</definedName>
    <definedName name="eMoto_6_4" localSheetId="5">[5]EquiA!#REF!</definedName>
    <definedName name="eMoto_6_4">[5]EquiA!#REF!</definedName>
    <definedName name="enc" localSheetId="8">#REF!</definedName>
    <definedName name="enc" localSheetId="7">#REF!</definedName>
    <definedName name="enc" localSheetId="3">#REF!</definedName>
    <definedName name="enc" localSheetId="9">#REF!</definedName>
    <definedName name="enc" localSheetId="5">#REF!</definedName>
    <definedName name="enc">#REF!</definedName>
    <definedName name="ENE" localSheetId="8">#REF!</definedName>
    <definedName name="ENE" localSheetId="7">#REF!</definedName>
    <definedName name="ENE" localSheetId="3">#REF!</definedName>
    <definedName name="ENE" localSheetId="9">#REF!</definedName>
    <definedName name="ENE" localSheetId="5">#REF!</definedName>
    <definedName name="ENE">#REF!</definedName>
    <definedName name="EnerConsAn" localSheetId="8">#REF!</definedName>
    <definedName name="EnerConsAn" localSheetId="7">#REF!</definedName>
    <definedName name="EnerConsAn" localSheetId="3">#REF!</definedName>
    <definedName name="EnerConsAn" localSheetId="9">#REF!</definedName>
    <definedName name="EnerConsAn" localSheetId="5">#REF!</definedName>
    <definedName name="EnerConsAn">#REF!</definedName>
    <definedName name="EnerConsAn_1" localSheetId="3">#REF!</definedName>
    <definedName name="EnerConsAn_1">#REF!</definedName>
    <definedName name="EnerConsAn_1_4" localSheetId="3">#REF!</definedName>
    <definedName name="EnerConsAn_1_4">#REF!</definedName>
    <definedName name="EnerConsAn_4" localSheetId="3">#REF!</definedName>
    <definedName name="EnerConsAn_4">#REF!</definedName>
    <definedName name="EnerConsAn_6" localSheetId="3">#REF!</definedName>
    <definedName name="EnerConsAn_6">#REF!</definedName>
    <definedName name="EnerConsAn_6_4" localSheetId="3">#REF!</definedName>
    <definedName name="EnerConsAn_6_4">#REF!</definedName>
    <definedName name="EnerDemAn" localSheetId="3">#REF!</definedName>
    <definedName name="EnerDemAn">#REF!</definedName>
    <definedName name="EnerDemAn_1" localSheetId="3">#REF!</definedName>
    <definedName name="EnerDemAn_1">#REF!</definedName>
    <definedName name="EnerDemAn_1_4" localSheetId="3">#REF!</definedName>
    <definedName name="EnerDemAn_1_4">#REF!</definedName>
    <definedName name="EnerDemAn_4" localSheetId="3">#REF!</definedName>
    <definedName name="EnerDemAn_4">#REF!</definedName>
    <definedName name="EnerDemAn_6" localSheetId="3">#REF!</definedName>
    <definedName name="EnerDemAn_6">#REF!</definedName>
    <definedName name="EnerDemAn_6_4" localSheetId="3">#REF!</definedName>
    <definedName name="EnerDemAn_6_4">#REF!</definedName>
    <definedName name="epm2.5" localSheetId="3">#REF!</definedName>
    <definedName name="epm2.5">#REF!</definedName>
    <definedName name="EQPOTENC" localSheetId="8">[1]SERVIÇO!#REF!</definedName>
    <definedName name="EQPOTENC" localSheetId="7">[1]SERVIÇO!#REF!</definedName>
    <definedName name="EQPOTENC" localSheetId="3">[1]SERVIÇO!#REF!</definedName>
    <definedName name="EQPOTENC" localSheetId="9">[1]SERVIÇO!#REF!</definedName>
    <definedName name="EQPOTENC" localSheetId="5">[1]SERVIÇO!#REF!</definedName>
    <definedName name="EQPOTENC">[1]SERVIÇO!#REF!</definedName>
    <definedName name="ER">NA()</definedName>
    <definedName name="esm" localSheetId="8">#REF!</definedName>
    <definedName name="esm" localSheetId="7">#REF!</definedName>
    <definedName name="esm" localSheetId="3">#REF!</definedName>
    <definedName name="esm" localSheetId="9">#REF!</definedName>
    <definedName name="esm" localSheetId="5">#REF!</definedName>
    <definedName name="esm">#REF!</definedName>
    <definedName name="est" localSheetId="8">#REF!</definedName>
    <definedName name="est" localSheetId="7">#REF!</definedName>
    <definedName name="est" localSheetId="3">#REF!</definedName>
    <definedName name="est" localSheetId="9">#REF!</definedName>
    <definedName name="est" localSheetId="5">#REF!</definedName>
    <definedName name="est">#REF!</definedName>
    <definedName name="est1.5_15" localSheetId="8">#REF!</definedName>
    <definedName name="est1.5_15" localSheetId="7">#REF!</definedName>
    <definedName name="est1.5_15" localSheetId="3">#REF!</definedName>
    <definedName name="est1.5_15" localSheetId="9">#REF!</definedName>
    <definedName name="est1.5_15" localSheetId="5">#REF!</definedName>
    <definedName name="est1.5_15">#REF!</definedName>
    <definedName name="eVehLev">[7]EquiA!$B$5</definedName>
    <definedName name="Excel_BuiltIn__FilterDatabase" localSheetId="8">#REF!</definedName>
    <definedName name="Excel_BuiltIn__FilterDatabase" localSheetId="7">#REF!</definedName>
    <definedName name="Excel_BuiltIn__FilterDatabase" localSheetId="3">#REF!</definedName>
    <definedName name="Excel_BuiltIn__FilterDatabase" localSheetId="9">#REF!</definedName>
    <definedName name="Excel_BuiltIn__FilterDatabase" localSheetId="5">#REF!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8">#REF!</definedName>
    <definedName name="Excel_BuiltIn_Print_Area_1_1" localSheetId="7">#REF!</definedName>
    <definedName name="Excel_BuiltIn_Print_Area_1_1" localSheetId="3">#REF!</definedName>
    <definedName name="Excel_BuiltIn_Print_Area_1_1" localSheetId="9">#REF!</definedName>
    <definedName name="Excel_BuiltIn_Print_Area_1_1" localSheetId="5">#REF!</definedName>
    <definedName name="Excel_BuiltIn_Print_Area_1_1">#REF!</definedName>
    <definedName name="Excel_BuiltIn_Print_Area_1_1_1" localSheetId="8">#REF!</definedName>
    <definedName name="Excel_BuiltIn_Print_Area_1_1_1" localSheetId="7">#REF!</definedName>
    <definedName name="Excel_BuiltIn_Print_Area_1_1_1" localSheetId="3">#REF!</definedName>
    <definedName name="Excel_BuiltIn_Print_Area_1_1_1" localSheetId="9">#REF!</definedName>
    <definedName name="Excel_BuiltIn_Print_Area_1_1_1" localSheetId="5">#REF!</definedName>
    <definedName name="Excel_BuiltIn_Print_Area_1_1_1">#REF!</definedName>
    <definedName name="Excel_BuiltIn_Print_Area_1_1_1_4" localSheetId="8">#REF!</definedName>
    <definedName name="Excel_BuiltIn_Print_Area_1_1_1_4" localSheetId="7">#REF!</definedName>
    <definedName name="Excel_BuiltIn_Print_Area_1_1_1_4" localSheetId="3">#REF!</definedName>
    <definedName name="Excel_BuiltIn_Print_Area_1_1_1_4" localSheetId="9">#REF!</definedName>
    <definedName name="Excel_BuiltIn_Print_Area_1_1_1_4" localSheetId="5">#REF!</definedName>
    <definedName name="Excel_BuiltIn_Print_Area_1_1_1_4">#REF!</definedName>
    <definedName name="Excel_BuiltIn_Print_Area_1_1_4" localSheetId="3">#REF!</definedName>
    <definedName name="Excel_BuiltIn_Print_Area_1_1_4">#REF!</definedName>
    <definedName name="Excel_BuiltIn_Print_Area_1_6" localSheetId="3">#REF!</definedName>
    <definedName name="Excel_BuiltIn_Print_Area_1_6">#REF!</definedName>
    <definedName name="Excel_BuiltIn_Print_Area_1_6_4" localSheetId="3">#REF!</definedName>
    <definedName name="Excel_BuiltIn_Print_Area_1_6_4">#REF!</definedName>
    <definedName name="Excel_BuiltIn_Print_Area_10_1" localSheetId="3">#REF!</definedName>
    <definedName name="Excel_BuiltIn_Print_Area_10_1">#REF!</definedName>
    <definedName name="Excel_BuiltIn_Print_Area_11_1" localSheetId="3">#REF!</definedName>
    <definedName name="Excel_BuiltIn_Print_Area_11_1">#REF!</definedName>
    <definedName name="Excel_BuiltIn_Print_Area_13_1" localSheetId="3">#REF!</definedName>
    <definedName name="Excel_BuiltIn_Print_Area_13_1">#REF!</definedName>
    <definedName name="Excel_BuiltIn_Print_Area_15_1" localSheetId="3">#REF!</definedName>
    <definedName name="Excel_BuiltIn_Print_Area_15_1">#REF!</definedName>
    <definedName name="Excel_BuiltIn_Print_Area_16_1" localSheetId="3">#REF!</definedName>
    <definedName name="Excel_BuiltIn_Print_Area_16_1">#REF!</definedName>
    <definedName name="Excel_BuiltIn_Print_Area_17_1" localSheetId="3">#REF!</definedName>
    <definedName name="Excel_BuiltIn_Print_Area_17_1">#REF!</definedName>
    <definedName name="Excel_BuiltIn_Print_Area_18_1" localSheetId="3">#REF!</definedName>
    <definedName name="Excel_BuiltIn_Print_Area_18_1">#REF!</definedName>
    <definedName name="Excel_BuiltIn_Print_Area_2_1_1">NA()</definedName>
    <definedName name="Excel_BuiltIn_Print_Area_20" localSheetId="8">#REF!</definedName>
    <definedName name="Excel_BuiltIn_Print_Area_20" localSheetId="7">#REF!</definedName>
    <definedName name="Excel_BuiltIn_Print_Area_20" localSheetId="3">#REF!</definedName>
    <definedName name="Excel_BuiltIn_Print_Area_20" localSheetId="9">#REF!</definedName>
    <definedName name="Excel_BuiltIn_Print_Area_20" localSheetId="5">#REF!</definedName>
    <definedName name="Excel_BuiltIn_Print_Area_20">#REF!</definedName>
    <definedName name="Excel_BuiltIn_Print_Area_21" localSheetId="8">#REF!</definedName>
    <definedName name="Excel_BuiltIn_Print_Area_21" localSheetId="7">#REF!</definedName>
    <definedName name="Excel_BuiltIn_Print_Area_21" localSheetId="3">#REF!</definedName>
    <definedName name="Excel_BuiltIn_Print_Area_21" localSheetId="9">#REF!</definedName>
    <definedName name="Excel_BuiltIn_Print_Area_21" localSheetId="5">#REF!</definedName>
    <definedName name="Excel_BuiltIn_Print_Area_21">#REF!</definedName>
    <definedName name="Excel_BuiltIn_Print_Area_21_1" localSheetId="8">#REF!</definedName>
    <definedName name="Excel_BuiltIn_Print_Area_21_1" localSheetId="7">#REF!</definedName>
    <definedName name="Excel_BuiltIn_Print_Area_21_1" localSheetId="3">#REF!</definedName>
    <definedName name="Excel_BuiltIn_Print_Area_21_1" localSheetId="9">#REF!</definedName>
    <definedName name="Excel_BuiltIn_Print_Area_21_1" localSheetId="5">#REF!</definedName>
    <definedName name="Excel_BuiltIn_Print_Area_21_1">#REF!</definedName>
    <definedName name="Excel_BuiltIn_Print_Area_21_1_4" localSheetId="3">#REF!</definedName>
    <definedName name="Excel_BuiltIn_Print_Area_21_1_4">#REF!</definedName>
    <definedName name="Excel_BuiltIn_Print_Area_21_4" localSheetId="3">#REF!</definedName>
    <definedName name="Excel_BuiltIn_Print_Area_21_4">#REF!</definedName>
    <definedName name="Excel_BuiltIn_Print_Area_21_6" localSheetId="3">#REF!</definedName>
    <definedName name="Excel_BuiltIn_Print_Area_21_6">#REF!</definedName>
    <definedName name="Excel_BuiltIn_Print_Area_21_6_4" localSheetId="3">#REF!</definedName>
    <definedName name="Excel_BuiltIn_Print_Area_21_6_4">#REF!</definedName>
    <definedName name="Excel_BuiltIn_Print_Area_23_1" localSheetId="3">#REF!</definedName>
    <definedName name="Excel_BuiltIn_Print_Area_23_1">#REF!</definedName>
    <definedName name="Excel_BuiltIn_Print_Area_26" localSheetId="3">#REF!</definedName>
    <definedName name="Excel_BuiltIn_Print_Area_26">#REF!</definedName>
    <definedName name="Excel_BuiltIn_Print_Area_26_1" localSheetId="3">#REF!</definedName>
    <definedName name="Excel_BuiltIn_Print_Area_26_1">#REF!</definedName>
    <definedName name="Excel_BuiltIn_Print_Area_26_1_4" localSheetId="3">#REF!</definedName>
    <definedName name="Excel_BuiltIn_Print_Area_26_1_4">#REF!</definedName>
    <definedName name="Excel_BuiltIn_Print_Area_26_4" localSheetId="3">#REF!</definedName>
    <definedName name="Excel_BuiltIn_Print_Area_26_4">#REF!</definedName>
    <definedName name="Excel_BuiltIn_Print_Area_26_6" localSheetId="3">#REF!</definedName>
    <definedName name="Excel_BuiltIn_Print_Area_26_6">#REF!</definedName>
    <definedName name="Excel_BuiltIn_Print_Area_26_6_4" localSheetId="3">#REF!</definedName>
    <definedName name="Excel_BuiltIn_Print_Area_26_6_4">#REF!</definedName>
    <definedName name="Excel_BuiltIn_Print_Area_27_1" localSheetId="3">#REF!</definedName>
    <definedName name="Excel_BuiltIn_Print_Area_27_1">#REF!</definedName>
    <definedName name="Excel_BuiltIn_Print_Area_3_1" localSheetId="3">#REF!</definedName>
    <definedName name="Excel_BuiltIn_Print_Area_3_1">#REF!</definedName>
    <definedName name="Excel_BuiltIn_Print_Area_33_1" localSheetId="3">#REF!</definedName>
    <definedName name="Excel_BuiltIn_Print_Area_33_1">#REF!</definedName>
    <definedName name="Excel_BuiltIn_Print_Area_4" localSheetId="3">#REF!</definedName>
    <definedName name="Excel_BuiltIn_Print_Area_4">#REF!</definedName>
    <definedName name="Excel_BuiltIn_Print_Area_5_1" localSheetId="3">#REF!</definedName>
    <definedName name="Excel_BuiltIn_Print_Area_5_1">#REF!</definedName>
    <definedName name="Excel_BuiltIn_Print_Area_6_1" localSheetId="3">#REF!</definedName>
    <definedName name="Excel_BuiltIn_Print_Area_6_1">#REF!</definedName>
    <definedName name="Excel_BuiltIn_Print_Area_7_1" localSheetId="8">(#REF!,#REF!,#REF!,#REF!,#REF!)</definedName>
    <definedName name="Excel_BuiltIn_Print_Area_7_1" localSheetId="7">(#REF!,#REF!,#REF!,#REF!,#REF!)</definedName>
    <definedName name="Excel_BuiltIn_Print_Area_7_1" localSheetId="3">(#REF!,#REF!,#REF!,#REF!,#REF!)</definedName>
    <definedName name="Excel_BuiltIn_Print_Area_7_1" localSheetId="9">(#REF!,#REF!,#REF!,#REF!,#REF!)</definedName>
    <definedName name="Excel_BuiltIn_Print_Area_7_1" localSheetId="5">(#REF!,#REF!,#REF!,#REF!,#REF!)</definedName>
    <definedName name="Excel_BuiltIn_Print_Area_7_1">(#REF!,#REF!,#REF!,#REF!,#REF!)</definedName>
    <definedName name="Excel_BuiltIn_Print_Area_9_1" localSheetId="8">#REF!</definedName>
    <definedName name="Excel_BuiltIn_Print_Area_9_1" localSheetId="7">#REF!</definedName>
    <definedName name="Excel_BuiltIn_Print_Area_9_1" localSheetId="3">#REF!</definedName>
    <definedName name="Excel_BuiltIn_Print_Area_9_1" localSheetId="9">#REF!</definedName>
    <definedName name="Excel_BuiltIn_Print_Area_9_1" localSheetId="5">#REF!</definedName>
    <definedName name="Excel_BuiltIn_Print_Area_9_1">#REF!</definedName>
    <definedName name="Excel_BuiltIn_Print_Titles" localSheetId="8">#REF!</definedName>
    <definedName name="Excel_BuiltIn_Print_Titles" localSheetId="7">#REF!</definedName>
    <definedName name="Excel_BuiltIn_Print_Titles" localSheetId="3">#REF!</definedName>
    <definedName name="Excel_BuiltIn_Print_Titles" localSheetId="9">#REF!</definedName>
    <definedName name="Excel_BuiltIn_Print_Titles" localSheetId="5">#REF!</definedName>
    <definedName name="Excel_BuiltIn_Print_Titles">#REF!</definedName>
    <definedName name="Excel_BuiltIn_Print_Titles_1" localSheetId="8">#REF!</definedName>
    <definedName name="Excel_BuiltIn_Print_Titles_1" localSheetId="7">#REF!</definedName>
    <definedName name="Excel_BuiltIn_Print_Titles_1" localSheetId="3">#REF!</definedName>
    <definedName name="Excel_BuiltIn_Print_Titles_1" localSheetId="9">#REF!</definedName>
    <definedName name="Excel_BuiltIn_Print_Titles_1" localSheetId="5">#REF!</definedName>
    <definedName name="Excel_BuiltIn_Print_Titles_1">#REF!</definedName>
    <definedName name="Excel_BuiltIn_Print_Titles_1_1" localSheetId="3">#REF!</definedName>
    <definedName name="Excel_BuiltIn_Print_Titles_1_1">#REF!</definedName>
    <definedName name="Excel_BuiltIn_Print_Titles_1_1_4" localSheetId="3">#REF!</definedName>
    <definedName name="Excel_BuiltIn_Print_Titles_1_1_4">#REF!</definedName>
    <definedName name="Excel_BuiltIn_Print_Titles_1_4" localSheetId="3">#REF!</definedName>
    <definedName name="Excel_BuiltIn_Print_Titles_1_4">#REF!</definedName>
    <definedName name="Excel_BuiltIn_Print_Titles_1_6" localSheetId="3">#REF!</definedName>
    <definedName name="Excel_BuiltIn_Print_Titles_1_6">#REF!</definedName>
    <definedName name="Excel_BuiltIn_Print_Titles_1_6_4" localSheetId="3">#REF!</definedName>
    <definedName name="Excel_BuiltIn_Print_Titles_1_6_4">#REF!</definedName>
    <definedName name="Excel_BuiltIn_Print_Titles_10" localSheetId="3">#REF!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8">#REF!</definedName>
    <definedName name="Excel_BuiltIn_Print_Titles_16_5" localSheetId="7">#REF!</definedName>
    <definedName name="Excel_BuiltIn_Print_Titles_16_5" localSheetId="3">#REF!</definedName>
    <definedName name="Excel_BuiltIn_Print_Titles_16_5" localSheetId="9">#REF!</definedName>
    <definedName name="Excel_BuiltIn_Print_Titles_16_5" localSheetId="5">#REF!</definedName>
    <definedName name="Excel_BuiltIn_Print_Titles_16_5">#REF!</definedName>
    <definedName name="Excel_BuiltIn_Print_Titles_16_5_4" localSheetId="8">#REF!</definedName>
    <definedName name="Excel_BuiltIn_Print_Titles_16_5_4" localSheetId="7">#REF!</definedName>
    <definedName name="Excel_BuiltIn_Print_Titles_16_5_4" localSheetId="3">#REF!</definedName>
    <definedName name="Excel_BuiltIn_Print_Titles_16_5_4" localSheetId="9">#REF!</definedName>
    <definedName name="Excel_BuiltIn_Print_Titles_16_5_4" localSheetId="5">#REF!</definedName>
    <definedName name="Excel_BuiltIn_Print_Titles_16_5_4">#REF!</definedName>
    <definedName name="Excel_BuiltIn_Print_Titles_16_6" localSheetId="8">#REF!</definedName>
    <definedName name="Excel_BuiltIn_Print_Titles_16_6" localSheetId="7">#REF!</definedName>
    <definedName name="Excel_BuiltIn_Print_Titles_16_6" localSheetId="3">#REF!</definedName>
    <definedName name="Excel_BuiltIn_Print_Titles_16_6" localSheetId="9">#REF!</definedName>
    <definedName name="Excel_BuiltIn_Print_Titles_16_6" localSheetId="5">#REF!</definedName>
    <definedName name="Excel_BuiltIn_Print_Titles_16_6">#REF!</definedName>
    <definedName name="Excel_BuiltIn_Print_Titles_16_6_4" localSheetId="3">#REF!</definedName>
    <definedName name="Excel_BuiltIn_Print_Titles_16_6_4">#REF!</definedName>
    <definedName name="Excel_BuiltIn_Print_Titles_16_8" localSheetId="3">#REF!</definedName>
    <definedName name="Excel_BuiltIn_Print_Titles_16_8">#REF!</definedName>
    <definedName name="Excel_BuiltIn_Print_Titles_16_8_4" localSheetId="3">#REF!</definedName>
    <definedName name="Excel_BuiltIn_Print_Titles_16_8_4">#REF!</definedName>
    <definedName name="Excel_BuiltIn_Print_Titles_18" localSheetId="3">#REF!</definedName>
    <definedName name="Excel_BuiltIn_Print_Titles_18">#REF!</definedName>
    <definedName name="Excel_BuiltIn_Print_Titles_20" localSheetId="3">#REF!</definedName>
    <definedName name="Excel_BuiltIn_Print_Titles_20">#REF!</definedName>
    <definedName name="Excel_BuiltIn_Print_Titles_3">NA()</definedName>
    <definedName name="fajjadsjajkds" localSheetId="8">[5]CombLub!#REF!</definedName>
    <definedName name="fajjadsjajkds" localSheetId="7">[5]CombLub!#REF!</definedName>
    <definedName name="fajjadsjajkds" localSheetId="3">[5]CombLub!#REF!</definedName>
    <definedName name="fajjadsjajkds" localSheetId="9">[5]CombLub!#REF!</definedName>
    <definedName name="fajjadsjajkds" localSheetId="5">[5]CombLub!#REF!</definedName>
    <definedName name="fajjadsjajkds">[5]CombLub!#REF!</definedName>
    <definedName name="fajjadsjajkds_1" localSheetId="8">[5]CombLub!#REF!</definedName>
    <definedName name="fajjadsjajkds_1" localSheetId="7">[5]CombLub!#REF!</definedName>
    <definedName name="fajjadsjajkds_1" localSheetId="3">[5]CombLub!#REF!</definedName>
    <definedName name="fajjadsjajkds_1" localSheetId="9">[5]CombLub!#REF!</definedName>
    <definedName name="fajjadsjajkds_1" localSheetId="5">[5]CombLub!#REF!</definedName>
    <definedName name="fajjadsjajkds_1">[5]CombLub!#REF!</definedName>
    <definedName name="fajjadsjajkds_1_4" localSheetId="8">[5]CombLub!#REF!</definedName>
    <definedName name="fajjadsjajkds_1_4" localSheetId="7">[5]CombLub!#REF!</definedName>
    <definedName name="fajjadsjajkds_1_4" localSheetId="3">[5]CombLub!#REF!</definedName>
    <definedName name="fajjadsjajkds_1_4" localSheetId="9">[5]CombLub!#REF!</definedName>
    <definedName name="fajjadsjajkds_1_4" localSheetId="5">[5]CombLub!#REF!</definedName>
    <definedName name="fajjadsjajkds_1_4">[5]CombLub!#REF!</definedName>
    <definedName name="fajjadsjajkds_4" localSheetId="8">[5]CombLub!#REF!</definedName>
    <definedName name="fajjadsjajkds_4" localSheetId="7">[5]CombLub!#REF!</definedName>
    <definedName name="fajjadsjajkds_4" localSheetId="3">[5]CombLub!#REF!</definedName>
    <definedName name="fajjadsjajkds_4" localSheetId="9">[5]CombLub!#REF!</definedName>
    <definedName name="fajjadsjajkds_4" localSheetId="5">[5]CombLub!#REF!</definedName>
    <definedName name="fajjadsjajkds_4">[5]CombLub!#REF!</definedName>
    <definedName name="fajjadsjajkds_6" localSheetId="8">[5]CombLub!#REF!</definedName>
    <definedName name="fajjadsjajkds_6" localSheetId="7">[5]CombLub!#REF!</definedName>
    <definedName name="fajjadsjajkds_6" localSheetId="3">[5]CombLub!#REF!</definedName>
    <definedName name="fajjadsjajkds_6" localSheetId="9">[5]CombLub!#REF!</definedName>
    <definedName name="fajjadsjajkds_6" localSheetId="5">[5]CombLub!#REF!</definedName>
    <definedName name="fajjadsjajkds_6">[5]CombLub!#REF!</definedName>
    <definedName name="fajjadsjajkds_6_4" localSheetId="8">[5]CombLub!#REF!</definedName>
    <definedName name="fajjadsjajkds_6_4" localSheetId="7">[5]CombLub!#REF!</definedName>
    <definedName name="fajjadsjajkds_6_4" localSheetId="3">[5]CombLub!#REF!</definedName>
    <definedName name="fajjadsjajkds_6_4" localSheetId="9">[5]CombLub!#REF!</definedName>
    <definedName name="fajjadsjajkds_6_4" localSheetId="5">[5]CombLub!#REF!</definedName>
    <definedName name="fajjadsjajkds_6_4">[5]CombLub!#REF!</definedName>
    <definedName name="FATOR">NA()</definedName>
    <definedName name="fcm" localSheetId="8">#REF!</definedName>
    <definedName name="fcm" localSheetId="7">#REF!</definedName>
    <definedName name="fcm" localSheetId="3">#REF!</definedName>
    <definedName name="fcm" localSheetId="9">#REF!</definedName>
    <definedName name="fcm" localSheetId="5">#REF!</definedName>
    <definedName name="fcm">#REF!</definedName>
    <definedName name="FCRITER" localSheetId="8">[1]SERVIÇO!#REF!</definedName>
    <definedName name="FCRITER" localSheetId="7">[1]SERVIÇO!#REF!</definedName>
    <definedName name="FCRITER" localSheetId="3">[1]SERVIÇO!#REF!</definedName>
    <definedName name="FCRITER" localSheetId="9">[1]SERVIÇO!#REF!</definedName>
    <definedName name="FCRITER" localSheetId="5">[1]SERVIÇO!#REF!</definedName>
    <definedName name="FCRITER">[1]SERVIÇO!#REF!</definedName>
    <definedName name="fer" localSheetId="8">#REF!</definedName>
    <definedName name="fer" localSheetId="7">#REF!</definedName>
    <definedName name="fer" localSheetId="3">#REF!</definedName>
    <definedName name="fer" localSheetId="9">#REF!</definedName>
    <definedName name="fer" localSheetId="5">#REF!</definedName>
    <definedName name="fer">#REF!</definedName>
    <definedName name="FoFo" localSheetId="8">#REF!</definedName>
    <definedName name="FoFo" localSheetId="7">#REF!</definedName>
    <definedName name="FoFo" localSheetId="3">#REF!</definedName>
    <definedName name="FoFo" localSheetId="9">#REF!</definedName>
    <definedName name="FoFo" localSheetId="5">#REF!</definedName>
    <definedName name="FoFo">#REF!</definedName>
    <definedName name="fossa" localSheetId="8">#REF!</definedName>
    <definedName name="fossa" localSheetId="7">#REF!</definedName>
    <definedName name="fossa" localSheetId="3">#REF!</definedName>
    <definedName name="fossa" localSheetId="9">#REF!</definedName>
    <definedName name="fossa" localSheetId="5">#REF!</definedName>
    <definedName name="fossa">#REF!</definedName>
    <definedName name="FT" localSheetId="3">#REF!</definedName>
    <definedName name="FT">#REF!</definedName>
    <definedName name="FunE" localSheetId="3">#REF!</definedName>
    <definedName name="FunE">#REF!</definedName>
    <definedName name="FunE_1" localSheetId="3">#REF!</definedName>
    <definedName name="FunE_1">#REF!</definedName>
    <definedName name="FunE_1_4" localSheetId="3">#REF!</definedName>
    <definedName name="FunE_1_4">#REF!</definedName>
    <definedName name="FunE_4" localSheetId="3">#REF!</definedName>
    <definedName name="FunE_4">#REF!</definedName>
    <definedName name="FunE_6" localSheetId="3">#REF!</definedName>
    <definedName name="FunE_6">#REF!</definedName>
    <definedName name="FunE_6_4" localSheetId="3">#REF!</definedName>
    <definedName name="FunE_6_4">#REF!</definedName>
    <definedName name="FunInt" localSheetId="3">#REF!</definedName>
    <definedName name="FunInt">#REF!</definedName>
    <definedName name="FunInt_1" localSheetId="3">#REF!</definedName>
    <definedName name="FunInt_1">#REF!</definedName>
    <definedName name="FunInt_1_4" localSheetId="3">#REF!</definedName>
    <definedName name="FunInt_1_4">#REF!</definedName>
    <definedName name="FunInt_4" localSheetId="3">#REF!</definedName>
    <definedName name="FunInt_4">#REF!</definedName>
    <definedName name="FunInt_6" localSheetId="3">#REF!</definedName>
    <definedName name="FunInt_6">#REF!</definedName>
    <definedName name="FunInt_6_4" localSheetId="3">#REF!</definedName>
    <definedName name="FunInt_6_4">#REF!</definedName>
    <definedName name="FunR" localSheetId="3">#REF!</definedName>
    <definedName name="FunR">#REF!</definedName>
    <definedName name="FunR_1" localSheetId="3">#REF!</definedName>
    <definedName name="FunR_1">#REF!</definedName>
    <definedName name="FunR_1_4" localSheetId="3">#REF!</definedName>
    <definedName name="FunR_1_4">#REF!</definedName>
    <definedName name="FunR_4" localSheetId="3">#REF!</definedName>
    <definedName name="FunR_4">#REF!</definedName>
    <definedName name="FunR_6" localSheetId="3">#REF!</definedName>
    <definedName name="FunR_6">#REF!</definedName>
    <definedName name="FunR_6_4" localSheetId="3">#REF!</definedName>
    <definedName name="FunR_6_4">#REF!</definedName>
    <definedName name="GAS" localSheetId="3">#REF!</definedName>
    <definedName name="GAS">#REF!</definedName>
    <definedName name="gdc" localSheetId="3">#REF!</definedName>
    <definedName name="gdc">#REF!</definedName>
    <definedName name="gfg" localSheetId="3">#REF!</definedName>
    <definedName name="gfg">#REF!</definedName>
    <definedName name="ggm" localSheetId="3">#REF!</definedName>
    <definedName name="ggm">#REF!</definedName>
    <definedName name="graf" localSheetId="3">#REF!</definedName>
    <definedName name="graf" localSheetId="9">#REF!</definedName>
    <definedName name="graf">#REF!</definedName>
    <definedName name="_xlnm.Recorder" localSheetId="3">#REF!</definedName>
    <definedName name="_xlnm.Recorder">#REF!</definedName>
    <definedName name="GRI" localSheetId="3">#REF!</definedName>
    <definedName name="GRI">#REF!</definedName>
    <definedName name="GRP" localSheetId="3">#REF!</definedName>
    <definedName name="GRP">#REF!</definedName>
    <definedName name="grx" localSheetId="3">#REF!</definedName>
    <definedName name="grx">#REF!</definedName>
    <definedName name="hid1_2" localSheetId="3">#REF!</definedName>
    <definedName name="hid1_2">#REF!</definedName>
    <definedName name="HOJE" localSheetId="8">[1]SERVIÇO!#REF!</definedName>
    <definedName name="HOJE" localSheetId="7">[1]SERVIÇO!#REF!</definedName>
    <definedName name="HOJE" localSheetId="3">[1]SERVIÇO!#REF!</definedName>
    <definedName name="HOJE" localSheetId="9">[1]SERVIÇO!#REF!</definedName>
    <definedName name="HOJE" localSheetId="5">[1]SERVIÇO!#REF!</definedName>
    <definedName name="HOJE">[1]SERVIÇO!#REF!</definedName>
    <definedName name="IMPF" localSheetId="8">[1]SERVIÇO!#REF!</definedName>
    <definedName name="IMPF" localSheetId="7">[1]SERVIÇO!#REF!</definedName>
    <definedName name="IMPF" localSheetId="3">[1]SERVIÇO!#REF!</definedName>
    <definedName name="IMPF" localSheetId="9">[1]SERVIÇO!#REF!</definedName>
    <definedName name="IMPF" localSheetId="5">[1]SERVIÇO!#REF!</definedName>
    <definedName name="IMPF">[1]SERVIÇO!#REF!</definedName>
    <definedName name="IMPI" localSheetId="8">[1]SERVIÇO!#REF!</definedName>
    <definedName name="IMPI" localSheetId="7">[1]SERVIÇO!#REF!</definedName>
    <definedName name="IMPI" localSheetId="3">[1]SERVIÇO!#REF!</definedName>
    <definedName name="IMPI" localSheetId="9">[1]SERVIÇO!#REF!</definedName>
    <definedName name="IMPI" localSheetId="5">[1]SERVIÇO!#REF!</definedName>
    <definedName name="IMPI">[1]SERVIÇO!#REF!</definedName>
    <definedName name="InsInt" localSheetId="8">[5]Tel!#REF!</definedName>
    <definedName name="InsInt" localSheetId="7">[5]Tel!#REF!</definedName>
    <definedName name="InsInt" localSheetId="3">[5]Tel!#REF!</definedName>
    <definedName name="InsInt" localSheetId="9">[5]Tel!#REF!</definedName>
    <definedName name="InsInt" localSheetId="5">[5]Tel!#REF!</definedName>
    <definedName name="InsInt">[5]Tel!#REF!</definedName>
    <definedName name="InsInt_1" localSheetId="8">[5]Tel!#REF!</definedName>
    <definedName name="InsInt_1" localSheetId="7">[5]Tel!#REF!</definedName>
    <definedName name="InsInt_1" localSheetId="3">[5]Tel!#REF!</definedName>
    <definedName name="InsInt_1" localSheetId="9">[5]Tel!#REF!</definedName>
    <definedName name="InsInt_1" localSheetId="5">[5]Tel!#REF!</definedName>
    <definedName name="InsInt_1">[5]Tel!#REF!</definedName>
    <definedName name="InsInt_1_4" localSheetId="8">[5]Tel!#REF!</definedName>
    <definedName name="InsInt_1_4" localSheetId="7">[5]Tel!#REF!</definedName>
    <definedName name="InsInt_1_4" localSheetId="3">[5]Tel!#REF!</definedName>
    <definedName name="InsInt_1_4" localSheetId="9">[5]Tel!#REF!</definedName>
    <definedName name="InsInt_1_4" localSheetId="5">[5]Tel!#REF!</definedName>
    <definedName name="InsInt_1_4">[5]Tel!#REF!</definedName>
    <definedName name="InsInt_4" localSheetId="8">[5]Tel!#REF!</definedName>
    <definedName name="InsInt_4" localSheetId="7">[5]Tel!#REF!</definedName>
    <definedName name="InsInt_4" localSheetId="3">[5]Tel!#REF!</definedName>
    <definedName name="InsInt_4" localSheetId="9">[5]Tel!#REF!</definedName>
    <definedName name="InsInt_4" localSheetId="5">[5]Tel!#REF!</definedName>
    <definedName name="InsInt_4">[5]Tel!#REF!</definedName>
    <definedName name="InsInt_6" localSheetId="8">[5]Tel!#REF!</definedName>
    <definedName name="InsInt_6" localSheetId="7">[5]Tel!#REF!</definedName>
    <definedName name="InsInt_6" localSheetId="3">[5]Tel!#REF!</definedName>
    <definedName name="InsInt_6" localSheetId="9">[5]Tel!#REF!</definedName>
    <definedName name="InsInt_6" localSheetId="5">[5]Tel!#REF!</definedName>
    <definedName name="InsInt_6">[5]Tel!#REF!</definedName>
    <definedName name="InsInt_6_4" localSheetId="8">[5]Tel!#REF!</definedName>
    <definedName name="InsInt_6_4" localSheetId="7">[5]Tel!#REF!</definedName>
    <definedName name="InsInt_6_4" localSheetId="3">[5]Tel!#REF!</definedName>
    <definedName name="InsInt_6_4" localSheetId="9">[5]Tel!#REF!</definedName>
    <definedName name="InsInt_6_4" localSheetId="5">[5]Tel!#REF!</definedName>
    <definedName name="InsInt_6_4">[5]Tel!#REF!</definedName>
    <definedName name="Insumos">'[8]RELAÇÃO - COMPOSIÇÕES E INSUMOS'!$A$7:$D$337</definedName>
    <definedName name="InvEscri" localSheetId="8">[5]EquiA!#REF!</definedName>
    <definedName name="InvEscri" localSheetId="7">[5]EquiA!#REF!</definedName>
    <definedName name="InvEscri" localSheetId="3">[5]EquiA!#REF!</definedName>
    <definedName name="InvEscri" localSheetId="9">[5]EquiA!#REF!</definedName>
    <definedName name="InvEscri" localSheetId="5">[5]EquiA!#REF!</definedName>
    <definedName name="InvEscri">[5]EquiA!#REF!</definedName>
    <definedName name="InvEscri_1" localSheetId="8">[5]EquiA!#REF!</definedName>
    <definedName name="InvEscri_1" localSheetId="7">[5]EquiA!#REF!</definedName>
    <definedName name="InvEscri_1" localSheetId="3">[5]EquiA!#REF!</definedName>
    <definedName name="InvEscri_1" localSheetId="9">[5]EquiA!#REF!</definedName>
    <definedName name="InvEscri_1" localSheetId="5">[5]EquiA!#REF!</definedName>
    <definedName name="InvEscri_1">[5]EquiA!#REF!</definedName>
    <definedName name="InvEscri_1_4" localSheetId="8">[5]EquiA!#REF!</definedName>
    <definedName name="InvEscri_1_4" localSheetId="7">[5]EquiA!#REF!</definedName>
    <definedName name="InvEscri_1_4" localSheetId="3">[5]EquiA!#REF!</definedName>
    <definedName name="InvEscri_1_4" localSheetId="9">[5]EquiA!#REF!</definedName>
    <definedName name="InvEscri_1_4" localSheetId="5">[5]EquiA!#REF!</definedName>
    <definedName name="InvEscri_1_4">[5]EquiA!#REF!</definedName>
    <definedName name="InvEscri_4" localSheetId="8">[5]EquiA!#REF!</definedName>
    <definedName name="InvEscri_4" localSheetId="7">[5]EquiA!#REF!</definedName>
    <definedName name="InvEscri_4" localSheetId="3">[5]EquiA!#REF!</definedName>
    <definedName name="InvEscri_4" localSheetId="9">[5]EquiA!#REF!</definedName>
    <definedName name="InvEscri_4" localSheetId="5">[5]EquiA!#REF!</definedName>
    <definedName name="InvEscri_4">[5]EquiA!#REF!</definedName>
    <definedName name="InvEscri_6" localSheetId="8">[5]EquiA!#REF!</definedName>
    <definedName name="InvEscri_6" localSheetId="7">[5]EquiA!#REF!</definedName>
    <definedName name="InvEscri_6" localSheetId="3">[5]EquiA!#REF!</definedName>
    <definedName name="InvEscri_6" localSheetId="9">[5]EquiA!#REF!</definedName>
    <definedName name="InvEscri_6" localSheetId="5">[5]EquiA!#REF!</definedName>
    <definedName name="InvEscri_6">[5]EquiA!#REF!</definedName>
    <definedName name="InvEscri_6_4" localSheetId="3">[5]EquiA!#REF!</definedName>
    <definedName name="InvEscri_6_4">[5]EquiA!#REF!</definedName>
    <definedName name="InvVei" localSheetId="3">[5]EquiA!#REF!</definedName>
    <definedName name="InvVei">[5]EquiA!#REF!</definedName>
    <definedName name="InvVei_1" localSheetId="3">[5]EquiA!#REF!</definedName>
    <definedName name="InvVei_1">[5]EquiA!#REF!</definedName>
    <definedName name="InvVei_1_4" localSheetId="3">[5]EquiA!#REF!</definedName>
    <definedName name="InvVei_1_4">[5]EquiA!#REF!</definedName>
    <definedName name="InvVei_4" localSheetId="3">[5]EquiA!#REF!</definedName>
    <definedName name="InvVei_4">[5]EquiA!#REF!</definedName>
    <definedName name="InvVei_6" localSheetId="3">[5]EquiA!#REF!</definedName>
    <definedName name="InvVei_6">[5]EquiA!#REF!</definedName>
    <definedName name="InvVei_6_4" localSheetId="3">[5]EquiA!#REF!</definedName>
    <definedName name="InvVei_6_4">[5]EquiA!#REF!</definedName>
    <definedName name="InvVeia" localSheetId="3">[5]EquiA!#REF!</definedName>
    <definedName name="InvVeia">[5]EquiA!#REF!</definedName>
    <definedName name="InvVeia_1" localSheetId="3">[5]EquiA!#REF!</definedName>
    <definedName name="InvVeia_1">[5]EquiA!#REF!</definedName>
    <definedName name="InvVeia_1_4" localSheetId="3">[5]EquiA!#REF!</definedName>
    <definedName name="InvVeia_1_4">[5]EquiA!#REF!</definedName>
    <definedName name="InvVeia_4" localSheetId="3">[5]EquiA!#REF!</definedName>
    <definedName name="InvVeia_4">[5]EquiA!#REF!</definedName>
    <definedName name="InvVeia_6" localSheetId="3">[5]EquiA!#REF!</definedName>
    <definedName name="InvVeia_6">[5]EquiA!#REF!</definedName>
    <definedName name="InvVeia_6_4" localSheetId="3">[5]EquiA!#REF!</definedName>
    <definedName name="InvVeia_6_4">[5]EquiA!#REF!</definedName>
    <definedName name="ipf" localSheetId="8">#REF!</definedName>
    <definedName name="ipf" localSheetId="7">#REF!</definedName>
    <definedName name="ipf" localSheetId="3">#REF!</definedName>
    <definedName name="ipf" localSheetId="9">#REF!</definedName>
    <definedName name="ipf" localSheetId="5">#REF!</definedName>
    <definedName name="ipf">#REF!</definedName>
    <definedName name="ITEMCONT" localSheetId="8">[1]SERVIÇO!#REF!</definedName>
    <definedName name="ITEMCONT" localSheetId="7">[1]SERVIÇO!#REF!</definedName>
    <definedName name="ITEMCONT" localSheetId="3">[1]SERVIÇO!#REF!</definedName>
    <definedName name="ITEMCONT" localSheetId="9">[1]SERVIÇO!#REF!</definedName>
    <definedName name="ITEMCONT">[1]SERVIÇO!#REF!</definedName>
    <definedName name="ITEMDER" localSheetId="3">[1]SERVIÇO!#REF!</definedName>
    <definedName name="ITEMDER">[1]SERVIÇO!#REF!</definedName>
    <definedName name="ITEMEQP" localSheetId="3">[1]SERVIÇO!#REF!</definedName>
    <definedName name="ITEMEQP">[1]SERVIÇO!#REF!</definedName>
    <definedName name="ITEMMUR" localSheetId="3">[1]SERVIÇO!#REF!</definedName>
    <definedName name="ITEMMUR">[1]SERVIÇO!#REF!</definedName>
    <definedName name="ITEMR15" localSheetId="3">[1]SERVIÇO!#REF!</definedName>
    <definedName name="ITEMR15">[1]SERVIÇO!#REF!</definedName>
    <definedName name="ITEMR20" localSheetId="3">[1]SERVIÇO!#REF!</definedName>
    <definedName name="ITEMR20">[1]SERVIÇO!#REF!</definedName>
    <definedName name="ITEMTRANS" localSheetId="3">[1]SERVIÇO!#REF!</definedName>
    <definedName name="ITEMTRANS">[1]SERVIÇO!#REF!</definedName>
    <definedName name="ITENS" localSheetId="3">[1]SERVIÇO!#REF!</definedName>
    <definedName name="ITENS">[1]SERVIÇO!#REF!</definedName>
    <definedName name="ITENS0" localSheetId="3">[1]SERVIÇO!#REF!</definedName>
    <definedName name="ITENS0">[1]SERVIÇO!#REF!</definedName>
    <definedName name="ITENS1" localSheetId="3">[1]SERVIÇO!#REF!</definedName>
    <definedName name="ITENS1">[1]SERVIÇO!#REF!</definedName>
    <definedName name="ITENSP" localSheetId="3">[1]SERVIÇO!#REF!</definedName>
    <definedName name="ITENSP">[1]SERVIÇO!#REF!</definedName>
    <definedName name="ITENSPMED" localSheetId="3">[1]SERVIÇO!#REF!</definedName>
    <definedName name="ITENSPMED">[1]SERVIÇO!#REF!</definedName>
    <definedName name="itus1" localSheetId="8">#REF!</definedName>
    <definedName name="itus1" localSheetId="7">#REF!</definedName>
    <definedName name="itus1" localSheetId="3">#REF!</definedName>
    <definedName name="itus1" localSheetId="9">#REF!</definedName>
    <definedName name="itus1" localSheetId="5">#REF!</definedName>
    <definedName name="itus1">#REF!</definedName>
    <definedName name="jazida5" localSheetId="8">#REF!</definedName>
    <definedName name="jazida5" localSheetId="7">#REF!</definedName>
    <definedName name="jazida5" localSheetId="3">#REF!</definedName>
    <definedName name="jazida5" localSheetId="9">#REF!</definedName>
    <definedName name="jazida5" localSheetId="5">#REF!</definedName>
    <definedName name="jazida5">#REF!</definedName>
    <definedName name="jazida6" localSheetId="8">#REF!</definedName>
    <definedName name="jazida6" localSheetId="7">#REF!</definedName>
    <definedName name="jazida6" localSheetId="3">#REF!</definedName>
    <definedName name="jazida6" localSheetId="9">#REF!</definedName>
    <definedName name="jazida6" localSheetId="5">#REF!</definedName>
    <definedName name="jazida6">#REF!</definedName>
    <definedName name="jla1_220" localSheetId="3">#REF!</definedName>
    <definedName name="jla1_220">#REF!</definedName>
    <definedName name="JRS" localSheetId="3">#REF!</definedName>
    <definedName name="JRS">#REF!</definedName>
    <definedName name="Leituristas" localSheetId="8">[5]PessA!#REF!</definedName>
    <definedName name="Leituristas" localSheetId="7">[5]PessA!#REF!</definedName>
    <definedName name="Leituristas" localSheetId="3">[5]PessA!#REF!</definedName>
    <definedName name="Leituristas" localSheetId="9">[5]PessA!#REF!</definedName>
    <definedName name="Leituristas" localSheetId="5">[5]PessA!#REF!</definedName>
    <definedName name="Leituristas">[5]PessA!#REF!</definedName>
    <definedName name="Leituristas_1" localSheetId="8">[5]PessA!#REF!</definedName>
    <definedName name="Leituristas_1" localSheetId="7">[5]PessA!#REF!</definedName>
    <definedName name="Leituristas_1" localSheetId="3">[5]PessA!#REF!</definedName>
    <definedName name="Leituristas_1" localSheetId="9">[5]PessA!#REF!</definedName>
    <definedName name="Leituristas_1" localSheetId="5">[5]PessA!#REF!</definedName>
    <definedName name="Leituristas_1">[5]PessA!#REF!</definedName>
    <definedName name="Leituristas_1_4" localSheetId="8">[5]PessA!#REF!</definedName>
    <definedName name="Leituristas_1_4" localSheetId="7">[5]PessA!#REF!</definedName>
    <definedName name="Leituristas_1_4" localSheetId="3">[5]PessA!#REF!</definedName>
    <definedName name="Leituristas_1_4" localSheetId="9">[5]PessA!#REF!</definedName>
    <definedName name="Leituristas_1_4" localSheetId="5">[5]PessA!#REF!</definedName>
    <definedName name="Leituristas_1_4">[5]PessA!#REF!</definedName>
    <definedName name="Leituristas_4" localSheetId="8">[5]PessA!#REF!</definedName>
    <definedName name="Leituristas_4" localSheetId="7">[5]PessA!#REF!</definedName>
    <definedName name="Leituristas_4" localSheetId="3">[5]PessA!#REF!</definedName>
    <definedName name="Leituristas_4" localSheetId="9">[5]PessA!#REF!</definedName>
    <definedName name="Leituristas_4" localSheetId="5">[5]PessA!#REF!</definedName>
    <definedName name="Leituristas_4">[5]PessA!#REF!</definedName>
    <definedName name="Leituristas_6" localSheetId="3">[5]PessA!#REF!</definedName>
    <definedName name="Leituristas_6">[5]PessA!#REF!</definedName>
    <definedName name="Leituristas_6_4" localSheetId="3">[5]PessA!#REF!</definedName>
    <definedName name="Leituristas_6_4">[5]PessA!#REF!</definedName>
    <definedName name="LIN" localSheetId="3">[1]SERVIÇO!#REF!</definedName>
    <definedName name="LIN">[1]SERVIÇO!#REF!</definedName>
    <definedName name="LISTSEL" localSheetId="3">[1]SERVIÇO!#REF!</definedName>
    <definedName name="LISTSEL">[1]SERVIÇO!#REF!</definedName>
    <definedName name="lm6_3" localSheetId="8">#REF!</definedName>
    <definedName name="lm6_3" localSheetId="7">#REF!</definedName>
    <definedName name="lm6_3" localSheetId="3">#REF!</definedName>
    <definedName name="lm6_3" localSheetId="9">#REF!</definedName>
    <definedName name="lm6_3" localSheetId="5">#REF!</definedName>
    <definedName name="lm6_3">#REF!</definedName>
    <definedName name="lnm" localSheetId="8">#REF!</definedName>
    <definedName name="lnm" localSheetId="7">#REF!</definedName>
    <definedName name="lnm" localSheetId="3">#REF!</definedName>
    <definedName name="lnm" localSheetId="9">#REF!</definedName>
    <definedName name="lnm" localSheetId="5">#REF!</definedName>
    <definedName name="lnm">#REF!</definedName>
    <definedName name="LOCAB" localSheetId="8">[1]SERVIÇO!#REF!</definedName>
    <definedName name="LOCAB" localSheetId="7">[1]SERVIÇO!#REF!</definedName>
    <definedName name="LOCAB" localSheetId="3">[1]SERVIÇO!#REF!</definedName>
    <definedName name="LOCAB" localSheetId="9">[1]SERVIÇO!#REF!</definedName>
    <definedName name="LOCAB">[1]SERVIÇO!#REF!</definedName>
    <definedName name="LOCAL" localSheetId="3">[1]SERVIÇO!#REF!</definedName>
    <definedName name="LOCAL">[1]SERVIÇO!#REF!</definedName>
    <definedName name="lpb" localSheetId="8">#REF!</definedName>
    <definedName name="lpb" localSheetId="7">#REF!</definedName>
    <definedName name="lpb" localSheetId="3">#REF!</definedName>
    <definedName name="lpb" localSheetId="9">#REF!</definedName>
    <definedName name="lpb" localSheetId="5">#REF!</definedName>
    <definedName name="lpb">#REF!</definedName>
    <definedName name="ls" localSheetId="3">#REF!</definedName>
    <definedName name="ls" localSheetId="9">#REF!</definedName>
    <definedName name="ls">#REF!</definedName>
    <definedName name="ls_1" localSheetId="3">#REF!</definedName>
    <definedName name="ls_1">#REF!</definedName>
    <definedName name="LSO" localSheetId="3">#REF!</definedName>
    <definedName name="LSO">#REF!</definedName>
    <definedName name="lub" localSheetId="3">#REF!</definedName>
    <definedName name="lub" localSheetId="9">#REF!</definedName>
    <definedName name="lub">#REF!</definedName>
    <definedName name="lub_1" localSheetId="3">#REF!</definedName>
    <definedName name="lub_1">#REF!</definedName>
    <definedName name="lvg12050_1" localSheetId="3">#REF!</definedName>
    <definedName name="lvg12050_1">#REF!</definedName>
    <definedName name="lvp1_2" localSheetId="3">#REF!</definedName>
    <definedName name="lvp1_2">#REF!</definedName>
    <definedName name="lvr" localSheetId="3">#REF!</definedName>
    <definedName name="lvr">#REF!</definedName>
    <definedName name="lxa" localSheetId="3">#REF!</definedName>
    <definedName name="lxa">#REF!</definedName>
    <definedName name="lxaf" localSheetId="3">#REF!</definedName>
    <definedName name="lxaf">#REF!</definedName>
    <definedName name="mad" localSheetId="3">#REF!</definedName>
    <definedName name="mad">#REF!</definedName>
    <definedName name="map" localSheetId="3">#REF!</definedName>
    <definedName name="map">#REF!</definedName>
    <definedName name="MARCAX" localSheetId="8">[1]SERVIÇO!#REF!</definedName>
    <definedName name="MARCAX" localSheetId="7">[1]SERVIÇO!#REF!</definedName>
    <definedName name="MARCAX" localSheetId="3">[1]SERVIÇO!#REF!</definedName>
    <definedName name="MARCAX" localSheetId="9">[1]SERVIÇO!#REF!</definedName>
    <definedName name="MARCAX" localSheetId="5">[1]SERVIÇO!#REF!</definedName>
    <definedName name="MARCAX">[1]SERVIÇO!#REF!</definedName>
    <definedName name="MBV" localSheetId="8">#REF!</definedName>
    <definedName name="MBV" localSheetId="7">#REF!</definedName>
    <definedName name="MBV" localSheetId="3">#REF!</definedName>
    <definedName name="MBV" localSheetId="9">#REF!</definedName>
    <definedName name="MBV" localSheetId="5">#REF!</definedName>
    <definedName name="MBV">#REF!</definedName>
    <definedName name="mdn" localSheetId="8">#REF!</definedName>
    <definedName name="mdn" localSheetId="7">#REF!</definedName>
    <definedName name="mdn" localSheetId="3">#REF!</definedName>
    <definedName name="mdn" localSheetId="9">#REF!</definedName>
    <definedName name="mdn" localSheetId="5">#REF!</definedName>
    <definedName name="mdn">#REF!</definedName>
    <definedName name="meio" localSheetId="3">#REF!</definedName>
    <definedName name="meio" localSheetId="9">#REF!</definedName>
    <definedName name="meio">#REF!</definedName>
    <definedName name="meio_1" localSheetId="3">#REF!</definedName>
    <definedName name="meio_1">#REF!</definedName>
    <definedName name="MENUBOM" localSheetId="8">[1]SERVIÇO!#REF!</definedName>
    <definedName name="MENUBOM" localSheetId="7">[1]SERVIÇO!#REF!</definedName>
    <definedName name="MENUBOM" localSheetId="3">[1]SERVIÇO!#REF!</definedName>
    <definedName name="MENUBOM" localSheetId="9">[1]SERVIÇO!#REF!</definedName>
    <definedName name="MENUBOM" localSheetId="5">[1]SERVIÇO!#REF!</definedName>
    <definedName name="MENUBOM">[1]SERVIÇO!#REF!</definedName>
    <definedName name="MENUEQP" localSheetId="8">[1]SERVIÇO!#REF!</definedName>
    <definedName name="MENUEQP" localSheetId="7">[1]SERVIÇO!#REF!</definedName>
    <definedName name="MENUEQP" localSheetId="3">[1]SERVIÇO!#REF!</definedName>
    <definedName name="MENUEQP" localSheetId="9">[1]SERVIÇO!#REF!</definedName>
    <definedName name="MENUEQP" localSheetId="5">[1]SERVIÇO!#REF!</definedName>
    <definedName name="MENUEQP">[1]SERVIÇO!#REF!</definedName>
    <definedName name="MENUFIM" localSheetId="8">[1]SERVIÇO!#REF!</definedName>
    <definedName name="MENUFIM" localSheetId="7">[1]SERVIÇO!#REF!</definedName>
    <definedName name="MENUFIM" localSheetId="3">[1]SERVIÇO!#REF!</definedName>
    <definedName name="MENUFIM" localSheetId="9">[1]SERVIÇO!#REF!</definedName>
    <definedName name="MENUFIM" localSheetId="5">[1]SERVIÇO!#REF!</definedName>
    <definedName name="MENUFIM">[1]SERVIÇO!#REF!</definedName>
    <definedName name="MENUMED" localSheetId="8">[1]SERVIÇO!#REF!</definedName>
    <definedName name="MENUMED" localSheetId="7">[1]SERVIÇO!#REF!</definedName>
    <definedName name="MENUMED" localSheetId="3">[1]SERVIÇO!#REF!</definedName>
    <definedName name="MENUMED" localSheetId="9">[1]SERVIÇO!#REF!</definedName>
    <definedName name="MENUMED" localSheetId="5">[1]SERVIÇO!#REF!</definedName>
    <definedName name="MENUMED">[1]SERVIÇO!#REF!</definedName>
    <definedName name="MENUOBRA" localSheetId="3">[1]SERVIÇO!#REF!</definedName>
    <definedName name="MENUOBRA">[1]SERVIÇO!#REF!</definedName>
    <definedName name="MENUOUT" localSheetId="3">[1]SERVIÇO!#REF!</definedName>
    <definedName name="MENUOUT">[1]SERVIÇO!#REF!</definedName>
    <definedName name="MENUOUTRO" localSheetId="3">[1]SERVIÇO!#REF!</definedName>
    <definedName name="MENUOUTRO">[1]SERVIÇO!#REF!</definedName>
    <definedName name="menures" localSheetId="3">[1]SERVIÇO!#REF!</definedName>
    <definedName name="menures">[1]SERVIÇO!#REF!</definedName>
    <definedName name="MNI" localSheetId="8">#REF!</definedName>
    <definedName name="MNI" localSheetId="7">#REF!</definedName>
    <definedName name="MNI" localSheetId="3">#REF!</definedName>
    <definedName name="MNI" localSheetId="9">#REF!</definedName>
    <definedName name="MNI" localSheetId="5">#REF!</definedName>
    <definedName name="MNI">#REF!</definedName>
    <definedName name="MNP" localSheetId="8">#REF!</definedName>
    <definedName name="MNP" localSheetId="7">#REF!</definedName>
    <definedName name="MNP" localSheetId="3">#REF!</definedName>
    <definedName name="MNP" localSheetId="9">#REF!</definedName>
    <definedName name="MNP" localSheetId="5">#REF!</definedName>
    <definedName name="MNP">#REF!</definedName>
    <definedName name="motoristas" localSheetId="8">[5]EquiOM!#REF!</definedName>
    <definedName name="motoristas" localSheetId="7">[5]EquiOM!#REF!</definedName>
    <definedName name="motoristas" localSheetId="3">[5]EquiOM!#REF!</definedName>
    <definedName name="motoristas" localSheetId="9">[5]EquiOM!#REF!</definedName>
    <definedName name="motoristas">[5]EquiOM!#REF!</definedName>
    <definedName name="motoristas_1" localSheetId="3">[5]EquiOM!#REF!</definedName>
    <definedName name="motoristas_1">[5]EquiOM!#REF!</definedName>
    <definedName name="motoristas_1_4" localSheetId="3">[5]EquiOM!#REF!</definedName>
    <definedName name="motoristas_1_4">[5]EquiOM!#REF!</definedName>
    <definedName name="motoristas_4" localSheetId="3">[5]EquiOM!#REF!</definedName>
    <definedName name="motoristas_4">[5]EquiOM!#REF!</definedName>
    <definedName name="motoristas_6" localSheetId="3">[5]EquiOM!#REF!</definedName>
    <definedName name="motoristas_6">[5]EquiOM!#REF!</definedName>
    <definedName name="motoristas_6_4" localSheetId="3">[5]EquiOM!#REF!</definedName>
    <definedName name="motoristas_6_4">[5]EquiOM!#REF!</definedName>
    <definedName name="mour" localSheetId="8">#REF!</definedName>
    <definedName name="mour" localSheetId="7">#REF!</definedName>
    <definedName name="mour" localSheetId="3">#REF!</definedName>
    <definedName name="mour" localSheetId="9">#REF!</definedName>
    <definedName name="mour" localSheetId="5">#REF!</definedName>
    <definedName name="mour">#REF!</definedName>
    <definedName name="mpm2.5" localSheetId="8">#REF!</definedName>
    <definedName name="mpm2.5" localSheetId="7">#REF!</definedName>
    <definedName name="mpm2.5" localSheetId="3">#REF!</definedName>
    <definedName name="mpm2.5" localSheetId="9">#REF!</definedName>
    <definedName name="mpm2.5" localSheetId="5">#REF!</definedName>
    <definedName name="mpm2.5">#REF!</definedName>
    <definedName name="msv" localSheetId="3">#REF!</definedName>
    <definedName name="msv">#REF!</definedName>
    <definedName name="MUNICIPIO" localSheetId="8">[1]SERVIÇO!#REF!</definedName>
    <definedName name="MUNICIPIO" localSheetId="7">[1]SERVIÇO!#REF!</definedName>
    <definedName name="MUNICIPIO" localSheetId="3">[1]SERVIÇO!#REF!</definedName>
    <definedName name="MUNICIPIO" localSheetId="9">[1]SERVIÇO!#REF!</definedName>
    <definedName name="MUNICIPIO" localSheetId="5">[1]SERVIÇO!#REF!</definedName>
    <definedName name="MUNICIPIO">[1]SERVIÇO!#REF!</definedName>
    <definedName name="MURBOMB" localSheetId="8">[1]SERVIÇO!#REF!</definedName>
    <definedName name="MURBOMB" localSheetId="7">[1]SERVIÇO!#REF!</definedName>
    <definedName name="MURBOMB" localSheetId="3">[1]SERVIÇO!#REF!</definedName>
    <definedName name="MURBOMB" localSheetId="9">[1]SERVIÇO!#REF!</definedName>
    <definedName name="MURBOMB" localSheetId="5">[1]SERVIÇO!#REF!</definedName>
    <definedName name="MURBOMB">[1]SERVIÇO!#REF!</definedName>
    <definedName name="NDATA" localSheetId="8">[1]SERVIÇO!#REF!</definedName>
    <definedName name="NDATA" localSheetId="7">[1]SERVIÇO!#REF!</definedName>
    <definedName name="NDATA" localSheetId="3">[1]SERVIÇO!#REF!</definedName>
    <definedName name="NDATA" localSheetId="9">[1]SERVIÇO!#REF!</definedName>
    <definedName name="NDATA" localSheetId="5">[1]SERVIÇO!#REF!</definedName>
    <definedName name="NDATA">[1]SERVIÇO!#REF!</definedName>
    <definedName name="niv" localSheetId="8">#REF!</definedName>
    <definedName name="niv" localSheetId="7">#REF!</definedName>
    <definedName name="niv" localSheetId="3">#REF!</definedName>
    <definedName name="niv" localSheetId="9">#REF!</definedName>
    <definedName name="niv" localSheetId="5">#REF!</definedName>
    <definedName name="niv">#REF!</definedName>
    <definedName name="nome" localSheetId="8">#REF!</definedName>
    <definedName name="nome" localSheetId="7">#REF!</definedName>
    <definedName name="nome" localSheetId="3">#REF!</definedName>
    <definedName name="nome" localSheetId="9">#REF!</definedName>
    <definedName name="nome" localSheetId="5">#REF!</definedName>
    <definedName name="nome">#REF!</definedName>
    <definedName name="nome_4" localSheetId="8">#REF!</definedName>
    <definedName name="nome_4" localSheetId="7">#REF!</definedName>
    <definedName name="nome_4" localSheetId="3">#REF!</definedName>
    <definedName name="nome_4" localSheetId="9">#REF!</definedName>
    <definedName name="nome_4" localSheetId="5">#REF!</definedName>
    <definedName name="nome_4">#REF!</definedName>
    <definedName name="nrjCfh" localSheetId="3">#REF!</definedName>
    <definedName name="nrjCfh">#REF!</definedName>
    <definedName name="nrjCfh_1" localSheetId="3">#REF!</definedName>
    <definedName name="nrjCfh_1">#REF!</definedName>
    <definedName name="nrjCfh_1_4" localSheetId="3">#REF!</definedName>
    <definedName name="nrjCfh_1_4">#REF!</definedName>
    <definedName name="nrjCfh_4" localSheetId="3">#REF!</definedName>
    <definedName name="nrjCfh_4">#REF!</definedName>
    <definedName name="nrjCfh_6" localSheetId="3">#REF!</definedName>
    <definedName name="nrjCfh_6">#REF!</definedName>
    <definedName name="nrjCfh_6_4" localSheetId="3">#REF!</definedName>
    <definedName name="nrjCfh_6_4">#REF!</definedName>
    <definedName name="nrjCVh" localSheetId="3">#REF!</definedName>
    <definedName name="nrjCVh">#REF!</definedName>
    <definedName name="nrjCVh_1" localSheetId="3">#REF!</definedName>
    <definedName name="nrjCVh_1">#REF!</definedName>
    <definedName name="nrjCVh_1_4" localSheetId="3">#REF!</definedName>
    <definedName name="nrjCVh_1_4">#REF!</definedName>
    <definedName name="nrjCVh_4" localSheetId="3">#REF!</definedName>
    <definedName name="nrjCVh_4">#REF!</definedName>
    <definedName name="nrjCVh_6" localSheetId="3">#REF!</definedName>
    <definedName name="nrjCVh_6">#REF!</definedName>
    <definedName name="nrjCVh_6_4" localSheetId="3">#REF!</definedName>
    <definedName name="nrjCVh_6_4">#REF!</definedName>
    <definedName name="NUCOPIAS" localSheetId="8">[1]SERVIÇO!#REF!</definedName>
    <definedName name="NUCOPIAS" localSheetId="7">[1]SERVIÇO!#REF!</definedName>
    <definedName name="NUCOPIAS" localSheetId="3">[1]SERVIÇO!#REF!</definedName>
    <definedName name="NUCOPIAS" localSheetId="9">[1]SERVIÇO!#REF!</definedName>
    <definedName name="NUCOPIAS" localSheetId="5">[1]SERVIÇO!#REF!</definedName>
    <definedName name="NUCOPIAS">[1]SERVIÇO!#REF!</definedName>
    <definedName name="OBRA" localSheetId="8">[1]SERVIÇO!#REF!</definedName>
    <definedName name="OBRA" localSheetId="7">[1]SERVIÇO!#REF!</definedName>
    <definedName name="OBRA" localSheetId="3">[1]SERVIÇO!#REF!</definedName>
    <definedName name="OBRA" localSheetId="9">[1]SERVIÇO!#REF!</definedName>
    <definedName name="OBRA" localSheetId="5">[1]SERVIÇO!#REF!</definedName>
    <definedName name="OBRA">[1]SERVIÇO!#REF!</definedName>
    <definedName name="OBRADUPL" localSheetId="8">[1]SERVIÇO!#REF!</definedName>
    <definedName name="OBRADUPL" localSheetId="7">[1]SERVIÇO!#REF!</definedName>
    <definedName name="OBRADUPL" localSheetId="3">[1]SERVIÇO!#REF!</definedName>
    <definedName name="OBRADUPL" localSheetId="9">[1]SERVIÇO!#REF!</definedName>
    <definedName name="OBRADUPL" localSheetId="5">[1]SERVIÇO!#REF!</definedName>
    <definedName name="OBRADUPL">[1]SERVIÇO!#REF!</definedName>
    <definedName name="OBRALOC" localSheetId="8">[1]SERVIÇO!#REF!</definedName>
    <definedName name="OBRALOC" localSheetId="7">[1]SERVIÇO!#REF!</definedName>
    <definedName name="OBRALOC" localSheetId="3">[1]SERVIÇO!#REF!</definedName>
    <definedName name="OBRALOC" localSheetId="9">[1]SERVIÇO!#REF!</definedName>
    <definedName name="OBRALOC" localSheetId="5">[1]SERVIÇO!#REF!</definedName>
    <definedName name="OBRALOC">[1]SERVIÇO!#REF!</definedName>
    <definedName name="OBRASEL" localSheetId="3">[1]SERVIÇO!#REF!</definedName>
    <definedName name="OBRASEL">[1]SERVIÇO!#REF!</definedName>
    <definedName name="od" localSheetId="3">#REF!</definedName>
    <definedName name="od" localSheetId="9">#REF!</definedName>
    <definedName name="od">#REF!</definedName>
    <definedName name="od_1" localSheetId="3">#REF!</definedName>
    <definedName name="od_1">#REF!</definedName>
    <definedName name="odi" localSheetId="3">#REF!</definedName>
    <definedName name="odi">#REF!</definedName>
    <definedName name="of" localSheetId="3">#REF!</definedName>
    <definedName name="of" localSheetId="9">#REF!</definedName>
    <definedName name="of">#REF!</definedName>
    <definedName name="of_1" localSheetId="3">#REF!</definedName>
    <definedName name="of_1">#REF!</definedName>
    <definedName name="ofc">[9]Insumos!$D$9</definedName>
    <definedName name="ofi" localSheetId="8">#REF!</definedName>
    <definedName name="ofi" localSheetId="7">#REF!</definedName>
    <definedName name="ofi" localSheetId="3">#REF!</definedName>
    <definedName name="ofi" localSheetId="9">#REF!</definedName>
    <definedName name="ofi" localSheetId="5">#REF!</definedName>
    <definedName name="ofi">#REF!</definedName>
    <definedName name="OGU" localSheetId="8">#REF!</definedName>
    <definedName name="OGU" localSheetId="7">#REF!</definedName>
    <definedName name="OGU" localSheetId="3">#REF!</definedName>
    <definedName name="OGU" localSheetId="9">#REF!</definedName>
    <definedName name="OGU" localSheetId="5">#REF!</definedName>
    <definedName name="OGU">#REF!</definedName>
    <definedName name="oli" localSheetId="8">#REF!</definedName>
    <definedName name="oli" localSheetId="7">#REF!</definedName>
    <definedName name="oli" localSheetId="3">#REF!</definedName>
    <definedName name="oli" localSheetId="9">#REF!</definedName>
    <definedName name="oli" localSheetId="5">#REF!</definedName>
    <definedName name="oli">#REF!</definedName>
    <definedName name="Par" localSheetId="3">#REF!</definedName>
    <definedName name="Par">#REF!</definedName>
    <definedName name="pcf60x210" localSheetId="3">#REF!</definedName>
    <definedName name="pcf60x210">#REF!</definedName>
    <definedName name="pcf80x200" localSheetId="3">#REF!</definedName>
    <definedName name="pcf80x200">#REF!</definedName>
    <definedName name="pcf80x210" localSheetId="3">#REF!</definedName>
    <definedName name="pcf80x210">#REF!</definedName>
    <definedName name="pcfc" localSheetId="3">#REF!</definedName>
    <definedName name="pcfc">#REF!</definedName>
    <definedName name="PDER" localSheetId="8">[1]SERVIÇO!#REF!</definedName>
    <definedName name="PDER" localSheetId="7">[1]SERVIÇO!#REF!</definedName>
    <definedName name="PDER" localSheetId="3">[1]SERVIÇO!#REF!</definedName>
    <definedName name="PDER" localSheetId="9">[1]SERVIÇO!#REF!</definedName>
    <definedName name="PDER" localSheetId="5">[1]SERVIÇO!#REF!</definedName>
    <definedName name="PDER">[1]SERVIÇO!#REF!</definedName>
    <definedName name="PDIVERS" localSheetId="8">[1]SERVIÇO!#REF!</definedName>
    <definedName name="PDIVERS" localSheetId="7">[1]SERVIÇO!#REF!</definedName>
    <definedName name="PDIVERS" localSheetId="3">[1]SERVIÇO!#REF!</definedName>
    <definedName name="PDIVERS" localSheetId="9">[1]SERVIÇO!#REF!</definedName>
    <definedName name="PDIVERS" localSheetId="5">[1]SERVIÇO!#REF!</definedName>
    <definedName name="PDIVERS">[1]SERVIÇO!#REF!</definedName>
    <definedName name="pdm" localSheetId="3">#REF!</definedName>
    <definedName name="pdm" localSheetId="9">#REF!</definedName>
    <definedName name="pdm">#REF!</definedName>
    <definedName name="pdm_1" localSheetId="3">#REF!</definedName>
    <definedName name="pdm_1">#REF!</definedName>
    <definedName name="pedra" localSheetId="3">#REF!</definedName>
    <definedName name="pedra" localSheetId="9">#REF!</definedName>
    <definedName name="pedra">#REF!</definedName>
    <definedName name="pedra_1" localSheetId="3">#REF!</definedName>
    <definedName name="pedra_1">#REF!</definedName>
    <definedName name="PEMD" localSheetId="8">[1]SERVIÇO!#REF!</definedName>
    <definedName name="PEMD" localSheetId="7">[1]SERVIÇO!#REF!</definedName>
    <definedName name="PEMD" localSheetId="3">[1]SERVIÇO!#REF!</definedName>
    <definedName name="PEMD" localSheetId="9">[1]SERVIÇO!#REF!</definedName>
    <definedName name="PEMD" localSheetId="5">[1]SERVIÇO!#REF!</definedName>
    <definedName name="PEMD">[1]SERVIÇO!#REF!</definedName>
    <definedName name="pes" localSheetId="8">#REF!</definedName>
    <definedName name="pes" localSheetId="7">#REF!</definedName>
    <definedName name="pes" localSheetId="3">#REF!</definedName>
    <definedName name="pes" localSheetId="9">#REF!</definedName>
    <definedName name="pes" localSheetId="5">#REF!</definedName>
    <definedName name="pes">#REF!</definedName>
    <definedName name="PIEQUIP" localSheetId="8">[1]SERVIÇO!#REF!</definedName>
    <definedName name="PIEQUIP" localSheetId="7">[1]SERVIÇO!#REF!</definedName>
    <definedName name="PIEQUIP" localSheetId="3">[1]SERVIÇO!#REF!</definedName>
    <definedName name="PIEQUIP" localSheetId="9">[1]SERVIÇO!#REF!</definedName>
    <definedName name="PIEQUIP" localSheetId="5">[1]SERVIÇO!#REF!</definedName>
    <definedName name="PIEQUIP">[1]SERVIÇO!#REF!</definedName>
    <definedName name="pig" localSheetId="8">#REF!</definedName>
    <definedName name="pig" localSheetId="7">#REF!</definedName>
    <definedName name="pig" localSheetId="3">#REF!</definedName>
    <definedName name="pig" localSheetId="9">#REF!</definedName>
    <definedName name="pig" localSheetId="5">#REF!</definedName>
    <definedName name="pig">#REF!</definedName>
    <definedName name="PII" localSheetId="8">#REF!</definedName>
    <definedName name="PII" localSheetId="7">#REF!</definedName>
    <definedName name="PII" localSheetId="3">#REF!</definedName>
    <definedName name="PII" localSheetId="9">#REF!</definedName>
    <definedName name="PII" localSheetId="5">#REF!</definedName>
    <definedName name="PII">#REF!</definedName>
    <definedName name="PIP" localSheetId="8">#REF!</definedName>
    <definedName name="PIP" localSheetId="7">#REF!</definedName>
    <definedName name="PIP" localSheetId="3">#REF!</definedName>
    <definedName name="PIP" localSheetId="9">#REF!</definedName>
    <definedName name="PIP" localSheetId="5">#REF!</definedName>
    <definedName name="PIP">#REF!</definedName>
    <definedName name="planilha">NA()</definedName>
    <definedName name="planilha_1">NA()</definedName>
    <definedName name="plc" localSheetId="8">#REF!</definedName>
    <definedName name="plc" localSheetId="7">#REF!</definedName>
    <definedName name="plc" localSheetId="3">#REF!</definedName>
    <definedName name="plc" localSheetId="9">#REF!</definedName>
    <definedName name="plc" localSheetId="5">#REF!</definedName>
    <definedName name="plc">#REF!</definedName>
    <definedName name="plc2.5" localSheetId="8">#REF!</definedName>
    <definedName name="plc2.5" localSheetId="7">#REF!</definedName>
    <definedName name="plc2.5" localSheetId="3">#REF!</definedName>
    <definedName name="plc2.5" localSheetId="9">#REF!</definedName>
    <definedName name="plc2.5" localSheetId="5">#REF!</definedName>
    <definedName name="plc2.5">#REF!</definedName>
    <definedName name="PMS" localSheetId="8">#REF!</definedName>
    <definedName name="PMS" localSheetId="7">#REF!</definedName>
    <definedName name="PMS" localSheetId="3">#REF!</definedName>
    <definedName name="PMS" localSheetId="9">#REF!</definedName>
    <definedName name="PMS" localSheetId="5">#REF!</definedName>
    <definedName name="PMS">#REF!</definedName>
    <definedName name="PMUR" localSheetId="8">[1]SERVIÇO!#REF!</definedName>
    <definedName name="PMUR" localSheetId="7">[1]SERVIÇO!#REF!</definedName>
    <definedName name="PMUR" localSheetId="3">[1]SERVIÇO!#REF!</definedName>
    <definedName name="PMUR" localSheetId="9">[1]SERVIÇO!#REF!</definedName>
    <definedName name="PMUR" localSheetId="5">[1]SERVIÇO!#REF!</definedName>
    <definedName name="PMUR">[1]SERVIÇO!#REF!</definedName>
    <definedName name="pont" localSheetId="8">#REF!</definedName>
    <definedName name="pont" localSheetId="7">#REF!</definedName>
    <definedName name="pont" localSheetId="3">#REF!</definedName>
    <definedName name="pont" localSheetId="9">#REF!</definedName>
    <definedName name="pont" localSheetId="5">#REF!</definedName>
    <definedName name="pont">#REF!</definedName>
    <definedName name="por_sistema_IMR" localSheetId="8">#REF!</definedName>
    <definedName name="por_sistema_IMR" localSheetId="7">#REF!</definedName>
    <definedName name="por_sistema_IMR" localSheetId="3">#REF!</definedName>
    <definedName name="por_sistema_IMR" localSheetId="9">#REF!</definedName>
    <definedName name="por_sistema_IMR" localSheetId="5">#REF!</definedName>
    <definedName name="por_sistema_IMR">#REF!</definedName>
    <definedName name="por_sistema_IMR_1" localSheetId="8">#REF!</definedName>
    <definedName name="por_sistema_IMR_1" localSheetId="7">#REF!</definedName>
    <definedName name="por_sistema_IMR_1" localSheetId="3">#REF!</definedName>
    <definedName name="por_sistema_IMR_1" localSheetId="9">#REF!</definedName>
    <definedName name="por_sistema_IMR_1" localSheetId="5">#REF!</definedName>
    <definedName name="por_sistema_IMR_1">#REF!</definedName>
    <definedName name="por_sistema_IMR_1_4" localSheetId="3">#REF!</definedName>
    <definedName name="por_sistema_IMR_1_4">#REF!</definedName>
    <definedName name="por_sistema_IMR_4" localSheetId="3">#REF!</definedName>
    <definedName name="por_sistema_IMR_4">#REF!</definedName>
    <definedName name="por_sistema_IMR_6" localSheetId="3">#REF!</definedName>
    <definedName name="por_sistema_IMR_6">#REF!</definedName>
    <definedName name="por_sistema_IMR_6_4" localSheetId="3">#REF!</definedName>
    <definedName name="por_sistema_IMR_6_4">#REF!</definedName>
    <definedName name="port" localSheetId="3">#REF!</definedName>
    <definedName name="port" localSheetId="9">#REF!</definedName>
    <definedName name="port">#REF!</definedName>
    <definedName name="port_1" localSheetId="3">#REF!</definedName>
    <definedName name="port_1">#REF!</definedName>
    <definedName name="Preço_kW" localSheetId="3">#REF!</definedName>
    <definedName name="Preço_kW">#REF!</definedName>
    <definedName name="Preço_kW_1" localSheetId="3">#REF!</definedName>
    <definedName name="Preço_kW_1">#REF!</definedName>
    <definedName name="Preço_kW_1_4" localSheetId="3">#REF!</definedName>
    <definedName name="Preço_kW_1_4">#REF!</definedName>
    <definedName name="Preço_kW_4" localSheetId="3">#REF!</definedName>
    <definedName name="Preço_kW_4">#REF!</definedName>
    <definedName name="Preço_kW_6" localSheetId="3">#REF!</definedName>
    <definedName name="Preço_kW_6">#REF!</definedName>
    <definedName name="Preço_kW_6_4" localSheetId="3">#REF!</definedName>
    <definedName name="Preço_kW_6_4">#REF!</definedName>
    <definedName name="PREF" localSheetId="3">#REF!</definedName>
    <definedName name="pref" localSheetId="9">#REF!</definedName>
    <definedName name="PREF">#REF!</definedName>
    <definedName name="PREF_1" localSheetId="3">#REF!</definedName>
    <definedName name="PREF_1">#REF!</definedName>
    <definedName name="pref_4" localSheetId="3">#REF!</definedName>
    <definedName name="pref_4">#REF!</definedName>
    <definedName name="prf" localSheetId="3">#REF!</definedName>
    <definedName name="prf">#REF!</definedName>
    <definedName name="prg" localSheetId="3">#REF!</definedName>
    <definedName name="prg">#REF!</definedName>
    <definedName name="PROJ" localSheetId="3">#REF!</definedName>
    <definedName name="PROJ">#REF!</definedName>
    <definedName name="prtm" localSheetId="3">#REF!</definedName>
    <definedName name="prtm">#REF!</definedName>
    <definedName name="PTGERAL" localSheetId="8">[1]SERVIÇO!#REF!</definedName>
    <definedName name="PTGERAL" localSheetId="7">[1]SERVIÇO!#REF!</definedName>
    <definedName name="PTGERAL" localSheetId="3">[1]SERVIÇO!#REF!</definedName>
    <definedName name="PTGERAL" localSheetId="9">[1]SERVIÇO!#REF!</definedName>
    <definedName name="PTGERAL" localSheetId="5">[1]SERVIÇO!#REF!</definedName>
    <definedName name="PTGERAL">[1]SERVIÇO!#REF!</definedName>
    <definedName name="ptt3x2" localSheetId="8">#REF!</definedName>
    <definedName name="ptt3x2" localSheetId="7">#REF!</definedName>
    <definedName name="ptt3x2" localSheetId="3">#REF!</definedName>
    <definedName name="ptt3x2" localSheetId="9">#REF!</definedName>
    <definedName name="ptt3x2" localSheetId="5">#REF!</definedName>
    <definedName name="ptt3x2">#REF!</definedName>
    <definedName name="PVC" localSheetId="8">#REF!</definedName>
    <definedName name="PVC" localSheetId="7">#REF!</definedName>
    <definedName name="PVC" localSheetId="3">#REF!</definedName>
    <definedName name="PVC" localSheetId="9">#REF!</definedName>
    <definedName name="PVC" localSheetId="5">#REF!</definedName>
    <definedName name="PVC">#REF!</definedName>
    <definedName name="qgm" localSheetId="8">#REF!</definedName>
    <definedName name="qgm" localSheetId="7">#REF!</definedName>
    <definedName name="qgm" localSheetId="3">#REF!</definedName>
    <definedName name="qgm" localSheetId="9">#REF!</definedName>
    <definedName name="qgm" localSheetId="5">#REF!</definedName>
    <definedName name="qgm">#REF!</definedName>
    <definedName name="QTNULO" localSheetId="3">[1]SERVIÇO!#REF!</definedName>
    <definedName name="QTNULO">[1]SERVIÇO!#REF!</definedName>
    <definedName name="QTPADRAO" localSheetId="8">[1]SERVIÇO!#REF!</definedName>
    <definedName name="QTPADRAO" localSheetId="7">[1]SERVIÇO!#REF!</definedName>
    <definedName name="QTPADRAO" localSheetId="3">[1]SERVIÇO!#REF!</definedName>
    <definedName name="QTPADRAO" localSheetId="9">[1]SERVIÇO!#REF!</definedName>
    <definedName name="QTPADRAO" localSheetId="5">[1]SERVIÇO!#REF!</definedName>
    <definedName name="QTPADRAO">[1]SERVIÇO!#REF!</definedName>
    <definedName name="QTRES" localSheetId="3">[1]SERVIÇO!#REF!</definedName>
    <definedName name="QTRES">[1]SERVIÇO!#REF!</definedName>
    <definedName name="QUANT" localSheetId="3">[1]SERVIÇO!#REF!</definedName>
    <definedName name="QUANT">[1]SERVIÇO!#REF!</definedName>
    <definedName name="QUANTP" localSheetId="3">[1]SERVIÇO!#REF!</definedName>
    <definedName name="QUANTP">[1]SERVIÇO!#REF!</definedName>
    <definedName name="RARQIMP" localSheetId="3">[1]SERVIÇO!#REF!</definedName>
    <definedName name="RARQIMP">[1]SERVIÇO!#REF!</definedName>
    <definedName name="rdt13.8" localSheetId="8">#REF!</definedName>
    <definedName name="rdt13.8" localSheetId="7">#REF!</definedName>
    <definedName name="rdt13.8" localSheetId="3">#REF!</definedName>
    <definedName name="rdt13.8" localSheetId="9">#REF!</definedName>
    <definedName name="rdt13.8" localSheetId="5">#REF!</definedName>
    <definedName name="rdt13.8">#REF!</definedName>
    <definedName name="rec" localSheetId="8">#REF!</definedName>
    <definedName name="rec" localSheetId="7">#REF!</definedName>
    <definedName name="rec" localSheetId="3">#REF!</definedName>
    <definedName name="rec" localSheetId="9">#REF!</definedName>
    <definedName name="rec" localSheetId="5">#REF!</definedName>
    <definedName name="rec">#REF!</definedName>
    <definedName name="RECADUC" localSheetId="8">[1]SERVIÇO!#REF!</definedName>
    <definedName name="RECADUC" localSheetId="7">[1]SERVIÇO!#REF!</definedName>
    <definedName name="RECADUC" localSheetId="3">[1]SERVIÇO!#REF!</definedName>
    <definedName name="RECADUC" localSheetId="9">[1]SERVIÇO!#REF!</definedName>
    <definedName name="RECADUC">[1]SERVIÇO!#REF!</definedName>
    <definedName name="RES" localSheetId="8">#REF!</definedName>
    <definedName name="RES" localSheetId="7">#REF!</definedName>
    <definedName name="RES" localSheetId="3">#REF!</definedName>
    <definedName name="RES" localSheetId="9">#REF!</definedName>
    <definedName name="RES" localSheetId="5">#REF!</definedName>
    <definedName name="RES">#REF!</definedName>
    <definedName name="rgG3_4" localSheetId="8">#REF!</definedName>
    <definedName name="rgG3_4" localSheetId="7">#REF!</definedName>
    <definedName name="rgG3_4" localSheetId="3">#REF!</definedName>
    <definedName name="rgG3_4" localSheetId="9">#REF!</definedName>
    <definedName name="rgG3_4" localSheetId="5">#REF!</definedName>
    <definedName name="rgG3_4">#REF!</definedName>
    <definedName name="rgp1_2" localSheetId="8">#REF!</definedName>
    <definedName name="rgp1_2" localSheetId="7">#REF!</definedName>
    <definedName name="rgp1_2" localSheetId="3">#REF!</definedName>
    <definedName name="rgp1_2" localSheetId="9">#REF!</definedName>
    <definedName name="rgp1_2" localSheetId="5">#REF!</definedName>
    <definedName name="rgp1_2">#REF!</definedName>
    <definedName name="ridbeb" localSheetId="3">[1]SERVIÇO!#REF!</definedName>
    <definedName name="ridbeb">[1]SERVIÇO!#REF!</definedName>
    <definedName name="RIDCHAF" localSheetId="8">[1]SERVIÇO!#REF!</definedName>
    <definedName name="RIDCHAF" localSheetId="7">[1]SERVIÇO!#REF!</definedName>
    <definedName name="RIDCHAF" localSheetId="3">[1]SERVIÇO!#REF!</definedName>
    <definedName name="RIDCHAF" localSheetId="9">[1]SERVIÇO!#REF!</definedName>
    <definedName name="RIDCHAF" localSheetId="5">[1]SERVIÇO!#REF!</definedName>
    <definedName name="RIDCHAF">[1]SERVIÇO!#REF!</definedName>
    <definedName name="ridres05" localSheetId="3">[1]SERVIÇO!#REF!</definedName>
    <definedName name="ridres05">[1]SERVIÇO!#REF!</definedName>
    <definedName name="RIDRES10" localSheetId="3">[1]SERVIÇO!#REF!</definedName>
    <definedName name="RIDRES10">[1]SERVIÇO!#REF!</definedName>
    <definedName name="RIDRES15" localSheetId="3">[1]SERVIÇO!#REF!</definedName>
    <definedName name="RIDRES15">[1]SERVIÇO!#REF!</definedName>
    <definedName name="RLI" localSheetId="8">#REF!</definedName>
    <definedName name="RLI" localSheetId="7">#REF!</definedName>
    <definedName name="RLI" localSheetId="3">#REF!</definedName>
    <definedName name="RLI" localSheetId="9">#REF!</definedName>
    <definedName name="RLI" localSheetId="5">#REF!</definedName>
    <definedName name="RLI">#REF!</definedName>
    <definedName name="RLP" localSheetId="8">#REF!</definedName>
    <definedName name="RLP" localSheetId="7">#REF!</definedName>
    <definedName name="RLP" localSheetId="3">#REF!</definedName>
    <definedName name="RLP" localSheetId="9">#REF!</definedName>
    <definedName name="RLP" localSheetId="5">#REF!</definedName>
    <definedName name="RLP">#REF!</definedName>
    <definedName name="ROMANO" localSheetId="8">[1]SERVIÇO!#REF!</definedName>
    <definedName name="ROMANO" localSheetId="7">[1]SERVIÇO!#REF!</definedName>
    <definedName name="ROMANO" localSheetId="3">[1]SERVIÇO!#REF!</definedName>
    <definedName name="ROMANO" localSheetId="9">[1]SERVIÇO!#REF!</definedName>
    <definedName name="ROMANO">[1]SERVIÇO!#REF!</definedName>
    <definedName name="ROTCOMP" localSheetId="3">[1]SERVIÇO!#REF!</definedName>
    <definedName name="ROTCOMP">[1]SERVIÇO!#REF!</definedName>
    <definedName name="ROTIMP" localSheetId="3">[1]SERVIÇO!#REF!</definedName>
    <definedName name="ROTIMP">[1]SERVIÇO!#REF!</definedName>
    <definedName name="ROTRES" localSheetId="3">[1]SERVIÇO!#REF!</definedName>
    <definedName name="ROTRES">[1]SERVIÇO!#REF!</definedName>
    <definedName name="RPI" localSheetId="8">#REF!</definedName>
    <definedName name="RPI" localSheetId="7">#REF!</definedName>
    <definedName name="RPI" localSheetId="3">#REF!</definedName>
    <definedName name="RPI" localSheetId="9">#REF!</definedName>
    <definedName name="RPI" localSheetId="5">#REF!</definedName>
    <definedName name="RPI">#REF!</definedName>
    <definedName name="RPP" localSheetId="8">#REF!</definedName>
    <definedName name="RPP" localSheetId="7">#REF!</definedName>
    <definedName name="RPP" localSheetId="3">#REF!</definedName>
    <definedName name="RPP" localSheetId="9">#REF!</definedName>
    <definedName name="RPP" localSheetId="5">#REF!</definedName>
    <definedName name="RPP">#REF!</definedName>
    <definedName name="RQTADUC" localSheetId="8">[1]SERVIÇO!#REF!</definedName>
    <definedName name="RQTADUC" localSheetId="7">[1]SERVIÇO!#REF!</definedName>
    <definedName name="RQTADUC" localSheetId="3">[1]SERVIÇO!#REF!</definedName>
    <definedName name="RQTADUC" localSheetId="9">[1]SERVIÇO!#REF!</definedName>
    <definedName name="RQTADUC">[1]SERVIÇO!#REF!</definedName>
    <definedName name="rqtbeb" localSheetId="3">[1]SERVIÇO!#REF!</definedName>
    <definedName name="rqtbeb">[1]SERVIÇO!#REF!</definedName>
    <definedName name="RQTCHAF" localSheetId="3">[1]SERVIÇO!#REF!</definedName>
    <definedName name="RQTCHAF">[1]SERVIÇO!#REF!</definedName>
    <definedName name="RQTDERV" localSheetId="3">[1]SERVIÇO!#REF!</definedName>
    <definedName name="RQTDERV">[1]SERVIÇO!#REF!</definedName>
    <definedName name="rres05" localSheetId="3">[1]SERVIÇO!#REF!</definedName>
    <definedName name="rres05">[1]SERVIÇO!#REF!</definedName>
    <definedName name="RRES10" localSheetId="3">[1]SERVIÇO!#REF!</definedName>
    <definedName name="RRES10">[1]SERVIÇO!#REF!</definedName>
    <definedName name="RRES15" localSheetId="3">[1]SERVIÇO!#REF!</definedName>
    <definedName name="RRES15">[1]SERVIÇO!#REF!</definedName>
    <definedName name="RRES20" localSheetId="3">[1]SERVIÇO!#REF!</definedName>
    <definedName name="RRES20">[1]SERVIÇO!#REF!</definedName>
    <definedName name="RRR" localSheetId="3">[1]SERVIÇO!#REF!</definedName>
    <definedName name="RRR">[1]SERVIÇO!#REF!</definedName>
    <definedName name="rrrrrrrrrrrr" localSheetId="3">#REF!</definedName>
    <definedName name="rrrrrrrrrrrr" localSheetId="9">#REF!</definedName>
    <definedName name="rrrrrrrrrrrr">#REF!</definedName>
    <definedName name="rrrrrrrrrrrr_1" localSheetId="3">#REF!</definedName>
    <definedName name="rrrrrrrrrrrr_1">#REF!</definedName>
    <definedName name="RRTEMP" localSheetId="8">[1]SERVIÇO!#REF!</definedName>
    <definedName name="RRTEMP" localSheetId="7">[1]SERVIÇO!#REF!</definedName>
    <definedName name="RRTEMP" localSheetId="3">[1]SERVIÇO!#REF!</definedName>
    <definedName name="RRTEMP" localSheetId="9">[1]SERVIÇO!#REF!</definedName>
    <definedName name="RRTEMP" localSheetId="5">[1]SERVIÇO!#REF!</definedName>
    <definedName name="RRTEMP">[1]SERVIÇO!#REF!</definedName>
    <definedName name="RSEQ" localSheetId="8">[1]SERVIÇO!#REF!</definedName>
    <definedName name="RSEQ" localSheetId="7">[1]SERVIÇO!#REF!</definedName>
    <definedName name="RSEQ" localSheetId="3">[1]SERVIÇO!#REF!</definedName>
    <definedName name="RSEQ" localSheetId="9">[1]SERVIÇO!#REF!</definedName>
    <definedName name="RSEQ" localSheetId="5">[1]SERVIÇO!#REF!</definedName>
    <definedName name="RSEQ">[1]SERVIÇO!#REF!</definedName>
    <definedName name="RSUBTOT" localSheetId="8">[1]SERVIÇO!#REF!</definedName>
    <definedName name="RSUBTOT" localSheetId="7">[1]SERVIÇO!#REF!</definedName>
    <definedName name="RSUBTOT" localSheetId="3">[1]SERVIÇO!#REF!</definedName>
    <definedName name="RSUBTOT" localSheetId="9">[1]SERVIÇO!#REF!</definedName>
    <definedName name="RSUBTOT" localSheetId="5">[1]SERVIÇO!#REF!</definedName>
    <definedName name="RSUBTOT">[1]SERVIÇO!#REF!</definedName>
    <definedName name="rtitbeb" localSheetId="8">[1]SERVIÇO!#REF!</definedName>
    <definedName name="rtitbeb" localSheetId="7">[1]SERVIÇO!#REF!</definedName>
    <definedName name="rtitbeb" localSheetId="3">[1]SERVIÇO!#REF!</definedName>
    <definedName name="rtitbeb" localSheetId="9">[1]SERVIÇO!#REF!</definedName>
    <definedName name="rtitbeb" localSheetId="5">[1]SERVIÇO!#REF!</definedName>
    <definedName name="rtitbeb">[1]SERVIÇO!#REF!</definedName>
    <definedName name="RTITCHAF" localSheetId="3">[1]SERVIÇO!#REF!</definedName>
    <definedName name="RTITCHAF">[1]SERVIÇO!#REF!</definedName>
    <definedName name="rtubos" localSheetId="3">[1]SERVIÇO!#REF!</definedName>
    <definedName name="rtubos">[1]SERVIÇO!#REF!</definedName>
    <definedName name="ruas" localSheetId="3">#REF!</definedName>
    <definedName name="ruas" localSheetId="9">#REF!</definedName>
    <definedName name="ruas">#REF!</definedName>
    <definedName name="ruas_1" localSheetId="3">#REF!</definedName>
    <definedName name="ruas_1">#REF!</definedName>
    <definedName name="s" localSheetId="3">#REF!</definedName>
    <definedName name="s">#REF!</definedName>
    <definedName name="s14_" localSheetId="3">#REF!</definedName>
    <definedName name="s14_">#REF!</definedName>
    <definedName name="SAL" localSheetId="3">#REF!</definedName>
    <definedName name="SAL">#REF!</definedName>
    <definedName name="se" localSheetId="3">#REF!</definedName>
    <definedName name="se" localSheetId="9">#REF!</definedName>
    <definedName name="se">#REF!</definedName>
    <definedName name="se_1" localSheetId="3">#REF!</definedName>
    <definedName name="se_1">#REF!</definedName>
    <definedName name="seat15" localSheetId="3">#REF!</definedName>
    <definedName name="seat15">#REF!</definedName>
    <definedName name="sin" localSheetId="3">#REF!</definedName>
    <definedName name="sin">#REF!</definedName>
    <definedName name="SISTEM1" localSheetId="8">[1]SERVIÇO!#REF!</definedName>
    <definedName name="SISTEM1" localSheetId="7">[1]SERVIÇO!#REF!</definedName>
    <definedName name="SISTEM1" localSheetId="3">[1]SERVIÇO!#REF!</definedName>
    <definedName name="SISTEM1" localSheetId="9">[1]SERVIÇO!#REF!</definedName>
    <definedName name="SISTEM1" localSheetId="5">[1]SERVIÇO!#REF!</definedName>
    <definedName name="SISTEM1">[1]SERVIÇO!#REF!</definedName>
    <definedName name="SISTEM2" localSheetId="8">[1]SERVIÇO!#REF!</definedName>
    <definedName name="SISTEM2" localSheetId="7">[1]SERVIÇO!#REF!</definedName>
    <definedName name="SISTEM2" localSheetId="3">[1]SERVIÇO!#REF!</definedName>
    <definedName name="SISTEM2" localSheetId="9">[1]SERVIÇO!#REF!</definedName>
    <definedName name="SISTEM2" localSheetId="5">[1]SERVIÇO!#REF!</definedName>
    <definedName name="SISTEM2">[1]SERVIÇO!#REF!</definedName>
    <definedName name="sollimp" localSheetId="8">#REF!</definedName>
    <definedName name="sollimp" localSheetId="7">#REF!</definedName>
    <definedName name="sollimp" localSheetId="3">#REF!</definedName>
    <definedName name="sollimp" localSheetId="9">#REF!</definedName>
    <definedName name="sollimp" localSheetId="5">#REF!</definedName>
    <definedName name="sollimp">#REF!</definedName>
    <definedName name="sOpRadio" localSheetId="8">[5]PessA!#REF!</definedName>
    <definedName name="sOpRadio" localSheetId="7">[5]PessA!#REF!</definedName>
    <definedName name="sOpRadio" localSheetId="3">[5]PessA!#REF!</definedName>
    <definedName name="sOpRadio" localSheetId="9">[5]PessA!#REF!</definedName>
    <definedName name="sOpRadio" localSheetId="5">[5]PessA!#REF!</definedName>
    <definedName name="sOpRadio">[5]PessA!#REF!</definedName>
    <definedName name="sOpRadio_1" localSheetId="8">[5]PessA!#REF!</definedName>
    <definedName name="sOpRadio_1" localSheetId="7">[5]PessA!#REF!</definedName>
    <definedName name="sOpRadio_1" localSheetId="3">[5]PessA!#REF!</definedName>
    <definedName name="sOpRadio_1" localSheetId="9">[5]PessA!#REF!</definedName>
    <definedName name="sOpRadio_1" localSheetId="5">[5]PessA!#REF!</definedName>
    <definedName name="sOpRadio_1">[5]PessA!#REF!</definedName>
    <definedName name="sOpRadio_1_4" localSheetId="8">[5]PessA!#REF!</definedName>
    <definedName name="sOpRadio_1_4" localSheetId="7">[5]PessA!#REF!</definedName>
    <definedName name="sOpRadio_1_4" localSheetId="3">[5]PessA!#REF!</definedName>
    <definedName name="sOpRadio_1_4" localSheetId="9">[5]PessA!#REF!</definedName>
    <definedName name="sOpRadio_1_4" localSheetId="5">[5]PessA!#REF!</definedName>
    <definedName name="sOpRadio_1_4">[5]PessA!#REF!</definedName>
    <definedName name="sOpRadio_4" localSheetId="8">[5]PessA!#REF!</definedName>
    <definedName name="sOpRadio_4" localSheetId="7">[5]PessA!#REF!</definedName>
    <definedName name="sOpRadio_4" localSheetId="3">[5]PessA!#REF!</definedName>
    <definedName name="sOpRadio_4" localSheetId="9">[5]PessA!#REF!</definedName>
    <definedName name="sOpRadio_4" localSheetId="5">[5]PessA!#REF!</definedName>
    <definedName name="sOpRadio_4">[5]PessA!#REF!</definedName>
    <definedName name="sOpRadio_6" localSheetId="3">[5]PessA!#REF!</definedName>
    <definedName name="sOpRadio_6">[5]PessA!#REF!</definedName>
    <definedName name="sOpRadio_6_4" localSheetId="3">[5]PessA!#REF!</definedName>
    <definedName name="sOpRadio_6_4">[5]PessA!#REF!</definedName>
    <definedName name="sRespOM" localSheetId="3">[5]PessA!#REF!</definedName>
    <definedName name="sRespOM">[5]PessA!#REF!</definedName>
    <definedName name="sRespOM_1" localSheetId="3">[5]PessA!#REF!</definedName>
    <definedName name="sRespOM_1">[5]PessA!#REF!</definedName>
    <definedName name="sRespOM_1_4" localSheetId="3">[5]PessA!#REF!</definedName>
    <definedName name="sRespOM_1_4">[5]PessA!#REF!</definedName>
    <definedName name="sRespOM_4" localSheetId="3">[5]PessA!#REF!</definedName>
    <definedName name="sRespOM_4">[5]PessA!#REF!</definedName>
    <definedName name="sRespOM_6" localSheetId="3">[5]PessA!#REF!</definedName>
    <definedName name="sRespOM_6">[5]PessA!#REF!</definedName>
    <definedName name="sRespOM_6_4" localSheetId="3">[5]PessA!#REF!</definedName>
    <definedName name="sRespOM_6_4">[5]PessA!#REF!</definedName>
    <definedName name="srv" localSheetId="8">#REF!</definedName>
    <definedName name="srv" localSheetId="7">#REF!</definedName>
    <definedName name="srv" localSheetId="3">#REF!</definedName>
    <definedName name="srv" localSheetId="9">#REF!</definedName>
    <definedName name="srv" localSheetId="5">#REF!</definedName>
    <definedName name="srv">#REF!</definedName>
    <definedName name="SSS" localSheetId="8">[1]SERVIÇO!#REF!</definedName>
    <definedName name="SSS" localSheetId="7">[1]SERVIÇO!#REF!</definedName>
    <definedName name="SSS" localSheetId="3">[1]SERVIÇO!#REF!</definedName>
    <definedName name="SSS" localSheetId="9">[1]SERVIÇO!#REF!</definedName>
    <definedName name="SSS">[1]SERVIÇO!#REF!</definedName>
    <definedName name="SSTEMP" localSheetId="3">[1]SERVIÇO!#REF!</definedName>
    <definedName name="SSTEMP">[1]SERVIÇO!#REF!</definedName>
    <definedName name="SUBDER" localSheetId="3">[1]SERVIÇO!#REF!</definedName>
    <definedName name="SUBDER">[1]SERVIÇO!#REF!</definedName>
    <definedName name="SUBDIV" localSheetId="3">[1]SERVIÇO!#REF!</definedName>
    <definedName name="SUBDIV">[1]SERVIÇO!#REF!</definedName>
    <definedName name="SUBEQP" localSheetId="3">[1]SERVIÇO!#REF!</definedName>
    <definedName name="SUBEQP">[1]SERVIÇO!#REF!</definedName>
    <definedName name="SUBMUR" localSheetId="3">[1]SERVIÇO!#REF!</definedName>
    <definedName name="SUBMUR">[1]SERVIÇO!#REF!</definedName>
    <definedName name="sum" localSheetId="8">#REF!</definedName>
    <definedName name="sum" localSheetId="7">#REF!</definedName>
    <definedName name="sum" localSheetId="3">#REF!</definedName>
    <definedName name="sum" localSheetId="9">#REF!</definedName>
    <definedName name="sum" localSheetId="5">#REF!</definedName>
    <definedName name="sum">#REF!</definedName>
    <definedName name="svt" localSheetId="8">#REF!</definedName>
    <definedName name="svt" localSheetId="7">#REF!</definedName>
    <definedName name="svt" localSheetId="3">#REF!</definedName>
    <definedName name="svt" localSheetId="9">#REF!</definedName>
    <definedName name="svt" localSheetId="5">#REF!</definedName>
    <definedName name="svt">#REF!</definedName>
    <definedName name="sx" localSheetId="3">#REF!</definedName>
    <definedName name="sx" localSheetId="9">#REF!</definedName>
    <definedName name="sx">#REF!</definedName>
    <definedName name="sx_1" localSheetId="3">#REF!</definedName>
    <definedName name="sx_1">#REF!</definedName>
    <definedName name="sxo" localSheetId="3">#REF!</definedName>
    <definedName name="sxo">#REF!</definedName>
    <definedName name="tb100cm" localSheetId="3">#REF!</definedName>
    <definedName name="tb100cm" localSheetId="9">#REF!</definedName>
    <definedName name="tb100cm">#REF!</definedName>
    <definedName name="tb100cm_1" localSheetId="3">#REF!</definedName>
    <definedName name="tb100cm_1">#REF!</definedName>
    <definedName name="tbv" localSheetId="3">#REF!</definedName>
    <definedName name="tbv">#REF!</definedName>
    <definedName name="ted" localSheetId="3">#REF!</definedName>
    <definedName name="ted">#REF!</definedName>
    <definedName name="TelO" localSheetId="8">[5]Tel!#REF!</definedName>
    <definedName name="TelO" localSheetId="7">[5]Tel!#REF!</definedName>
    <definedName name="TelO" localSheetId="3">[5]Tel!#REF!</definedName>
    <definedName name="TelO" localSheetId="9">[5]Tel!#REF!</definedName>
    <definedName name="TelO" localSheetId="5">[5]Tel!#REF!</definedName>
    <definedName name="TelO">[5]Tel!#REF!</definedName>
    <definedName name="TelO_1" localSheetId="8">[5]Tel!#REF!</definedName>
    <definedName name="TelO_1" localSheetId="7">[5]Tel!#REF!</definedName>
    <definedName name="TelO_1" localSheetId="3">[5]Tel!#REF!</definedName>
    <definedName name="TelO_1" localSheetId="9">[5]Tel!#REF!</definedName>
    <definedName name="TelO_1" localSheetId="5">[5]Tel!#REF!</definedName>
    <definedName name="TelO_1">[5]Tel!#REF!</definedName>
    <definedName name="TelO_1_4" localSheetId="8">[5]Tel!#REF!</definedName>
    <definedName name="TelO_1_4" localSheetId="7">[5]Tel!#REF!</definedName>
    <definedName name="TelO_1_4" localSheetId="3">[5]Tel!#REF!</definedName>
    <definedName name="TelO_1_4" localSheetId="9">[5]Tel!#REF!</definedName>
    <definedName name="TelO_1_4" localSheetId="5">[5]Tel!#REF!</definedName>
    <definedName name="TelO_1_4">[5]Tel!#REF!</definedName>
    <definedName name="TelO_4" localSheetId="8">[5]Tel!#REF!</definedName>
    <definedName name="TelO_4" localSheetId="7">[5]Tel!#REF!</definedName>
    <definedName name="TelO_4" localSheetId="3">[5]Tel!#REF!</definedName>
    <definedName name="TelO_4" localSheetId="9">[5]Tel!#REF!</definedName>
    <definedName name="TelO_4" localSheetId="5">[5]Tel!#REF!</definedName>
    <definedName name="TelO_4">[5]Tel!#REF!</definedName>
    <definedName name="TelO_6" localSheetId="3">[5]Tel!#REF!</definedName>
    <definedName name="TelO_6">[5]Tel!#REF!</definedName>
    <definedName name="TelO_6_4" localSheetId="3">[5]Tel!#REF!</definedName>
    <definedName name="TelO_6_4">[5]Tel!#REF!</definedName>
    <definedName name="ter" localSheetId="8">#REF!</definedName>
    <definedName name="ter" localSheetId="7">#REF!</definedName>
    <definedName name="ter" localSheetId="3">#REF!</definedName>
    <definedName name="ter" localSheetId="9">#REF!</definedName>
    <definedName name="ter" localSheetId="5">#REF!</definedName>
    <definedName name="ter">#REF!</definedName>
    <definedName name="tes" localSheetId="8">#REF!</definedName>
    <definedName name="tes" localSheetId="7">#REF!</definedName>
    <definedName name="tes" localSheetId="3">#REF!</definedName>
    <definedName name="tes" localSheetId="9">#REF!</definedName>
    <definedName name="tes" localSheetId="5">#REF!</definedName>
    <definedName name="tes">#REF!</definedName>
    <definedName name="teste" localSheetId="8">[5]PessA!#REF!</definedName>
    <definedName name="teste" localSheetId="7">[5]PessA!#REF!</definedName>
    <definedName name="teste" localSheetId="3">[5]PessA!#REF!</definedName>
    <definedName name="teste" localSheetId="9">[5]PessA!#REF!</definedName>
    <definedName name="teste" localSheetId="5">[5]PessA!#REF!</definedName>
    <definedName name="teste">[5]PessA!#REF!</definedName>
    <definedName name="teste_1" localSheetId="8">[5]PessA!#REF!</definedName>
    <definedName name="teste_1" localSheetId="7">[5]PessA!#REF!</definedName>
    <definedName name="teste_1" localSheetId="3">[5]PessA!#REF!</definedName>
    <definedName name="teste_1" localSheetId="9">[5]PessA!#REF!</definedName>
    <definedName name="teste_1" localSheetId="5">[5]PessA!#REF!</definedName>
    <definedName name="teste_1">[5]PessA!#REF!</definedName>
    <definedName name="teste_1_4" localSheetId="3">[5]PessA!#REF!</definedName>
    <definedName name="teste_1_4">[5]PessA!#REF!</definedName>
    <definedName name="teste_4" localSheetId="3">[5]PessA!#REF!</definedName>
    <definedName name="teste_4">[5]PessA!#REF!</definedName>
    <definedName name="teste_6" localSheetId="3">[5]PessA!#REF!</definedName>
    <definedName name="teste_6">[5]PessA!#REF!</definedName>
    <definedName name="teste_6_4" localSheetId="3">[5]PessA!#REF!</definedName>
    <definedName name="teste_6_4">[5]PessA!#REF!</definedName>
    <definedName name="tic">[9]Insumos!$D$13</definedName>
    <definedName name="TID" localSheetId="8">#REF!</definedName>
    <definedName name="TID" localSheetId="7">#REF!</definedName>
    <definedName name="TID" localSheetId="3">#REF!</definedName>
    <definedName name="TID" localSheetId="9">#REF!</definedName>
    <definedName name="TID" localSheetId="5">#REF!</definedName>
    <definedName name="TID">#REF!</definedName>
    <definedName name="titbeb" localSheetId="8">[1]SERVIÇO!#REF!</definedName>
    <definedName name="titbeb" localSheetId="7">[1]SERVIÇO!#REF!</definedName>
    <definedName name="titbeb" localSheetId="3">[1]SERVIÇO!#REF!</definedName>
    <definedName name="titbeb" localSheetId="9">[1]SERVIÇO!#REF!</definedName>
    <definedName name="titbeb" localSheetId="5">[1]SERVIÇO!#REF!</definedName>
    <definedName name="titbeb">[1]SERVIÇO!#REF!</definedName>
    <definedName name="TITCHAF" localSheetId="8">[1]SERVIÇO!#REF!</definedName>
    <definedName name="TITCHAF" localSheetId="7">[1]SERVIÇO!#REF!</definedName>
    <definedName name="TITCHAF" localSheetId="3">[1]SERVIÇO!#REF!</definedName>
    <definedName name="TITCHAF" localSheetId="9">[1]SERVIÇO!#REF!</definedName>
    <definedName name="TITCHAF" localSheetId="5">[1]SERVIÇO!#REF!</definedName>
    <definedName name="TITCHAF">[1]SERVIÇO!#REF!</definedName>
    <definedName name="_xlnm.Print_Titles" localSheetId="1">'Itens para CPUs'!$1:$11</definedName>
    <definedName name="tjc" localSheetId="8">#REF!</definedName>
    <definedName name="tjc" localSheetId="7">#REF!</definedName>
    <definedName name="tjc" localSheetId="3">#REF!</definedName>
    <definedName name="tjc" localSheetId="9">#REF!</definedName>
    <definedName name="tjc" localSheetId="5">#REF!</definedName>
    <definedName name="tjc">#REF!</definedName>
    <definedName name="tjf" localSheetId="8">#REF!</definedName>
    <definedName name="tjf" localSheetId="7">#REF!</definedName>
    <definedName name="tjf" localSheetId="3">#REF!</definedName>
    <definedName name="tjf" localSheetId="9">#REF!</definedName>
    <definedName name="tjf" localSheetId="5">#REF!</definedName>
    <definedName name="tjf">#REF!</definedName>
    <definedName name="tlc" localSheetId="8">#REF!</definedName>
    <definedName name="tlc" localSheetId="7">#REF!</definedName>
    <definedName name="tlc" localSheetId="3">#REF!</definedName>
    <definedName name="tlc" localSheetId="9">#REF!</definedName>
    <definedName name="tlc" localSheetId="5">#REF!</definedName>
    <definedName name="tlc">#REF!</definedName>
    <definedName name="tlf" localSheetId="3">#REF!</definedName>
    <definedName name="tlf">#REF!</definedName>
    <definedName name="tnp1_2" localSheetId="3">#REF!</definedName>
    <definedName name="tnp1_2">#REF!</definedName>
    <definedName name="tof" localSheetId="3">#REF!</definedName>
    <definedName name="tof">#REF!</definedName>
    <definedName name="TOT" localSheetId="3">#REF!</definedName>
    <definedName name="TOT">#REF!</definedName>
    <definedName name="total" localSheetId="3">#REF!</definedName>
    <definedName name="total" localSheetId="9">#REF!</definedName>
    <definedName name="total">#REF!</definedName>
    <definedName name="total_1" localSheetId="3">#REF!</definedName>
    <definedName name="total_1">#REF!</definedName>
    <definedName name="TOTAL_RESUMO">NA()</definedName>
    <definedName name="TotCrP" localSheetId="8">[5]CombLub!#REF!</definedName>
    <definedName name="TotCrP" localSheetId="7">[5]CombLub!#REF!</definedName>
    <definedName name="TotCrP" localSheetId="3">[5]CombLub!#REF!</definedName>
    <definedName name="TotCrP" localSheetId="9">[5]CombLub!#REF!</definedName>
    <definedName name="TotCrP" localSheetId="5">[5]CombLub!#REF!</definedName>
    <definedName name="TotCrP">[5]CombLub!#REF!</definedName>
    <definedName name="TotCrP_1" localSheetId="8">[5]CombLub!#REF!</definedName>
    <definedName name="TotCrP_1" localSheetId="7">[5]CombLub!#REF!</definedName>
    <definedName name="TotCrP_1" localSheetId="3">[5]CombLub!#REF!</definedName>
    <definedName name="TotCrP_1" localSheetId="9">[5]CombLub!#REF!</definedName>
    <definedName name="TotCrP_1" localSheetId="5">[5]CombLub!#REF!</definedName>
    <definedName name="TotCrP_1">[5]CombLub!#REF!</definedName>
    <definedName name="TotCrP_1_4" localSheetId="8">[5]CombLub!#REF!</definedName>
    <definedName name="TotCrP_1_4" localSheetId="7">[5]CombLub!#REF!</definedName>
    <definedName name="TotCrP_1_4" localSheetId="3">[5]CombLub!#REF!</definedName>
    <definedName name="TotCrP_1_4" localSheetId="9">[5]CombLub!#REF!</definedName>
    <definedName name="TotCrP_1_4" localSheetId="5">[5]CombLub!#REF!</definedName>
    <definedName name="TotCrP_1_4">[5]CombLub!#REF!</definedName>
    <definedName name="TotCrP_4" localSheetId="8">[5]CombLub!#REF!</definedName>
    <definedName name="TotCrP_4" localSheetId="7">[5]CombLub!#REF!</definedName>
    <definedName name="TotCrP_4" localSheetId="3">[5]CombLub!#REF!</definedName>
    <definedName name="TotCrP_4" localSheetId="9">[5]CombLub!#REF!</definedName>
    <definedName name="TotCrP_4" localSheetId="5">[5]CombLub!#REF!</definedName>
    <definedName name="TotCrP_4">[5]CombLub!#REF!</definedName>
    <definedName name="TotCrP_6" localSheetId="3">[5]CombLub!#REF!</definedName>
    <definedName name="TotCrP_6">[5]CombLub!#REF!</definedName>
    <definedName name="TotCrP_6_4" localSheetId="3">[5]CombLub!#REF!</definedName>
    <definedName name="TotCrP_6_4">[5]CombLub!#REF!</definedName>
    <definedName name="TOTQTS" localSheetId="3">[1]SERVIÇO!#REF!</definedName>
    <definedName name="TOTQTS">[1]SERVIÇO!#REF!</definedName>
    <definedName name="TotUSM" localSheetId="3">[5]CombLub!#REF!</definedName>
    <definedName name="TotUSM">[5]CombLub!#REF!</definedName>
    <definedName name="TotUSM_1" localSheetId="3">[5]CombLub!#REF!</definedName>
    <definedName name="TotUSM_1">[5]CombLub!#REF!</definedName>
    <definedName name="TotUSM_1_4" localSheetId="3">[5]CombLub!#REF!</definedName>
    <definedName name="TotUSM_1_4">[5]CombLub!#REF!</definedName>
    <definedName name="TotUSM_4" localSheetId="3">[5]CombLub!#REF!</definedName>
    <definedName name="TotUSM_4">[5]CombLub!#REF!</definedName>
    <definedName name="TotUSM_6" localSheetId="3">[5]CombLub!#REF!</definedName>
    <definedName name="TotUSM_6">[5]CombLub!#REF!</definedName>
    <definedName name="TotUSM_6_4" localSheetId="3">[5]CombLub!#REF!</definedName>
    <definedName name="TotUSM_6_4">[5]CombLub!#REF!</definedName>
    <definedName name="tp6_12" localSheetId="8">#REF!</definedName>
    <definedName name="tp6_12" localSheetId="7">#REF!</definedName>
    <definedName name="tp6_12" localSheetId="3">#REF!</definedName>
    <definedName name="tp6_12" localSheetId="9">#REF!</definedName>
    <definedName name="tp6_12" localSheetId="5">#REF!</definedName>
    <definedName name="tp6_12">#REF!</definedName>
    <definedName name="tp6_16" localSheetId="8">#REF!</definedName>
    <definedName name="tp6_16" localSheetId="7">#REF!</definedName>
    <definedName name="tp6_16" localSheetId="3">#REF!</definedName>
    <definedName name="tp6_16" localSheetId="9">#REF!</definedName>
    <definedName name="tp6_16" localSheetId="5">#REF!</definedName>
    <definedName name="tp6_16">#REF!</definedName>
    <definedName name="TPI" localSheetId="8">#REF!</definedName>
    <definedName name="TPI" localSheetId="7">#REF!</definedName>
    <definedName name="TPI" localSheetId="3">#REF!</definedName>
    <definedName name="TPI" localSheetId="9">#REF!</definedName>
    <definedName name="TPI" localSheetId="5">#REF!</definedName>
    <definedName name="TPI">#REF!</definedName>
    <definedName name="tpl1_2" localSheetId="3">#REF!</definedName>
    <definedName name="tpl1_2">#REF!</definedName>
    <definedName name="tpmfs" localSheetId="3">#REF!</definedName>
    <definedName name="tpmfs">#REF!</definedName>
    <definedName name="TPP" localSheetId="3">#REF!</definedName>
    <definedName name="TPP">#REF!</definedName>
    <definedName name="transp" localSheetId="8">[5]Tel!#REF!</definedName>
    <definedName name="transp" localSheetId="7">[5]Tel!#REF!</definedName>
    <definedName name="transp" localSheetId="3">[5]Tel!#REF!</definedName>
    <definedName name="transp" localSheetId="9">[5]Tel!#REF!</definedName>
    <definedName name="transp" localSheetId="5">[5]Tel!#REF!</definedName>
    <definedName name="transp">[5]Tel!#REF!</definedName>
    <definedName name="transp_1" localSheetId="8">[5]Tel!#REF!</definedName>
    <definedName name="transp_1" localSheetId="7">[5]Tel!#REF!</definedName>
    <definedName name="transp_1" localSheetId="3">[5]Tel!#REF!</definedName>
    <definedName name="transp_1" localSheetId="9">[5]Tel!#REF!</definedName>
    <definedName name="transp_1" localSheetId="5">[5]Tel!#REF!</definedName>
    <definedName name="transp_1">[5]Tel!#REF!</definedName>
    <definedName name="transp_1_4" localSheetId="8">[5]Tel!#REF!</definedName>
    <definedName name="transp_1_4" localSheetId="7">[5]Tel!#REF!</definedName>
    <definedName name="transp_1_4" localSheetId="3">[5]Tel!#REF!</definedName>
    <definedName name="transp_1_4" localSheetId="9">[5]Tel!#REF!</definedName>
    <definedName name="transp_1_4" localSheetId="5">[5]Tel!#REF!</definedName>
    <definedName name="transp_1_4">[5]Tel!#REF!</definedName>
    <definedName name="transp_4" localSheetId="8">[5]Tel!#REF!</definedName>
    <definedName name="transp_4" localSheetId="7">[5]Tel!#REF!</definedName>
    <definedName name="transp_4" localSheetId="3">[5]Tel!#REF!</definedName>
    <definedName name="transp_4" localSheetId="9">[5]Tel!#REF!</definedName>
    <definedName name="transp_4" localSheetId="5">[5]Tel!#REF!</definedName>
    <definedName name="transp_4">[5]Tel!#REF!</definedName>
    <definedName name="transp_6" localSheetId="3">[5]Tel!#REF!</definedName>
    <definedName name="transp_6">[5]Tel!#REF!</definedName>
    <definedName name="transp_6_4" localSheetId="3">[5]Tel!#REF!</definedName>
    <definedName name="transp_6_4">[5]Tel!#REF!</definedName>
    <definedName name="trb" localSheetId="8">#REF!</definedName>
    <definedName name="trb" localSheetId="7">#REF!</definedName>
    <definedName name="trb" localSheetId="3">#REF!</definedName>
    <definedName name="trb" localSheetId="9">#REF!</definedName>
    <definedName name="trb" localSheetId="5">#REF!</definedName>
    <definedName name="trb">#REF!</definedName>
    <definedName name="tre" localSheetId="8">#REF!</definedName>
    <definedName name="tre" localSheetId="7">#REF!</definedName>
    <definedName name="tre" localSheetId="3">#REF!</definedName>
    <definedName name="tre" localSheetId="9">#REF!</definedName>
    <definedName name="tre" localSheetId="5">#REF!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8">#REF!</definedName>
    <definedName name="ttc" localSheetId="7">#REF!</definedName>
    <definedName name="ttc" localSheetId="3">#REF!</definedName>
    <definedName name="ttc" localSheetId="9">#REF!</definedName>
    <definedName name="ttc" localSheetId="5">#REF!</definedName>
    <definedName name="ttc">#REF!</definedName>
    <definedName name="tte" localSheetId="8">#REF!</definedName>
    <definedName name="tte" localSheetId="7">#REF!</definedName>
    <definedName name="tte" localSheetId="3">#REF!</definedName>
    <definedName name="tte" localSheetId="9">#REF!</definedName>
    <definedName name="tte" localSheetId="5">#REF!</definedName>
    <definedName name="tte">#REF!</definedName>
    <definedName name="TTT" localSheetId="8">[1]SERVIÇO!#REF!</definedName>
    <definedName name="TTT" localSheetId="7">[1]SERVIÇO!#REF!</definedName>
    <definedName name="TTT" localSheetId="3">[1]SERVIÇO!#REF!</definedName>
    <definedName name="TTT" localSheetId="9">[1]SERVIÇO!#REF!</definedName>
    <definedName name="TTT" localSheetId="5">[1]SERVIÇO!#REF!</definedName>
    <definedName name="TTT">[1]SERVIÇO!#REF!</definedName>
    <definedName name="tus" localSheetId="8">#REF!</definedName>
    <definedName name="tus" localSheetId="7">#REF!</definedName>
    <definedName name="tus" localSheetId="3">#REF!</definedName>
    <definedName name="tus" localSheetId="9">#REF!</definedName>
    <definedName name="tus" localSheetId="5">#REF!</definedName>
    <definedName name="tus">#REF!</definedName>
    <definedName name="tuso" localSheetId="8">#REF!</definedName>
    <definedName name="tuso" localSheetId="7">#REF!</definedName>
    <definedName name="tuso" localSheetId="3">#REF!</definedName>
    <definedName name="tuso" localSheetId="9">#REF!</definedName>
    <definedName name="tuso" localSheetId="5">#REF!</definedName>
    <definedName name="tuso">#REF!</definedName>
    <definedName name="TXTEQUIP" localSheetId="8">[1]SERVIÇO!#REF!</definedName>
    <definedName name="TXTEQUIP" localSheetId="7">[1]SERVIÇO!#REF!</definedName>
    <definedName name="TXTEQUIP" localSheetId="3">[1]SERVIÇO!#REF!</definedName>
    <definedName name="TXTEQUIP" localSheetId="9">[1]SERVIÇO!#REF!</definedName>
    <definedName name="TXTEQUIP" localSheetId="5">[1]SERVIÇO!#REF!</definedName>
    <definedName name="TXTEQUIP">[1]SERVIÇO!#REF!</definedName>
    <definedName name="TXTMARCA" localSheetId="8">[1]SERVIÇO!#REF!</definedName>
    <definedName name="TXTMARCA" localSheetId="7">[1]SERVIÇO!#REF!</definedName>
    <definedName name="TXTMARCA" localSheetId="3">[1]SERVIÇO!#REF!</definedName>
    <definedName name="TXTMARCA" localSheetId="9">[1]SERVIÇO!#REF!</definedName>
    <definedName name="TXTMARCA" localSheetId="5">[1]SERVIÇO!#REF!</definedName>
    <definedName name="TXTMARCA">[1]SERVIÇO!#REF!</definedName>
    <definedName name="TXTMOD" localSheetId="8">[1]SERVIÇO!#REF!</definedName>
    <definedName name="TXTMOD" localSheetId="7">[1]SERVIÇO!#REF!</definedName>
    <definedName name="TXTMOD" localSheetId="3">[1]SERVIÇO!#REF!</definedName>
    <definedName name="TXTMOD" localSheetId="9">[1]SERVIÇO!#REF!</definedName>
    <definedName name="TXTMOD" localSheetId="5">[1]SERVIÇO!#REF!</definedName>
    <definedName name="TXTMOD">[1]SERVIÇO!#REF!</definedName>
    <definedName name="TXTPOT" localSheetId="8">[1]SERVIÇO!#REF!</definedName>
    <definedName name="TXTPOT" localSheetId="7">[1]SERVIÇO!#REF!</definedName>
    <definedName name="TXTPOT" localSheetId="3">[1]SERVIÇO!#REF!</definedName>
    <definedName name="TXTPOT" localSheetId="9">[1]SERVIÇO!#REF!</definedName>
    <definedName name="TXTPOT" localSheetId="5">[1]SERVIÇO!#REF!</definedName>
    <definedName name="TXTPOT">[1]SERVIÇO!#REF!</definedName>
    <definedName name="USS" localSheetId="8">#REF!</definedName>
    <definedName name="USS" localSheetId="7">#REF!</definedName>
    <definedName name="USS" localSheetId="3">#REF!</definedName>
    <definedName name="USS" localSheetId="9">#REF!</definedName>
    <definedName name="USS" localSheetId="5">#REF!</definedName>
    <definedName name="USS">#REF!</definedName>
    <definedName name="v60120_" localSheetId="8">#REF!</definedName>
    <definedName name="v60120_" localSheetId="7">#REF!</definedName>
    <definedName name="v60120_" localSheetId="3">#REF!</definedName>
    <definedName name="v60120_" localSheetId="9">#REF!</definedName>
    <definedName name="v60120_" localSheetId="5">#REF!</definedName>
    <definedName name="v60120_">#REF!</definedName>
    <definedName name="Vaz_Tot" localSheetId="8">#REF!</definedName>
    <definedName name="Vaz_Tot" localSheetId="7">#REF!</definedName>
    <definedName name="Vaz_Tot" localSheetId="3">#REF!</definedName>
    <definedName name="Vaz_Tot" localSheetId="9">#REF!</definedName>
    <definedName name="Vaz_Tot" localSheetId="5">#REF!</definedName>
    <definedName name="Vaz_Tot">#REF!</definedName>
    <definedName name="Vaz_Tot_1" localSheetId="3">#REF!</definedName>
    <definedName name="Vaz_Tot_1">#REF!</definedName>
    <definedName name="Vaz_Tot_1_4" localSheetId="3">#REF!</definedName>
    <definedName name="Vaz_Tot_1_4">#REF!</definedName>
    <definedName name="Vaz_Tot_4" localSheetId="3">#REF!</definedName>
    <definedName name="Vaz_Tot_4">#REF!</definedName>
    <definedName name="Vaz_Tot_6" localSheetId="3">#REF!</definedName>
    <definedName name="Vaz_Tot_6">#REF!</definedName>
    <definedName name="Vaz_Tot_6_4" localSheetId="3">#REF!</definedName>
    <definedName name="Vaz_Tot_6_4">#REF!</definedName>
    <definedName name="VazMed_ha" localSheetId="3">#REF!</definedName>
    <definedName name="VazMed_ha">#REF!</definedName>
    <definedName name="VazMed_ha_1" localSheetId="3">#REF!</definedName>
    <definedName name="VazMed_ha_1">#REF!</definedName>
    <definedName name="VazMed_ha_1_4" localSheetId="3">#REF!</definedName>
    <definedName name="VazMed_ha_1_4">#REF!</definedName>
    <definedName name="VazMed_ha_4" localSheetId="3">#REF!</definedName>
    <definedName name="VazMed_ha_4">#REF!</definedName>
    <definedName name="VazMed_ha_6" localSheetId="3">#REF!</definedName>
    <definedName name="VazMed_ha_6">#REF!</definedName>
    <definedName name="VazMed_ha_6_4" localSheetId="3">#REF!</definedName>
    <definedName name="VazMed_ha_6_4">#REF!</definedName>
    <definedName name="VII" localSheetId="3">#REF!</definedName>
    <definedName name="VII">#REF!</definedName>
    <definedName name="VIP" localSheetId="3">#REF!</definedName>
    <definedName name="VIP">#REF!</definedName>
    <definedName name="VLR" localSheetId="3">#REF!</definedName>
    <definedName name="VLR">#REF!</definedName>
    <definedName name="Vol_distrib" localSheetId="3">#REF!</definedName>
    <definedName name="Vol_distrib">#REF!</definedName>
    <definedName name="Vol_distrib_1" localSheetId="3">#REF!</definedName>
    <definedName name="Vol_distrib_1">#REF!</definedName>
    <definedName name="Vol_distrib_1_4" localSheetId="3">#REF!</definedName>
    <definedName name="Vol_distrib_1_4">#REF!</definedName>
    <definedName name="Vol_distrib_4" localSheetId="3">#REF!</definedName>
    <definedName name="Vol_distrib_4">#REF!</definedName>
    <definedName name="Vol_distrib_6" localSheetId="3">#REF!</definedName>
    <definedName name="Vol_distrib_6">#REF!</definedName>
    <definedName name="Vol_distrib_6_4" localSheetId="3">#REF!</definedName>
    <definedName name="Vol_distrib_6_4">#REF!</definedName>
    <definedName name="vsb" localSheetId="3">#REF!</definedName>
    <definedName name="vsb">#REF!</definedName>
    <definedName name="VTE" localSheetId="3">#REF!</definedName>
    <definedName name="VTE">#REF!</definedName>
    <definedName name="w">NA()</definedName>
    <definedName name="WITENS" localSheetId="8">[1]SERVIÇO!#REF!</definedName>
    <definedName name="WITENS" localSheetId="7">[1]SERVIÇO!#REF!</definedName>
    <definedName name="WITENS" localSheetId="3">[1]SERVIÇO!#REF!</definedName>
    <definedName name="WITENS" localSheetId="9">[1]SERVIÇO!#REF!</definedName>
    <definedName name="WITENS" localSheetId="5">[1]SERVIÇO!#REF!</definedName>
    <definedName name="WITENS">[1]SERVIÇO!#REF!</definedName>
    <definedName name="WNMLOCAL" localSheetId="8">[1]SERVIÇO!#REF!</definedName>
    <definedName name="WNMLOCAL" localSheetId="7">[1]SERVIÇO!#REF!</definedName>
    <definedName name="WNMLOCAL" localSheetId="3">[1]SERVIÇO!#REF!</definedName>
    <definedName name="WNMLOCAL" localSheetId="9">[1]SERVIÇO!#REF!</definedName>
    <definedName name="WNMLOCAL" localSheetId="5">[1]SERVIÇO!#REF!</definedName>
    <definedName name="WNMLOCAL">[1]SERVIÇO!#REF!</definedName>
    <definedName name="WNMMUN" localSheetId="8">[1]SERVIÇO!#REF!</definedName>
    <definedName name="WNMMUN" localSheetId="7">[1]SERVIÇO!#REF!</definedName>
    <definedName name="WNMMUN" localSheetId="3">[1]SERVIÇO!#REF!</definedName>
    <definedName name="WNMMUN" localSheetId="9">[1]SERVIÇO!#REF!</definedName>
    <definedName name="WNMMUN" localSheetId="5">[1]SERVIÇO!#REF!</definedName>
    <definedName name="WNMMUN">[1]SERVIÇO!#REF!</definedName>
    <definedName name="WNMSERV" localSheetId="8">[1]SERVIÇO!#REF!</definedName>
    <definedName name="WNMSERV" localSheetId="7">[1]SERVIÇO!#REF!</definedName>
    <definedName name="WNMSERV" localSheetId="3">[1]SERVIÇO!#REF!</definedName>
    <definedName name="WNMSERV" localSheetId="9">[1]SERVIÇO!#REF!</definedName>
    <definedName name="WNMSERV" localSheetId="5">[1]SERVIÇO!#REF!</definedName>
    <definedName name="WNMSERV">[1]SERVIÇO!#REF!</definedName>
    <definedName name="XALFA" localSheetId="3">[1]SERVIÇO!#REF!</definedName>
    <definedName name="XALFA">[1]SERVIÇO!#REF!</definedName>
    <definedName name="XDATA" localSheetId="3">[1]SERVIÇO!#REF!</definedName>
    <definedName name="XDATA">[1]SERVIÇO!#REF!</definedName>
    <definedName name="XITEM" localSheetId="3">[1]SERVIÇO!#REF!</definedName>
    <definedName name="XITEM">[1]SERVIÇO!#REF!</definedName>
    <definedName name="XLOC" localSheetId="3">[1]SERVIÇO!#REF!</definedName>
    <definedName name="XLOC">[1]SERVIÇO!#REF!</definedName>
    <definedName name="xnInforme_quantos_bebedouros____bebqt__if_bebqt__0__xlQt.bebedouros_invalida___ENTER_p_reinformar__xresp__branch_rqtderv" localSheetId="3">[1]SERVIÇO!#REF!</definedName>
    <definedName name="xnInforme_quantos_bebedouros____bebqt__if_bebqt__0__xlQt.bebedouros_invalida___ENTER_p_reinformar__xresp__branch_rqtderv">[1]SERVIÇO!#REF!</definedName>
    <definedName name="XNUCOPIAS" localSheetId="3">[1]SERVIÇO!#REF!</definedName>
    <definedName name="XNUCOPIAS">[1]SERVIÇO!#REF!</definedName>
    <definedName name="XRESP" localSheetId="3">[1]SERVIÇO!#REF!</definedName>
    <definedName name="XRESP">[1]SERVIÇO!#REF!</definedName>
    <definedName name="XTITRES" localSheetId="3">[1]SERVIÇO!#REF!</definedName>
    <definedName name="XTITRES">[1]SERVIÇO!#REF!</definedName>
    <definedName name="xxxxx" localSheetId="8">#REF!</definedName>
    <definedName name="xxxxx" localSheetId="7">#REF!</definedName>
    <definedName name="xxxxx" localSheetId="3">#REF!</definedName>
    <definedName name="xxxxx" localSheetId="9">#REF!</definedName>
    <definedName name="xxxxx" localSheetId="5">#REF!</definedName>
    <definedName name="xxxxx">#REF!</definedName>
    <definedName name="xxxxxxxxxxxxxx" localSheetId="8">#REF!</definedName>
    <definedName name="xxxxxxxxxxxxxx" localSheetId="7">#REF!</definedName>
    <definedName name="xxxxxxxxxxxxxx" localSheetId="3">#REF!</definedName>
    <definedName name="xxxxxxxxxxxxxx" localSheetId="9">#REF!</definedName>
    <definedName name="xxxxxxxxxxxxxx" localSheetId="5">#REF!</definedName>
    <definedName name="xxxxxxxxxxxxxx">#REF!</definedName>
    <definedName name="zar" localSheetId="8">#REF!</definedName>
    <definedName name="zar" localSheetId="7">#REF!</definedName>
    <definedName name="zar" localSheetId="3">#REF!</definedName>
    <definedName name="zar" localSheetId="9">#REF!</definedName>
    <definedName name="zar" localSheetId="5">#REF!</definedName>
    <definedName name="zar">#REF!</definedName>
    <definedName name="ZECA" localSheetId="3">[1]SERVIÇO!#REF!</definedName>
    <definedName name="ZECA">[1]SERVIÇO!#REF!</definedName>
  </definedNames>
  <calcPr calcId="145621"/>
</workbook>
</file>

<file path=xl/calcChain.xml><?xml version="1.0" encoding="utf-8"?>
<calcChain xmlns="http://schemas.openxmlformats.org/spreadsheetml/2006/main">
  <c r="H47" i="17" l="1"/>
  <c r="H42" i="17"/>
  <c r="H34" i="17"/>
  <c r="H21" i="17"/>
  <c r="H49" i="17" l="1"/>
  <c r="A5" i="23"/>
  <c r="E33" i="22" l="1"/>
  <c r="A2" i="26" l="1"/>
  <c r="F316" i="20"/>
  <c r="F315" i="20"/>
  <c r="E28" i="22" l="1"/>
  <c r="E26" i="22"/>
  <c r="F368" i="20"/>
  <c r="F369" i="20"/>
  <c r="F357" i="20"/>
  <c r="F356" i="20"/>
  <c r="F358" i="20"/>
  <c r="F34" i="20"/>
  <c r="F33" i="20"/>
  <c r="F32" i="20"/>
  <c r="F31" i="20"/>
  <c r="F27" i="20"/>
  <c r="F26" i="20"/>
  <c r="F25" i="20"/>
  <c r="F24" i="20"/>
  <c r="F23" i="20"/>
  <c r="F22" i="20"/>
  <c r="F21" i="20"/>
  <c r="F20" i="20"/>
  <c r="F19" i="20"/>
  <c r="F18" i="20"/>
  <c r="F14" i="20"/>
  <c r="F13" i="20"/>
  <c r="F12" i="20"/>
  <c r="F35" i="20"/>
  <c r="E15" i="22"/>
  <c r="F325" i="20"/>
  <c r="F116" i="21"/>
  <c r="J15" i="21" l="1"/>
  <c r="D285" i="20" l="1"/>
  <c r="H24" i="23" l="1"/>
  <c r="D265" i="20" l="1"/>
  <c r="F96" i="20" l="1"/>
  <c r="F97" i="20"/>
  <c r="I45" i="24" l="1"/>
  <c r="I43" i="24"/>
  <c r="I41" i="24"/>
  <c r="D31" i="22"/>
  <c r="C31" i="22"/>
  <c r="C38" i="24" s="1"/>
  <c r="B31" i="22"/>
  <c r="B38" i="24" s="1"/>
  <c r="G280" i="20"/>
  <c r="H280" i="20" s="1"/>
  <c r="E280" i="20"/>
  <c r="D280" i="20"/>
  <c r="C280" i="20"/>
  <c r="G286" i="20"/>
  <c r="H286" i="20" s="1"/>
  <c r="E286" i="20"/>
  <c r="D286" i="20"/>
  <c r="C286" i="20"/>
  <c r="G285" i="20"/>
  <c r="H285" i="20" s="1"/>
  <c r="E285" i="20"/>
  <c r="C285" i="20"/>
  <c r="J146" i="21"/>
  <c r="J145" i="21"/>
  <c r="H292" i="20"/>
  <c r="H291" i="20"/>
  <c r="H287" i="20"/>
  <c r="H281" i="20"/>
  <c r="G265" i="20"/>
  <c r="H265" i="20" s="1"/>
  <c r="E265" i="20"/>
  <c r="C265" i="20"/>
  <c r="J54" i="21"/>
  <c r="G264" i="20"/>
  <c r="H264" i="20" s="1"/>
  <c r="E264" i="20"/>
  <c r="D264" i="20"/>
  <c r="C264" i="20"/>
  <c r="J51" i="21"/>
  <c r="G263" i="20"/>
  <c r="H263" i="20" s="1"/>
  <c r="E263" i="20"/>
  <c r="D263" i="20"/>
  <c r="C263" i="20"/>
  <c r="J99" i="21"/>
  <c r="G262" i="20"/>
  <c r="E262" i="20"/>
  <c r="D262" i="20"/>
  <c r="C262" i="20"/>
  <c r="J47" i="21"/>
  <c r="H266" i="20"/>
  <c r="G261" i="20"/>
  <c r="E261" i="20"/>
  <c r="D261" i="20"/>
  <c r="C261" i="20"/>
  <c r="J25" i="21"/>
  <c r="G260" i="20"/>
  <c r="E260" i="20"/>
  <c r="D260" i="20"/>
  <c r="C260" i="20"/>
  <c r="J70" i="21"/>
  <c r="H288" i="20" l="1"/>
  <c r="H293" i="20"/>
  <c r="H282" i="20"/>
  <c r="G238" i="20"/>
  <c r="H238" i="20" s="1"/>
  <c r="E238" i="20"/>
  <c r="D238" i="20"/>
  <c r="C238" i="20"/>
  <c r="G237" i="20"/>
  <c r="H237" i="20" s="1"/>
  <c r="E237" i="20"/>
  <c r="D237" i="20"/>
  <c r="C237" i="20"/>
  <c r="G240" i="20"/>
  <c r="H240" i="20" s="1"/>
  <c r="E240" i="20"/>
  <c r="D240" i="20"/>
  <c r="C240" i="20"/>
  <c r="G239" i="20"/>
  <c r="H239" i="20" s="1"/>
  <c r="E239" i="20"/>
  <c r="D239" i="20"/>
  <c r="C239" i="20"/>
  <c r="G245" i="20"/>
  <c r="E245" i="20"/>
  <c r="D245" i="20"/>
  <c r="C245" i="20"/>
  <c r="J30" i="21"/>
  <c r="G230" i="20"/>
  <c r="E230" i="20"/>
  <c r="D230" i="20"/>
  <c r="C230" i="20"/>
  <c r="J41" i="21"/>
  <c r="J42" i="21"/>
  <c r="G236" i="20"/>
  <c r="E236" i="20"/>
  <c r="D236" i="20"/>
  <c r="C236" i="20"/>
  <c r="G235" i="20"/>
  <c r="E235" i="20"/>
  <c r="D235" i="20"/>
  <c r="C235" i="20"/>
  <c r="H241" i="20"/>
  <c r="D25" i="22"/>
  <c r="C25" i="22"/>
  <c r="C26" i="24" s="1"/>
  <c r="B25" i="22"/>
  <c r="B26" i="24" s="1"/>
  <c r="G155" i="20"/>
  <c r="H155" i="20" s="1"/>
  <c r="E155" i="20"/>
  <c r="D155" i="20"/>
  <c r="C155" i="20"/>
  <c r="E154" i="20"/>
  <c r="G154" i="20"/>
  <c r="H154" i="20" s="1"/>
  <c r="D154" i="20"/>
  <c r="C154" i="20"/>
  <c r="G149" i="20"/>
  <c r="H149" i="20" s="1"/>
  <c r="E149" i="20"/>
  <c r="D149" i="20"/>
  <c r="C149" i="20"/>
  <c r="D24" i="22"/>
  <c r="H160" i="20"/>
  <c r="H159" i="20"/>
  <c r="H150" i="20"/>
  <c r="C24" i="22"/>
  <c r="C24" i="24" s="1"/>
  <c r="B24" i="22"/>
  <c r="B24" i="24" s="1"/>
  <c r="G135" i="20"/>
  <c r="E135" i="20"/>
  <c r="D135" i="20"/>
  <c r="C135" i="20"/>
  <c r="G134" i="20"/>
  <c r="E134" i="20"/>
  <c r="D134" i="20"/>
  <c r="C134" i="20"/>
  <c r="G129" i="20"/>
  <c r="E129" i="20"/>
  <c r="D129" i="20"/>
  <c r="C129" i="20"/>
  <c r="C109" i="20"/>
  <c r="H156" i="20" l="1"/>
  <c r="H161" i="20"/>
  <c r="H151" i="20"/>
  <c r="H140" i="20"/>
  <c r="H139" i="20"/>
  <c r="H135" i="20"/>
  <c r="H134" i="20"/>
  <c r="H130" i="20"/>
  <c r="H129" i="20"/>
  <c r="F92" i="20"/>
  <c r="D26" i="22"/>
  <c r="F98" i="20"/>
  <c r="H131" i="20" l="1"/>
  <c r="H141" i="20"/>
  <c r="H136" i="20"/>
  <c r="I39" i="24"/>
  <c r="A22" i="24"/>
  <c r="A20" i="24"/>
  <c r="I37" i="24"/>
  <c r="I35" i="24"/>
  <c r="I31" i="24"/>
  <c r="I33" i="24"/>
  <c r="C15" i="24"/>
  <c r="A15" i="24"/>
  <c r="I14" i="24"/>
  <c r="I12" i="24"/>
  <c r="C13" i="24"/>
  <c r="A13" i="24"/>
  <c r="A11" i="24"/>
  <c r="B9" i="24"/>
  <c r="J69" i="21" l="1"/>
  <c r="D33" i="22" l="1"/>
  <c r="C33" i="22"/>
  <c r="C42" i="24" s="1"/>
  <c r="B33" i="22"/>
  <c r="B42" i="24" s="1"/>
  <c r="G347" i="20"/>
  <c r="H347" i="20" s="1"/>
  <c r="E347" i="20"/>
  <c r="D347" i="20"/>
  <c r="C347" i="20"/>
  <c r="G346" i="20"/>
  <c r="H346" i="20" s="1"/>
  <c r="E346" i="20"/>
  <c r="D346" i="20"/>
  <c r="C346" i="20"/>
  <c r="G345" i="20"/>
  <c r="H345" i="20" s="1"/>
  <c r="E345" i="20"/>
  <c r="D345" i="20"/>
  <c r="C345" i="20"/>
  <c r="G344" i="20"/>
  <c r="H344" i="20" s="1"/>
  <c r="E344" i="20"/>
  <c r="D344" i="20"/>
  <c r="C344" i="20"/>
  <c r="G339" i="20"/>
  <c r="H339" i="20" s="1"/>
  <c r="E339" i="20"/>
  <c r="D339" i="20"/>
  <c r="C339" i="20"/>
  <c r="G335" i="20"/>
  <c r="H335" i="20" s="1"/>
  <c r="E335" i="20"/>
  <c r="D335" i="20"/>
  <c r="C335" i="20"/>
  <c r="G334" i="20"/>
  <c r="H334" i="20" s="1"/>
  <c r="E334" i="20"/>
  <c r="D334" i="20"/>
  <c r="C334" i="20"/>
  <c r="C15" i="22"/>
  <c r="C11" i="24" s="1"/>
  <c r="H340" i="20"/>
  <c r="H341" i="20" l="1"/>
  <c r="H336" i="20"/>
  <c r="H348" i="20"/>
  <c r="D34" i="22"/>
  <c r="C34" i="22"/>
  <c r="C44" i="24" s="1"/>
  <c r="B34" i="22"/>
  <c r="B44" i="24" s="1"/>
  <c r="E363" i="20"/>
  <c r="D363" i="20"/>
  <c r="C363" i="20"/>
  <c r="B41" i="26"/>
  <c r="B35" i="26"/>
  <c r="B29" i="26"/>
  <c r="F18" i="26"/>
  <c r="F14" i="26"/>
  <c r="F9" i="26"/>
  <c r="G369" i="20"/>
  <c r="E369" i="20"/>
  <c r="D369" i="20"/>
  <c r="C369" i="20"/>
  <c r="J102" i="21"/>
  <c r="F7" i="26" l="1"/>
  <c r="F11" i="26" s="1"/>
  <c r="F15" i="26" s="1"/>
  <c r="F19" i="26" l="1"/>
  <c r="F21" i="26" s="1"/>
  <c r="F68" i="21" s="1"/>
  <c r="J68" i="21" l="1"/>
  <c r="G363" i="20"/>
  <c r="G368" i="20"/>
  <c r="E368" i="20"/>
  <c r="D368" i="20"/>
  <c r="C368" i="20"/>
  <c r="G362" i="20"/>
  <c r="E362" i="20"/>
  <c r="D362" i="20"/>
  <c r="C362" i="20"/>
  <c r="G358" i="20"/>
  <c r="E358" i="20"/>
  <c r="D358" i="20"/>
  <c r="C358" i="20"/>
  <c r="J33" i="21"/>
  <c r="G357" i="20"/>
  <c r="E357" i="20"/>
  <c r="D357" i="20"/>
  <c r="C357" i="20"/>
  <c r="J67" i="21"/>
  <c r="G356" i="20"/>
  <c r="E356" i="20"/>
  <c r="D356" i="20"/>
  <c r="C356" i="20"/>
  <c r="J58" i="21"/>
  <c r="D28" i="22" l="1"/>
  <c r="C28" i="22"/>
  <c r="C32" i="24" s="1"/>
  <c r="B28" i="22"/>
  <c r="B32" i="24" s="1"/>
  <c r="G216" i="20"/>
  <c r="E216" i="20"/>
  <c r="D216" i="20"/>
  <c r="C216" i="20"/>
  <c r="G215" i="20"/>
  <c r="E215" i="20"/>
  <c r="D215" i="20"/>
  <c r="C215" i="20"/>
  <c r="G210" i="20"/>
  <c r="E210" i="20"/>
  <c r="D210" i="20"/>
  <c r="C210" i="20"/>
  <c r="H368" i="20" l="1"/>
  <c r="H364" i="20"/>
  <c r="H362" i="20"/>
  <c r="H357" i="20"/>
  <c r="D32" i="22"/>
  <c r="C32" i="22"/>
  <c r="C40" i="24" s="1"/>
  <c r="B32" i="22"/>
  <c r="B40" i="24" s="1"/>
  <c r="G325" i="20"/>
  <c r="E325" i="20"/>
  <c r="D325" i="20"/>
  <c r="C325" i="20"/>
  <c r="F303" i="20"/>
  <c r="F302" i="20"/>
  <c r="F301" i="20"/>
  <c r="G303" i="20"/>
  <c r="E303" i="20"/>
  <c r="D303" i="20"/>
  <c r="C303" i="20"/>
  <c r="J66" i="21"/>
  <c r="G310" i="20"/>
  <c r="E310" i="20"/>
  <c r="D310" i="20"/>
  <c r="C310" i="20"/>
  <c r="F308" i="20"/>
  <c r="E316" i="20"/>
  <c r="D316" i="20"/>
  <c r="C316" i="20"/>
  <c r="J78" i="21"/>
  <c r="H358" i="20" l="1"/>
  <c r="H356" i="20"/>
  <c r="H369" i="20"/>
  <c r="H363" i="20"/>
  <c r="H365" i="20" s="1"/>
  <c r="G316" i="20"/>
  <c r="H316" i="20" s="1"/>
  <c r="E324" i="20"/>
  <c r="D324" i="20"/>
  <c r="C324" i="20"/>
  <c r="F86" i="21"/>
  <c r="J86" i="21" s="1"/>
  <c r="G309" i="20"/>
  <c r="E309" i="20"/>
  <c r="D309" i="20"/>
  <c r="C309" i="20"/>
  <c r="J40" i="21"/>
  <c r="G302" i="20"/>
  <c r="E302" i="20"/>
  <c r="D302" i="20"/>
  <c r="C302" i="20"/>
  <c r="E301" i="20"/>
  <c r="G301" i="20"/>
  <c r="D301" i="20"/>
  <c r="C301" i="20"/>
  <c r="G308" i="20"/>
  <c r="E308" i="20"/>
  <c r="D308" i="20"/>
  <c r="C308" i="20"/>
  <c r="E320" i="20"/>
  <c r="D320" i="20"/>
  <c r="C320" i="20"/>
  <c r="F113" i="21"/>
  <c r="H370" i="20" s="1"/>
  <c r="E319" i="20"/>
  <c r="D319" i="20"/>
  <c r="C319" i="20"/>
  <c r="F112" i="21"/>
  <c r="J112" i="21" s="1"/>
  <c r="D307" i="20"/>
  <c r="E318" i="20"/>
  <c r="D318" i="20"/>
  <c r="C318" i="20"/>
  <c r="F111" i="21"/>
  <c r="G318" i="20" s="1"/>
  <c r="H318" i="20" s="1"/>
  <c r="E317" i="20"/>
  <c r="D317" i="20"/>
  <c r="C317" i="20"/>
  <c r="F110" i="21"/>
  <c r="J110" i="21" s="1"/>
  <c r="E322" i="20"/>
  <c r="D322" i="20"/>
  <c r="C322" i="20"/>
  <c r="F115" i="21"/>
  <c r="J115" i="21" s="1"/>
  <c r="H371" i="20" l="1"/>
  <c r="H359" i="20"/>
  <c r="G317" i="20"/>
  <c r="H317" i="20" s="1"/>
  <c r="G324" i="20"/>
  <c r="G319" i="20"/>
  <c r="H319" i="20" s="1"/>
  <c r="G322" i="20"/>
  <c r="H322" i="20" s="1"/>
  <c r="J111" i="21"/>
  <c r="J113" i="21"/>
  <c r="G320" i="20"/>
  <c r="H320" i="20" s="1"/>
  <c r="H303" i="20"/>
  <c r="H302" i="20"/>
  <c r="E323" i="20" l="1"/>
  <c r="D323" i="20"/>
  <c r="C323" i="20"/>
  <c r="G323" i="20"/>
  <c r="H323" i="20" s="1"/>
  <c r="E321" i="20"/>
  <c r="D321" i="20"/>
  <c r="C321" i="20"/>
  <c r="F114" i="21"/>
  <c r="J114" i="21" s="1"/>
  <c r="G307" i="20"/>
  <c r="F307" i="20"/>
  <c r="E307" i="20"/>
  <c r="C307" i="20"/>
  <c r="G315" i="20"/>
  <c r="E315" i="20"/>
  <c r="D315" i="20"/>
  <c r="C315" i="20"/>
  <c r="J82" i="21"/>
  <c r="D314" i="20"/>
  <c r="E314" i="20"/>
  <c r="C314" i="20"/>
  <c r="F88" i="21"/>
  <c r="J88" i="21" s="1"/>
  <c r="H324" i="20"/>
  <c r="H325" i="20"/>
  <c r="H310" i="20"/>
  <c r="H309" i="20"/>
  <c r="H308" i="20"/>
  <c r="H301" i="20"/>
  <c r="H304" i="20" s="1"/>
  <c r="D30" i="22"/>
  <c r="C30" i="22"/>
  <c r="C36" i="24" s="1"/>
  <c r="B30" i="22"/>
  <c r="B36" i="24" s="1"/>
  <c r="H262" i="20"/>
  <c r="J106" i="21"/>
  <c r="J53" i="21"/>
  <c r="J76" i="21"/>
  <c r="H271" i="20"/>
  <c r="H270" i="20"/>
  <c r="H261" i="20"/>
  <c r="H260" i="20"/>
  <c r="H256" i="20"/>
  <c r="H255" i="20"/>
  <c r="D29" i="22"/>
  <c r="C29" i="22"/>
  <c r="C34" i="24" s="1"/>
  <c r="B29" i="22"/>
  <c r="B34" i="24" s="1"/>
  <c r="J105" i="21"/>
  <c r="H246" i="20"/>
  <c r="J29" i="21"/>
  <c r="J147" i="21"/>
  <c r="J73" i="21"/>
  <c r="J72" i="21"/>
  <c r="D27" i="22"/>
  <c r="C27" i="22"/>
  <c r="C30" i="24" s="1"/>
  <c r="B27" i="22"/>
  <c r="B30" i="24" s="1"/>
  <c r="G196" i="20"/>
  <c r="E196" i="20"/>
  <c r="D196" i="20"/>
  <c r="C196" i="20"/>
  <c r="J107" i="21"/>
  <c r="G195" i="20"/>
  <c r="E195" i="20"/>
  <c r="D195" i="20"/>
  <c r="C195" i="20"/>
  <c r="G191" i="20"/>
  <c r="H191" i="20" s="1"/>
  <c r="E191" i="20"/>
  <c r="D191" i="20"/>
  <c r="C191" i="20"/>
  <c r="G190" i="20"/>
  <c r="E190" i="20"/>
  <c r="D190" i="20"/>
  <c r="C190" i="20"/>
  <c r="G189" i="20"/>
  <c r="E189" i="20"/>
  <c r="D189" i="20"/>
  <c r="C189" i="20"/>
  <c r="J142" i="21"/>
  <c r="G200" i="20"/>
  <c r="F200" i="20"/>
  <c r="E200" i="20"/>
  <c r="D200" i="20"/>
  <c r="C200" i="20"/>
  <c r="J136" i="21"/>
  <c r="C26" i="22"/>
  <c r="C28" i="24" s="1"/>
  <c r="B26" i="22"/>
  <c r="B28" i="24" s="1"/>
  <c r="G174" i="20"/>
  <c r="E174" i="20"/>
  <c r="D174" i="20"/>
  <c r="C174" i="20"/>
  <c r="J108" i="21"/>
  <c r="D23" i="22"/>
  <c r="C23" i="22"/>
  <c r="C22" i="24" s="1"/>
  <c r="B23" i="22"/>
  <c r="B22" i="24" s="1"/>
  <c r="H120" i="20"/>
  <c r="G115" i="20"/>
  <c r="E115" i="20"/>
  <c r="D115" i="20"/>
  <c r="C115" i="20"/>
  <c r="J117" i="21"/>
  <c r="D114" i="20"/>
  <c r="G114" i="20"/>
  <c r="E114" i="20"/>
  <c r="C114" i="20"/>
  <c r="J118" i="21"/>
  <c r="G109" i="20"/>
  <c r="E109" i="20"/>
  <c r="D109" i="20"/>
  <c r="J16" i="21"/>
  <c r="D22" i="22"/>
  <c r="C22" i="22"/>
  <c r="C20" i="24" s="1"/>
  <c r="B22" i="22"/>
  <c r="B20" i="24" s="1"/>
  <c r="G92" i="20"/>
  <c r="E92" i="20"/>
  <c r="D92" i="20"/>
  <c r="C92" i="20"/>
  <c r="J144" i="21"/>
  <c r="E100" i="20"/>
  <c r="D100" i="20"/>
  <c r="C100" i="20"/>
  <c r="F62" i="21"/>
  <c r="J62" i="21" s="1"/>
  <c r="G98" i="20"/>
  <c r="E98" i="20"/>
  <c r="D98" i="20"/>
  <c r="C98" i="20"/>
  <c r="J28" i="21"/>
  <c r="G99" i="20"/>
  <c r="H99" i="20" s="1"/>
  <c r="E99" i="20"/>
  <c r="D99" i="20"/>
  <c r="C99" i="20"/>
  <c r="J89" i="21"/>
  <c r="G97" i="20"/>
  <c r="E97" i="20"/>
  <c r="D97" i="20"/>
  <c r="C97" i="20"/>
  <c r="J109" i="21"/>
  <c r="G96" i="20"/>
  <c r="E96" i="20"/>
  <c r="D96" i="20"/>
  <c r="C96" i="20"/>
  <c r="J77" i="21"/>
  <c r="G91" i="20"/>
  <c r="F91" i="20"/>
  <c r="E91" i="20"/>
  <c r="D91" i="20"/>
  <c r="C91" i="20"/>
  <c r="J59" i="21"/>
  <c r="G87" i="20"/>
  <c r="E87" i="20"/>
  <c r="D87" i="20"/>
  <c r="C87" i="20"/>
  <c r="G86" i="20"/>
  <c r="E86" i="20"/>
  <c r="D86" i="20"/>
  <c r="C86" i="20"/>
  <c r="J45" i="21"/>
  <c r="G314" i="20" l="1"/>
  <c r="H314" i="20" s="1"/>
  <c r="G321" i="20"/>
  <c r="H321" i="20" s="1"/>
  <c r="H257" i="20"/>
  <c r="H272" i="20"/>
  <c r="J116" i="21"/>
  <c r="H315" i="20"/>
  <c r="H307" i="20"/>
  <c r="H311" i="20" s="1"/>
  <c r="H267" i="20"/>
  <c r="G100" i="20"/>
  <c r="H100" i="20" s="1"/>
  <c r="H98" i="20"/>
  <c r="H96" i="20"/>
  <c r="H97" i="20"/>
  <c r="G71" i="20"/>
  <c r="E71" i="20"/>
  <c r="D71" i="20"/>
  <c r="C71" i="20"/>
  <c r="G57" i="20"/>
  <c r="E57" i="20"/>
  <c r="D57" i="20"/>
  <c r="C57" i="20"/>
  <c r="G56" i="20"/>
  <c r="E56" i="20"/>
  <c r="D56" i="20"/>
  <c r="C56" i="20"/>
  <c r="G55" i="20"/>
  <c r="E55" i="20"/>
  <c r="D55" i="20"/>
  <c r="C55" i="20"/>
  <c r="G54" i="20"/>
  <c r="E54" i="20"/>
  <c r="D54" i="20"/>
  <c r="C54" i="20"/>
  <c r="G49" i="20"/>
  <c r="E49" i="20"/>
  <c r="D49" i="20"/>
  <c r="C49" i="20"/>
  <c r="G45" i="20"/>
  <c r="E45" i="20"/>
  <c r="D45" i="20"/>
  <c r="C45" i="20"/>
  <c r="G44" i="20"/>
  <c r="E44" i="20"/>
  <c r="D44" i="20"/>
  <c r="C44" i="20"/>
  <c r="G35" i="20"/>
  <c r="E35" i="20"/>
  <c r="D35" i="20"/>
  <c r="C35" i="20"/>
  <c r="G34" i="20"/>
  <c r="H34" i="20" s="1"/>
  <c r="E34" i="20"/>
  <c r="D34" i="20"/>
  <c r="C34" i="20"/>
  <c r="G33" i="20"/>
  <c r="H33" i="20" s="1"/>
  <c r="E33" i="20"/>
  <c r="D33" i="20"/>
  <c r="C33" i="20"/>
  <c r="G32" i="20"/>
  <c r="H32" i="20" s="1"/>
  <c r="E32" i="20"/>
  <c r="D32" i="20"/>
  <c r="C32" i="20"/>
  <c r="H35" i="20"/>
  <c r="G31" i="20"/>
  <c r="H31" i="20" s="1"/>
  <c r="E31" i="20"/>
  <c r="D31" i="20"/>
  <c r="C31" i="20"/>
  <c r="G27" i="20"/>
  <c r="E27" i="20"/>
  <c r="D27" i="20"/>
  <c r="C27" i="20"/>
  <c r="G26" i="20"/>
  <c r="E26" i="20"/>
  <c r="D26" i="20"/>
  <c r="C26" i="20"/>
  <c r="G25" i="20"/>
  <c r="E25" i="20"/>
  <c r="D25" i="20"/>
  <c r="C25" i="20"/>
  <c r="G24" i="20"/>
  <c r="E24" i="20"/>
  <c r="D24" i="20"/>
  <c r="C24" i="20"/>
  <c r="G23" i="20"/>
  <c r="E23" i="20"/>
  <c r="D23" i="20"/>
  <c r="C23" i="20"/>
  <c r="G22" i="20"/>
  <c r="E22" i="20"/>
  <c r="D22" i="20"/>
  <c r="C22" i="20"/>
  <c r="G21" i="20"/>
  <c r="E21" i="20"/>
  <c r="D21" i="20"/>
  <c r="C21" i="20"/>
  <c r="G20" i="20"/>
  <c r="E20" i="20"/>
  <c r="D20" i="20"/>
  <c r="C20" i="20"/>
  <c r="G19" i="20"/>
  <c r="E19" i="20"/>
  <c r="D19" i="20"/>
  <c r="C19" i="20"/>
  <c r="G18" i="20"/>
  <c r="E18" i="20"/>
  <c r="D18" i="20"/>
  <c r="C18" i="20"/>
  <c r="G14" i="20"/>
  <c r="E14" i="20"/>
  <c r="D14" i="20"/>
  <c r="C14" i="20"/>
  <c r="G13" i="20"/>
  <c r="E13" i="20"/>
  <c r="D13" i="20"/>
  <c r="C13" i="20"/>
  <c r="G12" i="20"/>
  <c r="E12" i="20"/>
  <c r="D12" i="20"/>
  <c r="C12" i="20"/>
  <c r="H326" i="20" l="1"/>
  <c r="H101" i="20"/>
  <c r="H24" i="20"/>
  <c r="H25" i="20"/>
  <c r="H22" i="20"/>
  <c r="H21" i="20"/>
  <c r="H23" i="20"/>
  <c r="H26" i="20"/>
  <c r="H27" i="20"/>
  <c r="H19" i="20"/>
  <c r="H20" i="20"/>
  <c r="J57" i="21"/>
  <c r="J90" i="21"/>
  <c r="J14" i="21"/>
  <c r="J148" i="21"/>
  <c r="J19" i="21"/>
  <c r="J23" i="21"/>
  <c r="J18" i="21"/>
  <c r="J20" i="21"/>
  <c r="J21" i="21"/>
  <c r="J22" i="21"/>
  <c r="J100" i="21"/>
  <c r="J101" i="21"/>
  <c r="J103" i="21"/>
  <c r="J48" i="21"/>
  <c r="J96" i="21"/>
  <c r="J44" i="21" l="1"/>
  <c r="I21" i="24" l="1"/>
  <c r="H235" i="20"/>
  <c r="J32" i="21"/>
  <c r="H245" i="20"/>
  <c r="H247" i="20" s="1"/>
  <c r="H236" i="20"/>
  <c r="H231" i="20"/>
  <c r="H230" i="20"/>
  <c r="H242" i="20" l="1"/>
  <c r="H232" i="20"/>
  <c r="I29" i="24"/>
  <c r="I27" i="24"/>
  <c r="I25" i="24"/>
  <c r="I23" i="24"/>
  <c r="I16" i="24"/>
  <c r="I10" i="24"/>
  <c r="C9" i="24"/>
  <c r="J17" i="21" l="1"/>
  <c r="J65" i="21"/>
  <c r="J46" i="21"/>
  <c r="J138" i="21"/>
  <c r="J137" i="21"/>
  <c r="J129" i="21"/>
  <c r="J128" i="21"/>
  <c r="J131" i="21"/>
  <c r="J52" i="21"/>
  <c r="J43" i="21"/>
  <c r="J38" i="21"/>
  <c r="J139" i="21"/>
  <c r="J79" i="21"/>
  <c r="J80" i="21"/>
  <c r="J81" i="21"/>
  <c r="J87" i="21"/>
  <c r="J130" i="21"/>
  <c r="J61" i="21"/>
  <c r="J24" i="21"/>
  <c r="J132" i="21"/>
  <c r="J27" i="21"/>
  <c r="J84" i="21"/>
  <c r="J85" i="21"/>
  <c r="J63" i="21"/>
  <c r="J64" i="21"/>
  <c r="J60" i="21"/>
  <c r="J36" i="21"/>
  <c r="J37" i="21"/>
  <c r="J39" i="21"/>
  <c r="J141" i="21"/>
  <c r="J91" i="21"/>
  <c r="J143" i="21"/>
  <c r="J93" i="21"/>
  <c r="J71" i="21"/>
  <c r="J140" i="21"/>
  <c r="J92" i="21"/>
  <c r="J94" i="21"/>
  <c r="J95" i="21"/>
  <c r="J55" i="21"/>
  <c r="J56" i="21"/>
  <c r="J133" i="21"/>
  <c r="J97" i="21"/>
  <c r="J98" i="21"/>
  <c r="J120" i="21"/>
  <c r="J122" i="21"/>
  <c r="J124" i="21"/>
  <c r="J126" i="21"/>
  <c r="J119" i="21"/>
  <c r="J121" i="21"/>
  <c r="J123" i="21"/>
  <c r="J125" i="21"/>
  <c r="J74" i="21"/>
  <c r="J75" i="21"/>
  <c r="J127" i="21"/>
  <c r="J31" i="21"/>
  <c r="J134" i="21"/>
  <c r="J135" i="21"/>
  <c r="J50" i="21"/>
  <c r="J49" i="21"/>
  <c r="J34" i="21"/>
  <c r="J35" i="21"/>
  <c r="J12" i="21"/>
  <c r="J26" i="21"/>
  <c r="J13" i="21"/>
  <c r="J83" i="21"/>
  <c r="J104" i="21"/>
  <c r="H8" i="22" l="1"/>
  <c r="H7" i="22"/>
  <c r="H216" i="20" l="1"/>
  <c r="H215" i="20"/>
  <c r="H211" i="20"/>
  <c r="H201" i="20"/>
  <c r="H200" i="20"/>
  <c r="H190" i="20"/>
  <c r="H180" i="20"/>
  <c r="H175" i="20"/>
  <c r="H174" i="20"/>
  <c r="H115" i="20"/>
  <c r="H114" i="20"/>
  <c r="H92" i="20"/>
  <c r="H91" i="20"/>
  <c r="H87" i="20"/>
  <c r="H77" i="20"/>
  <c r="H76" i="20"/>
  <c r="H72" i="20"/>
  <c r="H67" i="20"/>
  <c r="H49" i="20"/>
  <c r="H50" i="20"/>
  <c r="H18" i="20"/>
  <c r="H28" i="20" s="1"/>
  <c r="H78" i="20" l="1"/>
  <c r="H217" i="20"/>
  <c r="H202" i="20"/>
  <c r="H176" i="20"/>
  <c r="H116" i="20"/>
  <c r="H93" i="20"/>
  <c r="H51" i="20"/>
  <c r="H6" i="20"/>
  <c r="H7" i="20"/>
  <c r="H294" i="20" s="1"/>
  <c r="H295" i="20" s="1"/>
  <c r="H220" i="20"/>
  <c r="H210" i="20"/>
  <c r="H212" i="20" s="1"/>
  <c r="H196" i="20"/>
  <c r="H195" i="20"/>
  <c r="H189" i="20"/>
  <c r="H192" i="20" s="1"/>
  <c r="H179" i="20"/>
  <c r="H181" i="20" s="1"/>
  <c r="H169" i="20"/>
  <c r="H119" i="20"/>
  <c r="H121" i="20" s="1"/>
  <c r="H109" i="20"/>
  <c r="H170" i="20"/>
  <c r="H86" i="20"/>
  <c r="H88" i="20" s="1"/>
  <c r="C15" i="23"/>
  <c r="H243" i="20" l="1"/>
  <c r="H244" i="20" s="1"/>
  <c r="H289" i="20"/>
  <c r="H290" i="20" s="1"/>
  <c r="H283" i="20"/>
  <c r="H284" i="20" s="1"/>
  <c r="H152" i="20"/>
  <c r="H153" i="20" s="1"/>
  <c r="H157" i="20"/>
  <c r="H158" i="20" s="1"/>
  <c r="H142" i="20"/>
  <c r="H143" i="20" s="1"/>
  <c r="H162" i="20"/>
  <c r="H163" i="20" s="1"/>
  <c r="H132" i="20"/>
  <c r="H133" i="20" s="1"/>
  <c r="H137" i="20"/>
  <c r="H138" i="20" s="1"/>
  <c r="H372" i="20"/>
  <c r="H373" i="20" s="1"/>
  <c r="H349" i="20"/>
  <c r="H350" i="20" s="1"/>
  <c r="H337" i="20"/>
  <c r="H338" i="20" s="1"/>
  <c r="H342" i="20"/>
  <c r="H343" i="20" s="1"/>
  <c r="H366" i="20"/>
  <c r="H367" i="20" s="1"/>
  <c r="H360" i="20"/>
  <c r="H361" i="20" s="1"/>
  <c r="H273" i="20"/>
  <c r="H274" i="20" s="1"/>
  <c r="H327" i="20"/>
  <c r="H328" i="20" s="1"/>
  <c r="H305" i="20"/>
  <c r="H306" i="20" s="1"/>
  <c r="H312" i="20"/>
  <c r="H313" i="20" s="1"/>
  <c r="H233" i="20"/>
  <c r="H234" i="20" s="1"/>
  <c r="H258" i="20"/>
  <c r="H259" i="20" s="1"/>
  <c r="H268" i="20"/>
  <c r="H269" i="20" s="1"/>
  <c r="H197" i="20"/>
  <c r="H213" i="20"/>
  <c r="H214" i="20" s="1"/>
  <c r="H193" i="20"/>
  <c r="H194" i="20" s="1"/>
  <c r="H89" i="20"/>
  <c r="H90" i="20" s="1"/>
  <c r="H203" i="20"/>
  <c r="H204" i="20" s="1"/>
  <c r="H248" i="20"/>
  <c r="H249" i="20" s="1"/>
  <c r="H94" i="20"/>
  <c r="H95" i="20" s="1"/>
  <c r="H218" i="20"/>
  <c r="H219" i="20" s="1"/>
  <c r="H182" i="20"/>
  <c r="H183" i="20" s="1"/>
  <c r="H177" i="20"/>
  <c r="H178" i="20" s="1"/>
  <c r="H171" i="20"/>
  <c r="H117" i="20"/>
  <c r="H118" i="20" s="1"/>
  <c r="H102" i="20"/>
  <c r="H103" i="20" s="1"/>
  <c r="H79" i="20"/>
  <c r="H80" i="20" s="1"/>
  <c r="H52" i="20"/>
  <c r="H53" i="20" s="1"/>
  <c r="H29" i="20"/>
  <c r="H30" i="20" s="1"/>
  <c r="H221" i="20"/>
  <c r="H110" i="20"/>
  <c r="H111" i="20" s="1"/>
  <c r="F27" i="23"/>
  <c r="A27" i="23"/>
  <c r="D17" i="22"/>
  <c r="B17" i="22"/>
  <c r="B15" i="24" s="1"/>
  <c r="D16" i="22"/>
  <c r="B16" i="22"/>
  <c r="B13" i="24" s="1"/>
  <c r="H71" i="20"/>
  <c r="H73" i="20" s="1"/>
  <c r="H66" i="20"/>
  <c r="H68" i="20" s="1"/>
  <c r="D15" i="22"/>
  <c r="B15" i="22"/>
  <c r="B11" i="24" s="1"/>
  <c r="D14" i="22"/>
  <c r="C14" i="22"/>
  <c r="B14" i="22"/>
  <c r="H296" i="20" l="1"/>
  <c r="F31" i="22" s="1"/>
  <c r="G31" i="22" s="1"/>
  <c r="H164" i="20"/>
  <c r="F25" i="22" s="1"/>
  <c r="G25" i="22" s="1"/>
  <c r="H144" i="20"/>
  <c r="F24" i="22" s="1"/>
  <c r="G24" i="22" s="1"/>
  <c r="H351" i="20"/>
  <c r="F33" i="22" s="1"/>
  <c r="H374" i="20"/>
  <c r="F34" i="22" s="1"/>
  <c r="G34" i="22" s="1"/>
  <c r="D44" i="24" s="1"/>
  <c r="H329" i="20"/>
  <c r="F32" i="22" s="1"/>
  <c r="G32" i="22" s="1"/>
  <c r="D40" i="24" s="1"/>
  <c r="H275" i="20"/>
  <c r="F30" i="22" s="1"/>
  <c r="G30" i="22" s="1"/>
  <c r="D36" i="24" s="1"/>
  <c r="H172" i="20"/>
  <c r="H173" i="20" s="1"/>
  <c r="H112" i="20"/>
  <c r="H113" i="20" s="1"/>
  <c r="H250" i="20"/>
  <c r="F29" i="22" s="1"/>
  <c r="G29" i="22" s="1"/>
  <c r="D34" i="24" s="1"/>
  <c r="H69" i="20"/>
  <c r="H70" i="20" s="1"/>
  <c r="H222" i="20"/>
  <c r="H223" i="20" s="1"/>
  <c r="H224" i="20" s="1"/>
  <c r="H225" i="20" s="1"/>
  <c r="F28" i="22" s="1"/>
  <c r="G28" i="22" s="1"/>
  <c r="D32" i="24" s="1"/>
  <c r="H198" i="20"/>
  <c r="H199" i="20" s="1"/>
  <c r="H122" i="20"/>
  <c r="H123" i="20" s="1"/>
  <c r="E17" i="22"/>
  <c r="E16" i="22"/>
  <c r="H74" i="20"/>
  <c r="H75" i="20" s="1"/>
  <c r="J25" i="22" l="1"/>
  <c r="D26" i="24"/>
  <c r="F44" i="24"/>
  <c r="G44" i="24"/>
  <c r="E44" i="24"/>
  <c r="H44" i="24"/>
  <c r="J24" i="22"/>
  <c r="D24" i="24"/>
  <c r="E40" i="24"/>
  <c r="G40" i="24"/>
  <c r="F40" i="24"/>
  <c r="H40" i="24"/>
  <c r="D38" i="24"/>
  <c r="J31" i="22"/>
  <c r="J30" i="22"/>
  <c r="J34" i="22"/>
  <c r="J32" i="22"/>
  <c r="H205" i="20"/>
  <c r="F27" i="22" s="1"/>
  <c r="G27" i="22" s="1"/>
  <c r="D30" i="24" s="1"/>
  <c r="F30" i="24" s="1"/>
  <c r="H184" i="20"/>
  <c r="F26" i="22" s="1"/>
  <c r="G26" i="22" s="1"/>
  <c r="D28" i="24" s="1"/>
  <c r="H28" i="24" s="1"/>
  <c r="H124" i="20"/>
  <c r="F23" i="22" s="1"/>
  <c r="G23" i="22" s="1"/>
  <c r="D22" i="24" s="1"/>
  <c r="H104" i="20"/>
  <c r="H81" i="20"/>
  <c r="H30" i="24" l="1"/>
  <c r="E30" i="24"/>
  <c r="F28" i="24"/>
  <c r="G30" i="24"/>
  <c r="I44" i="24"/>
  <c r="G28" i="24"/>
  <c r="I40" i="24"/>
  <c r="F32" i="24"/>
  <c r="H32" i="24"/>
  <c r="E32" i="24"/>
  <c r="G32" i="24"/>
  <c r="G22" i="24"/>
  <c r="H22" i="24"/>
  <c r="F22" i="24"/>
  <c r="F38" i="24"/>
  <c r="G38" i="24"/>
  <c r="H38" i="24"/>
  <c r="E38" i="24"/>
  <c r="J26" i="22"/>
  <c r="E34" i="24"/>
  <c r="H34" i="24"/>
  <c r="F34" i="24"/>
  <c r="G34" i="24"/>
  <c r="G26" i="24"/>
  <c r="F26" i="24"/>
  <c r="H26" i="24"/>
  <c r="F22" i="22"/>
  <c r="G22" i="22" s="1"/>
  <c r="F16" i="22"/>
  <c r="G16" i="22" s="1"/>
  <c r="D13" i="24" s="1"/>
  <c r="I30" i="24" l="1"/>
  <c r="D20" i="24"/>
  <c r="I32" i="24"/>
  <c r="G13" i="24"/>
  <c r="F13" i="24"/>
  <c r="H13" i="24"/>
  <c r="I34" i="24"/>
  <c r="I38" i="24"/>
  <c r="H24" i="24"/>
  <c r="F24" i="24"/>
  <c r="G24" i="24"/>
  <c r="E24" i="24"/>
  <c r="J29" i="22"/>
  <c r="J22" i="22"/>
  <c r="J23" i="22"/>
  <c r="J16" i="22"/>
  <c r="J27" i="22"/>
  <c r="J28" i="22"/>
  <c r="F17" i="22"/>
  <c r="G17" i="22" s="1"/>
  <c r="D15" i="24" s="1"/>
  <c r="H55" i="20"/>
  <c r="H57" i="20"/>
  <c r="H54" i="20"/>
  <c r="H56" i="20"/>
  <c r="H45" i="20"/>
  <c r="H44" i="20"/>
  <c r="H36" i="20"/>
  <c r="H13" i="20"/>
  <c r="H14" i="20"/>
  <c r="H12" i="20"/>
  <c r="G20" i="24" l="1"/>
  <c r="F20" i="24"/>
  <c r="E20" i="24"/>
  <c r="H20" i="24"/>
  <c r="F15" i="24"/>
  <c r="G15" i="24"/>
  <c r="H15" i="24"/>
  <c r="I24" i="24"/>
  <c r="E22" i="24"/>
  <c r="E26" i="24"/>
  <c r="E28" i="24"/>
  <c r="E13" i="24"/>
  <c r="J17" i="22"/>
  <c r="H58" i="20"/>
  <c r="H46" i="20"/>
  <c r="H15" i="20"/>
  <c r="H37" i="20"/>
  <c r="H38" i="20" s="1"/>
  <c r="I20" i="24" l="1"/>
  <c r="H47" i="20"/>
  <c r="H48" i="20" s="1"/>
  <c r="H16" i="20"/>
  <c r="H17" i="20" s="1"/>
  <c r="I22" i="24"/>
  <c r="E15" i="24"/>
  <c r="I26" i="24"/>
  <c r="I28" i="24"/>
  <c r="I13" i="24"/>
  <c r="H59" i="20"/>
  <c r="H60" i="20" s="1"/>
  <c r="I15" i="24" l="1"/>
  <c r="H61" i="20"/>
  <c r="H39" i="20"/>
  <c r="G33" i="22" l="1"/>
  <c r="F14" i="22"/>
  <c r="G14" i="22" s="1"/>
  <c r="F15" i="22"/>
  <c r="G15" i="22" s="1"/>
  <c r="D11" i="24" s="1"/>
  <c r="D42" i="24" l="1"/>
  <c r="G35" i="22"/>
  <c r="J35" i="22" s="1"/>
  <c r="H36" i="24"/>
  <c r="G36" i="24"/>
  <c r="F36" i="24"/>
  <c r="E36" i="24"/>
  <c r="D9" i="24"/>
  <c r="J33" i="22"/>
  <c r="J15" i="22"/>
  <c r="E11" i="24"/>
  <c r="J14" i="22"/>
  <c r="C31" i="16"/>
  <c r="C29" i="15"/>
  <c r="G47" i="17"/>
  <c r="G42" i="17"/>
  <c r="G34" i="17"/>
  <c r="G21" i="17"/>
  <c r="C24" i="16"/>
  <c r="H22" i="16"/>
  <c r="C16" i="16"/>
  <c r="C12" i="16"/>
  <c r="C22" i="15"/>
  <c r="C17" i="15"/>
  <c r="C13" i="15"/>
  <c r="E42" i="24" l="1"/>
  <c r="E46" i="24" s="1"/>
  <c r="G42" i="24"/>
  <c r="G46" i="24" s="1"/>
  <c r="H42" i="24"/>
  <c r="H46" i="24" s="1"/>
  <c r="F42" i="24"/>
  <c r="D46" i="24"/>
  <c r="G9" i="24"/>
  <c r="D17" i="24"/>
  <c r="G11" i="24"/>
  <c r="H9" i="24"/>
  <c r="F9" i="24"/>
  <c r="F11" i="24"/>
  <c r="I36" i="24"/>
  <c r="H11" i="24"/>
  <c r="E9" i="24"/>
  <c r="E17" i="24" s="1"/>
  <c r="G49" i="17"/>
  <c r="G17" i="24" l="1"/>
  <c r="G47" i="24" s="1"/>
  <c r="I42" i="24"/>
  <c r="I46" i="24" s="1"/>
  <c r="F46" i="24"/>
  <c r="E47" i="24"/>
  <c r="F17" i="24"/>
  <c r="H17" i="24"/>
  <c r="H47" i="24" s="1"/>
  <c r="D47" i="24"/>
  <c r="H9" i="22"/>
  <c r="H8" i="20"/>
  <c r="I11" i="24"/>
  <c r="I9" i="24"/>
  <c r="F47" i="24" l="1"/>
  <c r="I17" i="24"/>
  <c r="G18" i="22"/>
  <c r="J18" i="22" s="1"/>
  <c r="G37" i="22" l="1"/>
  <c r="H25" i="22" l="1"/>
  <c r="H31" i="22"/>
  <c r="H24" i="22"/>
  <c r="H23" i="22"/>
  <c r="H34" i="22"/>
  <c r="H32" i="22"/>
  <c r="H30" i="22"/>
  <c r="H33" i="22"/>
  <c r="J37" i="22"/>
  <c r="H37" i="22"/>
  <c r="H26" i="22"/>
  <c r="H22" i="22"/>
  <c r="H29" i="22"/>
  <c r="H16" i="22"/>
  <c r="H27" i="22"/>
  <c r="H28" i="22"/>
  <c r="H17" i="22"/>
  <c r="H14" i="22"/>
  <c r="H15" i="22"/>
  <c r="I47" i="24" l="1"/>
  <c r="H18" i="22"/>
  <c r="H35" i="22"/>
</calcChain>
</file>

<file path=xl/comments1.xml><?xml version="1.0" encoding="utf-8"?>
<comments xmlns="http://schemas.openxmlformats.org/spreadsheetml/2006/main">
  <authors>
    <author>Manoel Nicolau de Souza Neto</author>
  </authors>
  <commentList>
    <comment ref="E15" authorId="0">
      <text>
        <r>
          <rPr>
            <b/>
            <sz val="10"/>
            <color indexed="81"/>
            <rFont val="Tahoma"/>
            <family val="2"/>
          </rPr>
          <t xml:space="preserve">Memória de cálculos:
</t>
        </r>
        <r>
          <rPr>
            <sz val="10"/>
            <color indexed="81"/>
            <rFont val="Tahoma"/>
            <family val="2"/>
          </rPr>
          <t>1 placa * (1,50 m de altura * 3,00 m de compr.)</t>
        </r>
        <r>
          <rPr>
            <b/>
            <sz val="10"/>
            <color indexed="81"/>
            <rFont val="Tahoma"/>
            <family val="2"/>
          </rPr>
          <t xml:space="preserve">
= 4,50 m²</t>
        </r>
      </text>
    </comment>
    <comment ref="E26" authorId="0">
      <text>
        <r>
          <rPr>
            <b/>
            <sz val="10"/>
            <color indexed="81"/>
            <rFont val="Tahoma"/>
            <family val="2"/>
          </rPr>
          <t xml:space="preserve">Memória de cálculos:
</t>
        </r>
        <r>
          <rPr>
            <sz val="10"/>
            <color indexed="81"/>
            <rFont val="Tahoma"/>
            <family val="2"/>
          </rPr>
          <t>(813*6)+(196*4)+(636*6)+(1258*6)+(136*6)+(647*6)+(25*6)</t>
        </r>
        <r>
          <rPr>
            <b/>
            <sz val="10"/>
            <color indexed="81"/>
            <rFont val="Tahoma"/>
            <family val="2"/>
          </rPr>
          <t xml:space="preserve">
= 21.874,00 m²</t>
        </r>
      </text>
    </comment>
    <comment ref="E28" authorId="0">
      <text>
        <r>
          <rPr>
            <b/>
            <sz val="10"/>
            <color indexed="81"/>
            <rFont val="Tahoma"/>
            <family val="2"/>
          </rPr>
          <t xml:space="preserve">Memória de cálculos:
</t>
        </r>
        <r>
          <rPr>
            <sz val="10"/>
            <color indexed="81"/>
            <rFont val="Tahoma"/>
            <family val="2"/>
          </rPr>
          <t>10 m (largura) * 1 m (prof.) * 1.500 m (compr.)</t>
        </r>
        <r>
          <rPr>
            <b/>
            <sz val="10"/>
            <color indexed="81"/>
            <rFont val="Tahoma"/>
            <family val="2"/>
          </rPr>
          <t xml:space="preserve">
= 15.000,00 m³</t>
        </r>
      </text>
    </comment>
    <comment ref="E29" authorId="0">
      <text>
        <r>
          <rPr>
            <b/>
            <sz val="10"/>
            <color indexed="81"/>
            <rFont val="Tahoma"/>
            <family val="2"/>
          </rPr>
          <t xml:space="preserve">Memória de cálculos:
</t>
        </r>
        <r>
          <rPr>
            <sz val="10"/>
            <color indexed="81"/>
            <rFont val="Tahoma"/>
            <family val="2"/>
          </rPr>
          <t>2,00 m (profund. média) * 1,00 m (largura média) * 30 m (comprimento)</t>
        </r>
        <r>
          <rPr>
            <b/>
            <sz val="10"/>
            <color indexed="81"/>
            <rFont val="Tahoma"/>
            <family val="2"/>
          </rPr>
          <t xml:space="preserve">
= 60,00 m³</t>
        </r>
      </text>
    </comment>
    <comment ref="E33" authorId="0">
      <text>
        <r>
          <rPr>
            <b/>
            <sz val="10"/>
            <color indexed="81"/>
            <rFont val="Tahoma"/>
            <family val="2"/>
          </rPr>
          <t xml:space="preserve">Memória de cálculos:
</t>
        </r>
        <r>
          <rPr>
            <sz val="10"/>
            <color indexed="81"/>
            <rFont val="Tahoma"/>
            <family val="2"/>
          </rPr>
          <t>6 placas * 3,00 m²/placa</t>
        </r>
        <r>
          <rPr>
            <b/>
            <sz val="10"/>
            <color indexed="81"/>
            <rFont val="Tahoma"/>
            <family val="2"/>
          </rPr>
          <t xml:space="preserve">
= 18,00 m²</t>
        </r>
      </text>
    </comment>
    <comment ref="E34" authorId="0">
      <text>
        <r>
          <rPr>
            <b/>
            <sz val="9"/>
            <color indexed="81"/>
            <rFont val="Tahoma"/>
            <family val="2"/>
          </rPr>
          <t xml:space="preserve">01 Equipe por 2 meses para capacitar 200 pessoas
</t>
        </r>
      </text>
    </comment>
  </commentList>
</comments>
</file>

<file path=xl/comments2.xml><?xml version="1.0" encoding="utf-8"?>
<comments xmlns="http://schemas.openxmlformats.org/spreadsheetml/2006/main">
  <authors>
    <author>Manoel Nicolau de Souza Neto</author>
  </authors>
  <commentList>
    <comment ref="F35" authorId="0">
      <text>
        <r>
          <rPr>
            <b/>
            <sz val="10"/>
            <color indexed="81"/>
            <rFont val="Tahoma"/>
            <family val="2"/>
          </rPr>
          <t xml:space="preserve">Memória de Cálculos:
</t>
        </r>
        <r>
          <rPr>
            <sz val="10"/>
            <color indexed="81"/>
            <rFont val="Tahoma"/>
            <family val="2"/>
          </rPr>
          <t>68 litros/tanque * 4 tanques/mês</t>
        </r>
        <r>
          <rPr>
            <b/>
            <sz val="10"/>
            <color indexed="81"/>
            <rFont val="Tahoma"/>
            <family val="2"/>
          </rPr>
          <t xml:space="preserve">
= 272 litros/mês</t>
        </r>
      </text>
    </comment>
    <comment ref="F91" authorId="0">
      <text>
        <r>
          <rPr>
            <b/>
            <sz val="9"/>
            <color indexed="81"/>
            <rFont val="Tahoma"/>
            <family val="2"/>
          </rPr>
          <t xml:space="preserve">Memória de cálculos:
</t>
        </r>
        <r>
          <rPr>
            <sz val="9"/>
            <color indexed="81"/>
            <rFont val="Tahoma"/>
            <family val="2"/>
          </rPr>
          <t>Comprimento (1000 m) * Largura (0,50+0,50 = m)</t>
        </r>
        <r>
          <rPr>
            <b/>
            <sz val="9"/>
            <color indexed="81"/>
            <rFont val="Tahoma"/>
            <family val="2"/>
          </rPr>
          <t xml:space="preserve">
Total = 1.000 m²</t>
        </r>
      </text>
    </comment>
    <comment ref="F92" authorId="0">
      <text>
        <r>
          <rPr>
            <b/>
            <sz val="9"/>
            <color indexed="81"/>
            <rFont val="Tahoma"/>
            <family val="2"/>
          </rPr>
          <t xml:space="preserve">Memória de cálculos:
</t>
        </r>
        <r>
          <rPr>
            <sz val="9"/>
            <color indexed="81"/>
            <rFont val="Tahoma"/>
            <family val="2"/>
          </rPr>
          <t>3 ton * 70 km * 2 vezes (ida e volta)</t>
        </r>
        <r>
          <rPr>
            <b/>
            <sz val="9"/>
            <color indexed="81"/>
            <rFont val="Tahoma"/>
            <family val="2"/>
          </rPr>
          <t xml:space="preserve">
Total = 420 TxKm</t>
        </r>
      </text>
    </comment>
    <comment ref="F96" authorId="0">
      <text>
        <r>
          <rPr>
            <b/>
            <sz val="9"/>
            <color indexed="81"/>
            <rFont val="Tahoma"/>
            <family val="2"/>
          </rPr>
          <t>Memória de cálculos:</t>
        </r>
        <r>
          <rPr>
            <sz val="9"/>
            <color indexed="81"/>
            <rFont val="Tahoma"/>
            <family val="2"/>
          </rPr>
          <t xml:space="preserve">
293 estacas * 2,20 m/estaca</t>
        </r>
        <r>
          <rPr>
            <b/>
            <sz val="9"/>
            <color indexed="81"/>
            <rFont val="Tahoma"/>
            <family val="2"/>
          </rPr>
          <t xml:space="preserve">
Total = 644,60 m</t>
        </r>
      </text>
    </comment>
    <comment ref="F97" authorId="0">
      <text>
        <r>
          <rPr>
            <b/>
            <sz val="9"/>
            <color indexed="81"/>
            <rFont val="Tahoma"/>
            <family val="2"/>
          </rPr>
          <t>Memória de cálculos:</t>
        </r>
        <r>
          <rPr>
            <sz val="9"/>
            <color indexed="81"/>
            <rFont val="Tahoma"/>
            <family val="2"/>
          </rPr>
          <t xml:space="preserve">
41 mourões * 2,20 m/mourão</t>
        </r>
        <r>
          <rPr>
            <b/>
            <sz val="9"/>
            <color indexed="81"/>
            <rFont val="Tahoma"/>
            <family val="2"/>
          </rPr>
          <t xml:space="preserve">
Total = 90,20 m</t>
        </r>
      </text>
    </comment>
    <comment ref="F98" authorId="0">
      <text>
        <r>
          <rPr>
            <b/>
            <sz val="9"/>
            <color indexed="81"/>
            <rFont val="Tahoma"/>
            <family val="2"/>
          </rPr>
          <t>Memória de cálculos:</t>
        </r>
        <r>
          <rPr>
            <sz val="9"/>
            <color indexed="81"/>
            <rFont val="Tahoma"/>
            <family val="2"/>
          </rPr>
          <t xml:space="preserve">
8 fios * 1.020 m/fio</t>
        </r>
        <r>
          <rPr>
            <b/>
            <sz val="9"/>
            <color indexed="81"/>
            <rFont val="Tahoma"/>
            <family val="2"/>
          </rPr>
          <t xml:space="preserve">
Total = 8.160 m</t>
        </r>
      </text>
    </comment>
    <comment ref="F99" authorId="0">
      <text>
        <r>
          <rPr>
            <b/>
            <sz val="10"/>
            <color indexed="81"/>
            <rFont val="Tahoma"/>
            <family val="2"/>
          </rPr>
          <t xml:space="preserve">Memória de cálculos:
</t>
        </r>
        <r>
          <rPr>
            <sz val="10"/>
            <color indexed="81"/>
            <rFont val="Tahoma"/>
            <family val="2"/>
          </rPr>
          <t>(293 estacas + 41 mourões) * 8 grampos por estaca ou mourão</t>
        </r>
        <r>
          <rPr>
            <b/>
            <sz val="10"/>
            <color indexed="81"/>
            <rFont val="Tahoma"/>
            <family val="2"/>
          </rPr>
          <t xml:space="preserve">
= 2.672 grampos
</t>
        </r>
        <r>
          <rPr>
            <sz val="10"/>
            <color indexed="81"/>
            <rFont val="Tahoma"/>
            <family val="2"/>
          </rPr>
          <t>2.672 grampos / 194 grampos por kg = 13,77 kg</t>
        </r>
        <r>
          <rPr>
            <b/>
            <sz val="10"/>
            <color indexed="81"/>
            <rFont val="Tahoma"/>
            <family val="2"/>
          </rPr>
          <t xml:space="preserve">
aproximadamente 14,00 kg</t>
        </r>
      </text>
    </comment>
    <comment ref="F100" authorId="0">
      <text>
        <r>
          <rPr>
            <b/>
            <sz val="10"/>
            <color indexed="81"/>
            <rFont val="Tahoma"/>
            <family val="2"/>
          </rPr>
          <t xml:space="preserve">Memória de cálculos:
</t>
        </r>
        <r>
          <rPr>
            <sz val="10"/>
            <color indexed="81"/>
            <rFont val="Tahoma"/>
            <family val="2"/>
          </rPr>
          <t>1.000 m / 3,00 m a cada balancim</t>
        </r>
        <r>
          <rPr>
            <b/>
            <sz val="10"/>
            <color indexed="81"/>
            <rFont val="Tahoma"/>
            <family val="2"/>
          </rPr>
          <t xml:space="preserve">
= 334 balancins</t>
        </r>
      </text>
    </comment>
    <comment ref="F317" authorId="0">
      <text>
        <r>
          <rPr>
            <b/>
            <sz val="10"/>
            <color indexed="81"/>
            <rFont val="Tahoma"/>
            <family val="2"/>
          </rPr>
          <t xml:space="preserve">Memória de Cálculos:
</t>
        </r>
        <r>
          <rPr>
            <sz val="10"/>
            <color indexed="81"/>
            <rFont val="Tahoma"/>
            <family val="2"/>
          </rPr>
          <t>80 mudas/ha + 10% (replantio)</t>
        </r>
        <r>
          <rPr>
            <b/>
            <sz val="10"/>
            <color indexed="81"/>
            <rFont val="Tahoma"/>
            <family val="2"/>
          </rPr>
          <t xml:space="preserve">
= 88 mudas/hectare</t>
        </r>
      </text>
    </comment>
    <comment ref="F325" authorId="0">
      <text>
        <r>
          <rPr>
            <b/>
            <sz val="10"/>
            <color indexed="81"/>
            <rFont val="Tahoma"/>
            <family val="2"/>
          </rPr>
          <t xml:space="preserve">Memória de Cálculos:
</t>
        </r>
        <r>
          <rPr>
            <sz val="10"/>
            <color indexed="81"/>
            <rFont val="Tahoma"/>
            <family val="2"/>
          </rPr>
          <t>68 litros/tanque * 4 tanques</t>
        </r>
        <r>
          <rPr>
            <b/>
            <sz val="10"/>
            <color indexed="81"/>
            <rFont val="Tahoma"/>
            <family val="2"/>
          </rPr>
          <t xml:space="preserve">
= 272 litros de diesel</t>
        </r>
      </text>
    </comment>
    <comment ref="F356" authorId="0">
      <text>
        <r>
          <rPr>
            <b/>
            <sz val="12"/>
            <color indexed="81"/>
            <rFont val="Tahoma"/>
            <family val="2"/>
          </rPr>
          <t xml:space="preserve">Memória de cálculos:
</t>
        </r>
        <r>
          <rPr>
            <sz val="12"/>
            <color indexed="81"/>
            <rFont val="Tahoma"/>
            <family val="2"/>
          </rPr>
          <t>8 horas/dia * 6 dias/mês</t>
        </r>
        <r>
          <rPr>
            <b/>
            <sz val="12"/>
            <color indexed="81"/>
            <rFont val="Tahoma"/>
            <family val="2"/>
          </rPr>
          <t xml:space="preserve">
= 48 horas/mês</t>
        </r>
      </text>
    </comment>
    <comment ref="F357" authorId="0">
      <text>
        <r>
          <rPr>
            <b/>
            <sz val="12"/>
            <color indexed="81"/>
            <rFont val="Tahoma"/>
            <family val="2"/>
          </rPr>
          <t xml:space="preserve">Memória de cálculos:
</t>
        </r>
        <r>
          <rPr>
            <sz val="12"/>
            <color indexed="81"/>
            <rFont val="Tahoma"/>
            <family val="2"/>
          </rPr>
          <t>8 horas/dia * 6 dias/mês</t>
        </r>
        <r>
          <rPr>
            <b/>
            <sz val="12"/>
            <color indexed="81"/>
            <rFont val="Tahoma"/>
            <family val="2"/>
          </rPr>
          <t xml:space="preserve">
= 48 horas/mês</t>
        </r>
      </text>
    </comment>
    <comment ref="F358" authorId="0">
      <text>
        <r>
          <rPr>
            <b/>
            <sz val="12"/>
            <color indexed="81"/>
            <rFont val="Tahoma"/>
            <family val="2"/>
          </rPr>
          <t xml:space="preserve">Memória de cálculos:
</t>
        </r>
        <r>
          <rPr>
            <sz val="12"/>
            <color indexed="81"/>
            <rFont val="Tahoma"/>
            <family val="2"/>
          </rPr>
          <t>8 horas/dia * 6 dias/mês</t>
        </r>
        <r>
          <rPr>
            <b/>
            <sz val="12"/>
            <color indexed="81"/>
            <rFont val="Tahoma"/>
            <family val="2"/>
          </rPr>
          <t xml:space="preserve">
= 48 horas/mês</t>
        </r>
      </text>
    </comment>
    <comment ref="F368" authorId="0">
      <text>
        <r>
          <rPr>
            <b/>
            <sz val="12"/>
            <color indexed="81"/>
            <rFont val="Tahoma"/>
            <family val="2"/>
          </rPr>
          <t xml:space="preserve">Memória de cálculos:
</t>
        </r>
        <r>
          <rPr>
            <sz val="12"/>
            <color indexed="81"/>
            <rFont val="Tahoma"/>
            <family val="2"/>
          </rPr>
          <t>68 litros/tanque * 4 tanques/mês</t>
        </r>
        <r>
          <rPr>
            <b/>
            <sz val="12"/>
            <color indexed="81"/>
            <rFont val="Tahoma"/>
            <family val="2"/>
          </rPr>
          <t xml:space="preserve">
= 272 litros/mês</t>
        </r>
      </text>
    </comment>
    <comment ref="F369" authorId="0">
      <text>
        <r>
          <rPr>
            <b/>
            <sz val="12"/>
            <color indexed="81"/>
            <rFont val="Tahoma"/>
            <family val="2"/>
          </rPr>
          <t xml:space="preserve">Memória de cálculos:
</t>
        </r>
        <r>
          <rPr>
            <sz val="12"/>
            <color indexed="81"/>
            <rFont val="Tahoma"/>
            <family val="2"/>
          </rPr>
          <t>50 folhetos/dia *2 dias/mês</t>
        </r>
        <r>
          <rPr>
            <b/>
            <sz val="12"/>
            <color indexed="81"/>
            <rFont val="Tahoma"/>
            <family val="2"/>
          </rPr>
          <t xml:space="preserve">
= 100 folhetos/mês</t>
        </r>
      </text>
    </comment>
  </commentList>
</comments>
</file>

<file path=xl/sharedStrings.xml><?xml version="1.0" encoding="utf-8"?>
<sst xmlns="http://schemas.openxmlformats.org/spreadsheetml/2006/main" count="1380" uniqueCount="582">
  <si>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</si>
  <si>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</si>
  <si>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</si>
  <si>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</si>
  <si>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</si>
  <si>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</si>
  <si>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</si>
  <si>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</si>
  <si>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</si>
  <si>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</si>
  <si>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</si>
  <si>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</si>
  <si>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</si>
  <si>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</si>
  <si>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</si>
  <si>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</si>
  <si>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</si>
  <si>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</si>
  <si>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</si>
  <si>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</si>
  <si>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</si>
  <si>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</si>
  <si>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</si>
  <si>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</si>
  <si>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</si>
  <si>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</si>
  <si>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</si>
  <si>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</si>
  <si>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</si>
  <si>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</si>
  <si>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</si>
  <si>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</si>
  <si>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</si>
  <si>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</si>
  <si>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</si>
  <si>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</si>
  <si>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</si>
  <si>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</si>
  <si>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</si>
  <si>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</si>
  <si>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</si>
  <si>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</si>
  <si>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</si>
  <si>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</si>
  <si>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</si>
  <si>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</si>
  <si>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</si>
  <si>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</si>
  <si>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</si>
  <si>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</si>
  <si>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</si>
  <si>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</si>
  <si>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</si>
  <si>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</si>
  <si>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</si>
  <si>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</si>
  <si>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</si>
  <si>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</si>
  <si>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</si>
  <si>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</si>
  <si>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</si>
  <si>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</si>
  <si>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</si>
  <si>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</si>
  <si>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</si>
  <si>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</si>
  <si>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</si>
  <si>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</si>
  <si>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</si>
  <si>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</si>
  <si>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</si>
  <si>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</si>
  <si>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</si>
  <si>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</si>
  <si>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</si>
  <si>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</si>
  <si>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</si>
  <si>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</si>
  <si>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</si>
  <si>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</si>
  <si>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</si>
  <si>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</si>
  <si>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</si>
  <si>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</si>
  <si>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</si>
  <si>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</si>
  <si>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</si>
  <si>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</si>
  <si>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</si>
  <si>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</si>
  <si>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</si>
  <si>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</si>
  <si>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</si>
  <si>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</si>
  <si>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</si>
  <si>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</si>
  <si>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</si>
  <si>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</si>
  <si>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</si>
  <si>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</si>
  <si>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</si>
  <si>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</si>
  <si>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</si>
  <si>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</si>
  <si>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</si>
  <si>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</si>
  <si>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</si>
  <si>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</si>
  <si>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</si>
  <si>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</si>
  <si>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</si>
  <si>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</si>
  <si>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</si>
  <si>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</si>
  <si>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</si>
  <si>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</si>
  <si>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</si>
  <si>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</si>
  <si>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</si>
  <si>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</si>
  <si>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</si>
  <si>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</si>
  <si>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</si>
  <si>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</si>
  <si>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</si>
  <si>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</si>
  <si>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</si>
  <si>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</si>
  <si>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</si>
  <si>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</si>
  <si>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</si>
  <si>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</si>
  <si>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</si>
  <si>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</si>
  <si>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</si>
  <si>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</si>
  <si>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SINAPI 74209/1</t>
  </si>
  <si>
    <t>M²</t>
  </si>
  <si>
    <t>SINAPI 4417</t>
  </si>
  <si>
    <t>SINAPI 4491</t>
  </si>
  <si>
    <t>SINAPI 4813</t>
  </si>
  <si>
    <t>SINAPI 5075</t>
  </si>
  <si>
    <t>SINAPI 88262</t>
  </si>
  <si>
    <t>M³</t>
  </si>
  <si>
    <t>SINAPI 88316</t>
  </si>
  <si>
    <t>SINAPI 94962</t>
  </si>
  <si>
    <t>Total</t>
  </si>
  <si>
    <t>ADAPTADOR PVC SOLDÁVEL CURTO COM BOLSA E ROSCA, 32 MM X 1", PARA AGUA FRIA</t>
  </si>
  <si>
    <t>ANEL DE CONCRETO ARMADO, D = 0,60 M, H = 0,50 M</t>
  </si>
  <si>
    <t>FITA VEDA ROSCA EM ROLOS DE 18 MM X 50 M (L X C)</t>
  </si>
  <si>
    <t>COTAÇÃO</t>
  </si>
  <si>
    <t>SINAPI 820</t>
  </si>
  <si>
    <t>SINAPI 821</t>
  </si>
  <si>
    <t>SINAPI 108</t>
  </si>
  <si>
    <t>SINAPI 12532</t>
  </si>
  <si>
    <t>SINAPI 20080</t>
  </si>
  <si>
    <t>SINAPI 3148</t>
  </si>
  <si>
    <t>TOTAL GERAL</t>
  </si>
  <si>
    <t>SINAPI 93381</t>
  </si>
  <si>
    <t>SINAPI 84013</t>
  </si>
  <si>
    <t>CHI</t>
  </si>
  <si>
    <t>SINAPI 90991</t>
  </si>
  <si>
    <t>CHP</t>
  </si>
  <si>
    <t>SINAPI 20078</t>
  </si>
  <si>
    <t>SINAPI 88246</t>
  </si>
  <si>
    <t>SINAPI 5678</t>
  </si>
  <si>
    <t>SINAPI 5679</t>
  </si>
  <si>
    <t>SINAPI 91533</t>
  </si>
  <si>
    <t>SINAPI 90777</t>
  </si>
  <si>
    <t>MESTRE DE OBRAS COM ENCARGOS COMPLEMENTARES</t>
  </si>
  <si>
    <t>SINAPI 90780</t>
  </si>
  <si>
    <t>ALMOXARIFE COM ENCARGOS COMPLEMENTARES</t>
  </si>
  <si>
    <t>SINAPI 90766</t>
  </si>
  <si>
    <t>COMPOSIÇÃO</t>
  </si>
  <si>
    <t>PREÇO UNITÁRIO TOTAL:</t>
  </si>
  <si>
    <t>CARPINTEIRO DE FORMAS COM ENCARGOS COMPLEMENTARES</t>
  </si>
  <si>
    <t>SERVENTE COM ENCARGOS COMPLEMENTARES</t>
  </si>
  <si>
    <t>SARRAFO DE MADEIRA NAO APARELHADA *2,5 X 7* CM, MACARANDUBA, ANGELIM OU EQUIVALENTE DA REGIAO</t>
  </si>
  <si>
    <t>PLACA DE OBRA (PARA CONSTRUCAO CIVIL) EM CHAPA GALVANIZADA *N. 22*, DE *2,0 X 1,125* M</t>
  </si>
  <si>
    <t>CONCRETO MAGRO PARA LASTRO, TRAÇO 1:4,5:4,5 (CIMENTO/ AREIA MÉDIA/ BRITA 1) - PREPARO MECÂNICO COM BETONEIRA 400 L. AF_07/2016</t>
  </si>
  <si>
    <t>KG</t>
  </si>
  <si>
    <t>INSUMO</t>
  </si>
  <si>
    <t xml:space="preserve">DISCRIMINAÇÃO DOS SERVIÇOS </t>
  </si>
  <si>
    <t>VALOR UNITÁRIO</t>
  </si>
  <si>
    <t>VALOR TOTAL</t>
  </si>
  <si>
    <t>SERVIÇOS PRELIMINARES</t>
  </si>
  <si>
    <t>CAMINHÃO TOCO, PBT 16.000 KG, CARGA ÚTIL MÁX. 10.685 KG, DIST. ENTRE EIXOS 4,8 M, POTÊNCIA 189 CV, INCLUSIVE CARROCERIA FIXA ABERTA DE MADEIRA P/ TRANSPORTE GERAL DE CARGA SECA, DIMEN. APROX. 2,5 X 7,00 X 0,50 M - CHP DIURNO. AF_06/2014</t>
  </si>
  <si>
    <t>SINAPI 5824</t>
  </si>
  <si>
    <t>TRANSPORTE COMERCIAL COM CAMINHÃO CARROCERIA 9 T, RODOVIA PAVIMENTADA</t>
  </si>
  <si>
    <t>TON x KM</t>
  </si>
  <si>
    <t>TABUA DE MADEIRA NAO APARELHADA *2,5 X 20* CM, CEDRINHO OU EQUIVALENTE DA REGIAO</t>
  </si>
  <si>
    <t>FORRO DE PVC LISO, BRANCO, REGUA DE 10 CM, ESPESSURA DE 8 MM A 10 MM (COM COLOCACAO / SEM ESTRUTURA METALICA)</t>
  </si>
  <si>
    <t>SINAPI 4513</t>
  </si>
  <si>
    <t>SINAPI 6193</t>
  </si>
  <si>
    <t>SINAPI 10886</t>
  </si>
  <si>
    <t>SINAPI 10891</t>
  </si>
  <si>
    <t>SINAPI 11455</t>
  </si>
  <si>
    <t>SINAPI 11587</t>
  </si>
  <si>
    <t>CURVA 90 GRAUS PARA ELETRODUTO, PVC, ROSCÁVEL, DN 20 MM (1/2"), PARA CIRCUITOS TERMINAIS, INSTALADA EM PAREDE - FORNECIMENTO E INSTALAÇÃO. AF_12/2015</t>
  </si>
  <si>
    <t>SINAPI 73933/3</t>
  </si>
  <si>
    <t>SINAPI 74130/1</t>
  </si>
  <si>
    <t>SINAPI 83518</t>
  </si>
  <si>
    <t>SINAPI 84402</t>
  </si>
  <si>
    <t>SINAPI 88487</t>
  </si>
  <si>
    <t>SINAPI 91170</t>
  </si>
  <si>
    <t>SINAPI 91173</t>
  </si>
  <si>
    <t>SINAPI 91862</t>
  </si>
  <si>
    <t>SINAPI 91870</t>
  </si>
  <si>
    <t>SINAPI 91911</t>
  </si>
  <si>
    <t>ELETRODUTO RÍGIDO ROSCÁVEL, PVC, DN 20 MM (1/2"), PARA CIRCUITOS TERMINAIS, INSTALADO EM PAREDE - FORNECIMENTO E INSTALAÇÃO. AF_12/2015</t>
  </si>
  <si>
    <t>PORTA DE FERRO TIPO VENEZIANA, DE ABRIR, SEM BANDEIRA SEM FERRAGENS</t>
  </si>
  <si>
    <t>DISJUNTOR TERMOMAGNETICO MONOPOLAR PADRAO NEMA (AMERICANO) 10 A 30A 240V, FORNECIMENTO E INSTALACAO</t>
  </si>
  <si>
    <t>ALVENARIA EMBASAMENTO E=20 CM BLOCO CONCRETO</t>
  </si>
  <si>
    <t>APLICAÇÃO MANUAL DE PINTURA COM TINTA LÁTEX PVA EM PAREDES, DUAS DEMÃOS. AF_06/2014</t>
  </si>
  <si>
    <t>FIXAÇÃO DE TUBOS HORIZONTAIS DE PVC, CPVC OU COBRE DIÂMETROS MENORES OU IGUAIS A 40 MM OU ELETROCALHAS ATÉ 150MM DE LARGURA, COM ABRAÇADEIRA METÁLICA RÍGIDA TIPO D 1/2”, FIXADA EM PERFILADO EM LAJE. AF_05/2015</t>
  </si>
  <si>
    <t>FIXAÇÃO DE TUBOS VERTICAIS DE PPR DIÂMETROS MENORES OU IGUAIS A 40 MM COM ABRAÇADEIRA METÁLICA RÍGIDA TIPO D 1/2", FIXADA EM PERFILADO EM ALVENARIA. AF_05/2015</t>
  </si>
  <si>
    <t>ELETRODUTO RÍGIDO ROSCÁVEL, PVC, DN 20 MM (1/2"), PARA CIRCUITOS TERMINAIS, INSTALADO EM FORRO - FORNECIMENTO E INSTALAÇÃO. AF_12/2015</t>
  </si>
  <si>
    <t>REATERRO MANUAL APILOADO COM SOQUETE. AF_10/2017</t>
  </si>
  <si>
    <t>CONDULETE DE PVC, TIPO LB, PARA ELETRODUTO DE PVC SOLDÁVEL DN 25 MM (3/4''), APARENTE - FORNECIMENTO E INSTALAÇÃO. AF_11/2016</t>
  </si>
  <si>
    <t>CONDULETE DE PVC, TIPO B, PARA ELETRODUTO DE PVC SOLDÁVEL DN 25 MM (3/4''), APARENTE - FORNECIMENTO E INSTALAÇÃO. AF_11/2016</t>
  </si>
  <si>
    <t>LASTRO DE CONCRETO MAGRO, APLICADO EM PISOS OU RADIERS, ESPESSURA DE 5 CM. AF_07/2016</t>
  </si>
  <si>
    <t>LASTRO DE CONCRETO MAGRO, APLICADO EM PISOS OU RADIERS, ESPESSURA DE 3 CM. AF_07/2016</t>
  </si>
  <si>
    <t>JANELA DE AÇO BASCULANTE, FIXAÇÃO COM ARGAMASSA, SEM VIDROS, PADRONIZADA. AF_07/2016</t>
  </si>
  <si>
    <t>TELHAMENTO COM TELHA ONDULADA DE FIBROCIMENTO E = 6 MM, COM RECOBRIMENTO LATERAL DE 1 1/4 DE ONDA PARA TELHADO COM INCLINAÇÃO MÁXIMA DE 10°, COM ATÉ 2 ÁGUAS, INCLUSO IÇAMENTO. AF_06/2016</t>
  </si>
  <si>
    <t>LÂMPADA FLUORESCENTE COMPACTA 15 W 2U, BASE E27 - FORNECIMENTO E INSTALAÇÃO</t>
  </si>
  <si>
    <t>TRAMA DE MADEIRA COMPOSTA POR TERÇAS PARA TELHADOS DE ATÉ 2 ÁGUAS PARA TELHA ONDULADA DE FIBROCIMENTO, METÁLICA, PLÁSTICA OU TERMOACÚSTICA, INCLUSO TRANSPORTE VERTICAL. AF_12/2015</t>
  </si>
  <si>
    <t>INTERRUPTOR SIMPLES (1 MÓDULO) COM 2 TOMADAS DE EMBUTIR 2P+T 10 A, INCLUINDO SUPORTE E PLACA - FORNECIMENTO E INSTALAÇÃO. AF_12/2015</t>
  </si>
  <si>
    <t>TOMADA BAIXA DE EMBUTIR (1 MÓDULO), 2P+T 10 A, INCLUINDO SUPORTE E PLACA - FORNECIMENTO E INSTALAÇÃO. AF_12/2015</t>
  </si>
  <si>
    <t>CAIXA OCTOGONAL 3" X 3", PVC, INSTALADA EM LAJE - FORNECIMENTO E INSTALAÇÃO. AF_12/2015</t>
  </si>
  <si>
    <t>CABO DE COBRE FLEXÍVEL ISOLADO, 2,5 MM², ANTI-CHAMA 450/750 V, PARA CIRCUITOS TERMINAIS - FORNECIMENTO E INSTALAÇÃO. AF_12/2015</t>
  </si>
  <si>
    <t>CABO DE COBRE FLEXÍVEL ISOLADO, 1,5 MM², ANTI-CHAMA 450/750 V, PARA CIRCUITOS TERMINAIS - FORNECIMENTO E INSTALAÇÃO. AF_12/2015</t>
  </si>
  <si>
    <t>SINAPI 91924</t>
  </si>
  <si>
    <t>SINAPI 91926</t>
  </si>
  <si>
    <t>SINAPI 91937</t>
  </si>
  <si>
    <t>SINAPI 92000</t>
  </si>
  <si>
    <t>SINAPI 92025</t>
  </si>
  <si>
    <t>SINAPI 92543</t>
  </si>
  <si>
    <t>SINAPI 93040</t>
  </si>
  <si>
    <t>SINAPI 93358</t>
  </si>
  <si>
    <t>SINAPI 94210</t>
  </si>
  <si>
    <t>SINAPI 94559</t>
  </si>
  <si>
    <t>SINAPI 95240</t>
  </si>
  <si>
    <t>SINAPI 95241</t>
  </si>
  <si>
    <t>SINAPI 95805</t>
  </si>
  <si>
    <t>SINAPI 95811</t>
  </si>
  <si>
    <t>SINAPI 96995</t>
  </si>
  <si>
    <t>LUMINÁRIA TIPO CALHA, DE SOBREPOR, COM 2 LÂMPADAS TUBULARES DE 36 W - FORNECIMENTO E INSTALAÇÃO. AF_11/2017</t>
  </si>
  <si>
    <t>LUMINÁRIA TIPO SPOT, DE SOBREPOR, COM 1 LÂMPADA DE 15 W - FORNECIMENTO E INSTALAÇÃO.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</si>
  <si>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</si>
  <si>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</si>
  <si>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</si>
  <si>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</si>
  <si>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</si>
  <si>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</si>
  <si>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</si>
  <si>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</si>
  <si>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COMPANHIA DE DESENVOLVIMENTO DOS VALES DO SÃO FRANCISCO E DO PARNAÍBA</t>
  </si>
  <si>
    <t>MEMÓRIA DE CÁLCULO DOS MOMENTOS DE TRANSPORTE PARA MOBILIZAÇÃO E DESMOBILIZAÇÃO</t>
  </si>
  <si>
    <t>Cidade de Origem:</t>
  </si>
  <si>
    <t>Destino:</t>
  </si>
  <si>
    <t>Dist.  A Origem :</t>
  </si>
  <si>
    <t xml:space="preserve"> km</t>
  </si>
  <si>
    <t>Distância Total:</t>
  </si>
  <si>
    <t>Peso das máquinas:</t>
  </si>
  <si>
    <t xml:space="preserve"> ton</t>
  </si>
  <si>
    <t xml:space="preserve"> t x km</t>
  </si>
  <si>
    <t>Escavadeira Hidráulica</t>
  </si>
  <si>
    <t>TRANSPORTE COMERCIAL COM CAMINHÃO CARROCERIA 9 T, RODOVIA PAVIMENTADA (MOBILIZAÇÃO)</t>
  </si>
  <si>
    <t>TRANSPORTE COMERCIAL COM CAMINHÃO CARROCERIA 9 T, RODOVIA PAVIMENTADA (DESMOBILIZAÇÃO)</t>
  </si>
  <si>
    <t>ESCAVADEIRA HIDRÁULICA SOBRE ESTEIRAS, CAÇAMBA 0,80 M3, PESO OPERACIONAL 17,8 T, POTÊNCIA LÍQUIDA 110 HP - CHI DIURNO. AF_10/2014</t>
  </si>
  <si>
    <t>SINAPI 98448</t>
  </si>
  <si>
    <t>SINAPI 98447</t>
  </si>
  <si>
    <t>SINAPI 98446</t>
  </si>
  <si>
    <t>SINAPI 97586</t>
  </si>
  <si>
    <t>SINAPI 97593</t>
  </si>
  <si>
    <t>SINAPI 98441</t>
  </si>
  <si>
    <t>SINAPI 98442</t>
  </si>
  <si>
    <t>SINAPI 98443</t>
  </si>
  <si>
    <t>SINAPI 98444</t>
  </si>
  <si>
    <t>SINAPI 98445</t>
  </si>
  <si>
    <t>ESCAVADEIRA HIDRÁULICA SOBRE ESTEIRAS, CAÇAMBA 0,80 M3, PESO OPERACIONAL 17,8 T, POTÊNCIA LÍQUIDA 110 HP - CHP DIURNO. AF_10/2014</t>
  </si>
  <si>
    <t>SINAPI 72840</t>
  </si>
  <si>
    <t>SINAPI 00000/1</t>
  </si>
  <si>
    <t>PASTA LUBRIFICANTE PARA TUBOS E CONEXOES COM JUNTA ELASTICA (USO EM PVC, AÇO, POLIETILENO E OUTROS) (DE *400* G)</t>
  </si>
  <si>
    <t>ASSENTADOR DE TUBOS COM ENCARGOS COMPLEMENTARES</t>
  </si>
  <si>
    <t>ton</t>
  </si>
  <si>
    <t>Retroescavadeira sobre rodas</t>
  </si>
  <si>
    <t>RETROESCAVADEIRA SOBRE RODAS COM CARREGADEIRA, TRAÇÃO 4x4, POTÊNCIA LÍQ. 88 HP, CAÇAMBA CARREG. CAP. MÍN. 1 M³, CAÇAMBA RETRO CAP. 0,26 M³, PESO OPERACIONAL MÍN. 6.674 KG, PROFUNDIDADE DE ESCAVAÇÃO MÁX. 4,34 M - CHIP DIURNO. AF_06/2014</t>
  </si>
  <si>
    <t>COMPACTADOR DE SOLOS DE PERCUSSÃO (SOQUETE) COM MOTOR A GASOLINA 4 TEMPOS, POTÊNCIA 4 CV - CHP DIURNO. AF_08/2015</t>
  </si>
  <si>
    <t>COMPACTADOR DE SOLOS DE PERCUSSÃO (SOQUETE) COM MOTOR A GASOLINA 4 TEMPOS, POTÊNCIA 4 CV - CHI DIURNO. AF_08/2015</t>
  </si>
  <si>
    <t>Companhia de Desenvolvimento dos Vales do São Francisco e Parnaíba - CODEVASF</t>
  </si>
  <si>
    <t>B.D.I. Materiais (12,00%)</t>
  </si>
  <si>
    <t>Subtotal (MAT):</t>
  </si>
  <si>
    <t>B.D.I. Serviços:</t>
  </si>
  <si>
    <t>B.D.I. Materiais:</t>
  </si>
  <si>
    <t>Encargos Sociais:</t>
  </si>
  <si>
    <t>Total (MO com encargos e B.D.I):</t>
  </si>
  <si>
    <t>Total (MAT com B.D.I):</t>
  </si>
  <si>
    <t>Total (MO com encargos e BDI):</t>
  </si>
  <si>
    <t>Nº</t>
  </si>
  <si>
    <t>CÓDIGO</t>
  </si>
  <si>
    <t>Peso dos materiais:</t>
  </si>
  <si>
    <t>B.D.I. MO (28,82%)</t>
  </si>
  <si>
    <t>Subtotal (Serviços):</t>
  </si>
  <si>
    <t>Subtotal (Mão-de-obra):</t>
  </si>
  <si>
    <t>B.D.I. - MO / Serviços:</t>
  </si>
  <si>
    <t>B.D.I. - Materiais:</t>
  </si>
  <si>
    <t>B.D.I. Serviços (28,82%):</t>
  </si>
  <si>
    <t>Total (Serviços com B.D.I):</t>
  </si>
  <si>
    <t>Subtotal (Materiais):</t>
  </si>
  <si>
    <t>Total (Materiais com B.D.I):</t>
  </si>
  <si>
    <t>MO</t>
  </si>
  <si>
    <t>SERV</t>
  </si>
  <si>
    <t>MAT</t>
  </si>
  <si>
    <t>INSUMOS</t>
  </si>
  <si>
    <t>2ª Superintendência Regional - Gerência de Revitalização (2ª/GRR)</t>
  </si>
  <si>
    <t>Itens/Especificações, Referências de Preços, Unidades e Valores Unitários para Composições de Custos</t>
  </si>
  <si>
    <t>Mês de referência:</t>
  </si>
  <si>
    <t>2ª Superintendência Regional - 2ª SR / Gerência Regional de Revitalização - 2ª/GRR</t>
  </si>
  <si>
    <t>% do Total</t>
  </si>
  <si>
    <t>2ª SUPERINTENDÊNCIA REGIONAL- Gerência Regional de Revitalização</t>
  </si>
  <si>
    <t>COMPOSIÇÕES DE CUSTOS</t>
  </si>
  <si>
    <t>Mínimo (70%)</t>
  </si>
  <si>
    <t>ORSE</t>
  </si>
  <si>
    <t>Ministério do Desenvolvimento Regional - MDR</t>
  </si>
  <si>
    <t>MINISTÉRIO DO DESENVOLVIMENTO REGIONAL - MDR</t>
  </si>
  <si>
    <t>PARCELA 1</t>
  </si>
  <si>
    <t>PARCELA 2</t>
  </si>
  <si>
    <t>PARCELA 3</t>
  </si>
  <si>
    <t>TOTAL</t>
  </si>
  <si>
    <t>MÊS 1</t>
  </si>
  <si>
    <t>MÊS 2</t>
  </si>
  <si>
    <t>MÊS 3</t>
  </si>
  <si>
    <t>CPU - 10</t>
  </si>
  <si>
    <t>AUXILIAR DE TOPÓGRAFO COM ENCARGOS COMPLEMENTARES</t>
  </si>
  <si>
    <t>SINAPI 88253</t>
  </si>
  <si>
    <t>SINAPI 92138</t>
  </si>
  <si>
    <t>CAMINHONETE COM MOTOR A DIESEL, POTÊNCIA 180 CV, CABINE DUPLA, 4x4 - CHP DIURNO. AF_11/2015</t>
  </si>
  <si>
    <t>70% do Orçado</t>
  </si>
  <si>
    <t>Valor Unitário (Não Desonerado)</t>
  </si>
  <si>
    <t>SINAPI 91534</t>
  </si>
  <si>
    <t>MÊS</t>
  </si>
  <si>
    <t>SINAPI 10775</t>
  </si>
  <si>
    <t>00015/ORSE</t>
  </si>
  <si>
    <t>KH</t>
  </si>
  <si>
    <t>CONSUMO DE ENERGIA ELÉTRICA</t>
  </si>
  <si>
    <t>INTERNET - DISPÊNDIO MENSAL</t>
  </si>
  <si>
    <t>10558/ORSE</t>
  </si>
  <si>
    <t>ALUGUEL DE BUREAU DE MADEIRA 1,40 M</t>
  </si>
  <si>
    <t>ALUGUEL DE MESA PARA REUNIÃO</t>
  </si>
  <si>
    <t>ALUGUEL DE ARMÁRIO DE AÇO E VIDROS</t>
  </si>
  <si>
    <t>ALUGUEL DE CADEIRA SEM BRAÇOS</t>
  </si>
  <si>
    <t>ALUGUEL DE COMPUTADOR NOTEBOOK</t>
  </si>
  <si>
    <t>MATERIAL DE ESCRITÓRIO</t>
  </si>
  <si>
    <t>MATERIAL DE LIMPEZA</t>
  </si>
  <si>
    <t>MEDICAMENTOS DE PRIMEIROS SOCORROS</t>
  </si>
  <si>
    <t>COMBUSTÍVEL ÓLEO DIESEL COMUM</t>
  </si>
  <si>
    <t>08978/ORSE</t>
  </si>
  <si>
    <t>ÁGUA POTÁVEL - CONSUMO EM VOLUME</t>
  </si>
  <si>
    <t>CODEVASF</t>
  </si>
  <si>
    <t>LOCAÇÃO DE CONTAINER 2,30 x 6,00 M, ALT. 2,50 M, COM 1 SANITÁRIO, PARA ESCRITORIO, COMPLETO, SEM DIVISÓRIAS INTERNAS</t>
  </si>
  <si>
    <t>SINAPI 4221</t>
  </si>
  <si>
    <t>L</t>
  </si>
  <si>
    <t>10562/ORSE</t>
  </si>
  <si>
    <t>10563/ORSE</t>
  </si>
  <si>
    <t>10564/ORSE</t>
  </si>
  <si>
    <t>10529/ORSE</t>
  </si>
  <si>
    <t>10530/ORSE</t>
  </si>
  <si>
    <t>10537/ORSE</t>
  </si>
  <si>
    <t>10531/ORSE</t>
  </si>
  <si>
    <t>10540/ORSE</t>
  </si>
  <si>
    <t>ALUGUEL DE IMPRESSORA COLORIDA - LASER</t>
  </si>
  <si>
    <t>10541/ORSE</t>
  </si>
  <si>
    <t>MÃO DE OBRA</t>
  </si>
  <si>
    <t>SERVIÇOS</t>
  </si>
  <si>
    <t>CARPINTEIRO DE ESQUADRIA COM ENCARGOS COMPLEMENTARES</t>
  </si>
  <si>
    <t>SINAPI 88261</t>
  </si>
  <si>
    <t>CORTE DE CAPOEIRA FINA A FOICE</t>
  </si>
  <si>
    <t>SINAPI 85331</t>
  </si>
  <si>
    <t>MATERIAL</t>
  </si>
  <si>
    <t>ESTACA DE EUCALIPTO TRATADO, DIÂMETRO = 7 A 11 CM, COMPRIMENTO = 2,20 M</t>
  </si>
  <si>
    <t>SINAPI 21138</t>
  </si>
  <si>
    <t>MOURÃO DE EUCALIPTO TRATADO, DIÂMETRO = 16 A 19 CM, COMPRIMENTO = 2,20 M</t>
  </si>
  <si>
    <t>SINAPI 2747</t>
  </si>
  <si>
    <t>GRAMPO DE AÇO POLIDO 1" x 9</t>
  </si>
  <si>
    <t>SINAPI 5076</t>
  </si>
  <si>
    <t>ARAME FARPADO GALVANIZADO, 16 BWG (1,65 MM), CLASSE 250</t>
  </si>
  <si>
    <t>SINAPI 340</t>
  </si>
  <si>
    <t>DISTANCIADOR DE ARAMES PARA CERCAS (BALANCINS), ALTURA 1,20 M, DIÂMETRO DO FIO = 3,0 MM, FABRICADO COM ARAME ZINCADO</t>
  </si>
  <si>
    <t>TRANSPORTE COMERCIAL COM CAMINHÃO CARROCERIA 9 T, RODOVIA EM LEITO NATURAL</t>
  </si>
  <si>
    <t>SINAPI 72838</t>
  </si>
  <si>
    <t>TxKM</t>
  </si>
  <si>
    <t>KM</t>
  </si>
  <si>
    <t>SERVIÇOS DIVERSOS</t>
  </si>
  <si>
    <t>AJUDANTE ESPECIALIZADO COM ENCARGOS COMPLEMENTARES</t>
  </si>
  <si>
    <t>SINAPI 88243</t>
  </si>
  <si>
    <t>PÁ CARREGADEIRA SOBRE RODAS, POTÊNCIA 197 HP, CAPACIDADE DA CAÇAMBA 2,5 A 3,5 M³, PESO OPERACIONAL 18338 KG - CHP DIURNO. AF_06/2014</t>
  </si>
  <si>
    <t>SINAPI 5944</t>
  </si>
  <si>
    <t>PÁ CARREGADEIRA SOBRE RODAS, POTÊNCIA 197 HP, CAPACIDADE DA CAÇAMBA 2,5 A 3,5 M³, PESO OPERACIONAL 18338 KG - CHI DIURNO. AF_06/2014</t>
  </si>
  <si>
    <t>SINAPI 5946</t>
  </si>
  <si>
    <t>REGULARIZAÇÃO DE SUPERFÍCIES DE TERRA COM MOTONIVELADORA - READEQUAÇÃO DE ESTRADAS DE TERRA</t>
  </si>
  <si>
    <t>COMPOSIÇÃO CODEVASF</t>
  </si>
  <si>
    <t>SINAPI 79472</t>
  </si>
  <si>
    <t>MOTONIVELADORA POTÊNCIA BÁSICA LÍQUIDA (PRIMEIRA MARCHA) 125 HP, PESO BRUTO 13032 KG, LARGURA DA LÂMINA DE 3,7 M - CHP DIURNO. AF_06/2014</t>
  </si>
  <si>
    <t>SINAPI 5932</t>
  </si>
  <si>
    <t>RIPA DE MADEIRA NÃO APARELHADA *1 X 3* CM, MAÇARANDUBA, ANGELIM OU EQUIVALENTE DA REGIÃO</t>
  </si>
  <si>
    <t>SINAPI 4412</t>
  </si>
  <si>
    <t>TOPÓGRAFO COM ENCARGOS COMPLEMENTARES</t>
  </si>
  <si>
    <t>SINAPI 90781</t>
  </si>
  <si>
    <t>AJUDANTE DE OPERAÇÃO EM GERAL COM ENCARGOS COMPLEMENTARES</t>
  </si>
  <si>
    <t>SINAPI 88241</t>
  </si>
  <si>
    <t>MOTONIVELADORA POTÊNCIA BÁSICA LÍQUIDA (PRIMEIRA MARCHA) 125 HP, PESO BRUTO 13032 KG, LARGURA DA LÂMINA DE 3,7 M - CHI DIURNO. AF_06/2014</t>
  </si>
  <si>
    <t>SINAPI 5934</t>
  </si>
  <si>
    <t>SERVÇOS</t>
  </si>
  <si>
    <t>ESCAVADEIRA HIDRÁULICA SOBRE ESTEIRAS, CAÇAMBA 0,80 M³, PESO OPERACIONAL 17 T, POTÊNCIA BRUTA 111 HP - CHI DIURNO. AF_06/2014</t>
  </si>
  <si>
    <t>ESCAVADEIRA HIDRÁULICA SOBRE ESTEIRAS, CAÇAMBA 0,80 M³, PESO OPERACIONAL 17 T, POTÊNCIA BRUTA 111 HP - CHP DIURNO. AF_06/2014</t>
  </si>
  <si>
    <t>SINAPI 5632</t>
  </si>
  <si>
    <t>SINAPI 5631</t>
  </si>
  <si>
    <t>TUBO DE CONCRETO SIMPLES, CLASSE PS1, PB, DN 500 MM, PARA ÁGUAS PLUVIAIS (NBR 8890)</t>
  </si>
  <si>
    <t>SINAPI 7795</t>
  </si>
  <si>
    <t>ARGAMASSA TRAÇO 1:3 (CIMENTO E AREIA MÉDIA), PREPARO MANUAL. AF_08/2014</t>
  </si>
  <si>
    <t>SINAPI 88629</t>
  </si>
  <si>
    <t>MONTADOR (TUBO AÇO/EQUIPAMENTOS) COM ENCARGOS COMPLEMENTARES</t>
  </si>
  <si>
    <t>SINAPI 88277</t>
  </si>
  <si>
    <t>ESCORAMENTO FORMAS ATÉ H = 3,30 M, COM MADEIRA DE 3ª QUALIDADE, NÃO APARELHADA, APROVEITAMENTO TÁBUAS 3X E PRUMOS 4X</t>
  </si>
  <si>
    <t>SINAPI 73301</t>
  </si>
  <si>
    <t>CONCRETO CICLÓPICO FCK = 10 MPA 30% PEDRA DE MÃO INCLUSIVE LANÇAMENTO</t>
  </si>
  <si>
    <t>SINAPI 73361</t>
  </si>
  <si>
    <t>MONTAGEM E DESMONTAGEM DE FÔRMA DE PILARES RETALGULARES E ESTRUTURAS SIMILARES COM ÁREA MÉDIA DAS SEÇÕES MAIOR QUE 0,25 M², PÉ-DIREITO SIMPLES, EM MADEIRA SERRADA, 2 UTILIZAÇÕES. AF_12/2015</t>
  </si>
  <si>
    <t>SINAPI 92411</t>
  </si>
  <si>
    <t>CPU - 11</t>
  </si>
  <si>
    <t>CPU - 12</t>
  </si>
  <si>
    <t>PLANTIO DE MUDAS VEGETAIS NATIVAS E SEMEADURA PARA RECOMPOSIÇÃO DE ÁREAS DE MATAS CILIARES E DEMAIS AÁREAS DE PRESERVAÇÃO PERMANENTE</t>
  </si>
  <si>
    <t>GEL PARA PLANTIO DE MUDAS</t>
  </si>
  <si>
    <t>FERTILIZANTE NPK - 4:14:8</t>
  </si>
  <si>
    <t>SINAPI 3123</t>
  </si>
  <si>
    <t>MUDA DE JENIPAPO COM 30 A 40 CM, EM SACOS PLÁSTICOS</t>
  </si>
  <si>
    <t>MUDA DE JATOBÁ COM 30 A 40 CM, EM SACOS PLÁSTICOS</t>
  </si>
  <si>
    <t>MUDA DE JUAZEIRO (Ziziphus joazeiro) 30 A 40 CM, EM TUBETES DE 290 ML</t>
  </si>
  <si>
    <t>MUDA DE AROEIRA PRETA, COM 40 CM, EM TUBETES</t>
  </si>
  <si>
    <t>ESCAVAÇÃO MANUAL DE VALA COM PROFUNDIDADE MENOR OU IGUAL A 1,30 M. AF_03/2016 (PREPARO DE "BERÇO" DE 40x40x40 CM)</t>
  </si>
  <si>
    <t>MUDA DE INGAZEIRA COM 30 CM, EM TUBETES OU SACOS PLÁSTICOS</t>
  </si>
  <si>
    <t>MUDA DE IPÊ-AMARELO COM 20 CM, EM TUBETES OU SACOS PLÁSTICOS</t>
  </si>
  <si>
    <t>CAMINHÃO PIPA 6.000 L, PESO BRUTO TOTAL 13.000 KG, DISTÂNCIA ENTRE EIXOS DE 4,80 M, POTÊNCIA 189 CV, INCLUSIVE TANQUE DE AÇO PARA TRANSPORTE DE ÁGUA, CAPACITADE DE 6 M³ - CHP DIURNO_AF 06/2014</t>
  </si>
  <si>
    <t>SINAPI 6259</t>
  </si>
  <si>
    <t>FORMICIDA DELTAMETRINA 2 GRAMAS/KG -  K-OTHRINE PÓ 2P (OU SIMILAR)</t>
  </si>
  <si>
    <t>ENGENHEIRO CIVIL DE OBRA JUNIOR COM ENCARGOS COMPLEMENTARES</t>
  </si>
  <si>
    <t>HECTARE</t>
  </si>
  <si>
    <t>DESASSOREAMENTO / LIMPEZA DO CORPO HÍDRICO, A CÉU ABERTO, EM MATERIAL DE 1ª CATEGORIA, COM ESCAVADEIRA HIDRÁULICA, CAPACIDADE DE 0,78 M³</t>
  </si>
  <si>
    <t>SINAPI 83338</t>
  </si>
  <si>
    <t>CPU - 13</t>
  </si>
  <si>
    <t>SINAPI 34500</t>
  </si>
  <si>
    <t>SINAPI 90778</t>
  </si>
  <si>
    <t>AUXILIAR TÉCNICO/ ASSISTENTE DE ENGENHARIA</t>
  </si>
  <si>
    <t>SINAPI 532</t>
  </si>
  <si>
    <t>MATERIAL DIDÁTICO (FOLHETO DE 2 PÁGINAS)</t>
  </si>
  <si>
    <t>ATIVIDADES DE CAPACITAÇÃO E EDUCAÇÃO AMBIENTAL, REALIZADA POR MEIO DE EQUIPE COMPOSTA POR PROFISSIONAIS DE NÍVEL SUPERIOR E MÉDIO, COM CONHECIMENTOS NA ÁREA AMBIENTAL</t>
  </si>
  <si>
    <t>COMPOSIÇÃO DO CUSTO MENSAL - EQUIPAMENTOS DE INFORMÁTICA: NOTEBOOK, PROJETOR MULTIMÍDIA, MÁQUINA FOTOGRÁFICA</t>
  </si>
  <si>
    <t>A – DEPRECIAÇÃO MENSAL DOS EQUIPAMENTOS</t>
  </si>
  <si>
    <t>A.1 Preço de aquisição (Cotação)</t>
  </si>
  <si>
    <t>A.2 Tempo previsto de vida útil (meses)</t>
  </si>
  <si>
    <t>A.3 Previsão de recup. na venda do bem usado (%)</t>
  </si>
  <si>
    <t xml:space="preserve">A.4 CUSTO MENSAL   </t>
  </si>
  <si>
    <t>B – JUROS PELO CAPITAL EMPREGADO</t>
  </si>
  <si>
    <t>B.1 Taxa mensal de juros (%)</t>
  </si>
  <si>
    <t xml:space="preserve">B.2 Juros s/ a depreciação/aluguel  (B.1 x A.4) </t>
  </si>
  <si>
    <t>C – CONSERVAÇÃO E MANUTENÇÃO</t>
  </si>
  <si>
    <t xml:space="preserve">C.1 Taxa de gastos sobre a depreciação mensal inclusive seguros (%) </t>
  </si>
  <si>
    <t xml:space="preserve">C.2 Incidência mensal (C.1 x A.4) </t>
  </si>
  <si>
    <t>VALOR TOTAL POR MÊS</t>
  </si>
  <si>
    <t>Cotação</t>
  </si>
  <si>
    <t>R$</t>
  </si>
  <si>
    <t>Cotação 1</t>
  </si>
  <si>
    <t>Cotação 2</t>
  </si>
  <si>
    <t>Cotação 3</t>
  </si>
  <si>
    <t>Preço médio</t>
  </si>
  <si>
    <t>Notebook 8Gb 1Tb</t>
  </si>
  <si>
    <t>Câmera fotográfica semi-profissional</t>
  </si>
  <si>
    <t>EQUIPAMENTOS DE INFORMÁTICA (NOTEBOOK 8Gb 1Tb, PROJETOR MULTIMÍDIA E CÂMERA FOTOGRÁFICA DIGITAL SEMI-PROFISSIONAL)</t>
  </si>
  <si>
    <t>CPU - 14</t>
  </si>
  <si>
    <t>PONTALETE DE MADEIRA NÃO APARELHADA *7,5 X 7,5* CM (3 X 3 ") PINUS, MISTA OU EQUIVALENTE DA REGIÃO</t>
  </si>
  <si>
    <t>PREGO DE AÇO POLIDO COM CABEÇA 18 X 30 (2 3/4 X 10)</t>
  </si>
  <si>
    <t>EQUIPE DE TOPOGRAFIA PARA TRABALHOS EXCLUSIVOS DE CAMPO - DIÁRIA INCLUINDO TRANSPORTE E ESTADIA</t>
  </si>
  <si>
    <t>ORSE 03701</t>
  </si>
  <si>
    <t>DIA</t>
  </si>
  <si>
    <t>CPU - 4</t>
  </si>
  <si>
    <t>CPU - 5</t>
  </si>
  <si>
    <t>CPU - 1</t>
  </si>
  <si>
    <t>CPU - 2</t>
  </si>
  <si>
    <t>CPU - 3</t>
  </si>
  <si>
    <t>CPU - 6</t>
  </si>
  <si>
    <t>CPU - 7</t>
  </si>
  <si>
    <t>CPU - 8</t>
  </si>
  <si>
    <t>CPU - 9</t>
  </si>
  <si>
    <t>CPU - 15</t>
  </si>
  <si>
    <t>PARCELA 4</t>
  </si>
  <si>
    <t>MÊS 4</t>
  </si>
  <si>
    <t>LEVANTAMENTOS, DIAGNÓSTICOS E PROJETOS</t>
  </si>
  <si>
    <t>Revitalização das Nascentes do Riacho das Aroeiras - Mansidão/BA.</t>
  </si>
  <si>
    <t>CONSTRUÇÃO DE CERCAS DE ARAME FARPADO DE 8 FIOS, COM ESTACAS/MOURÕES DE EUCALIPTO TRATADO E BALANCINS DE ARAME ZINCADO</t>
  </si>
  <si>
    <t>SINAPI 94318</t>
  </si>
  <si>
    <t>CAMINHÃO PIPA 10.000 L TRUCADO, PESO BRUTO TOTAL 23.000 KG, CARGA ÚTIL MÁXIMA 15.935 KG, DISTÂNCIA ENTRE EIXOS 4,8 M, POTÊNCIA 230 CV, INCLUSIVE TANQUE DE AÇO PARA TRANSPORTE DE ÁGUA - CHP DIURNO. AF_06/2014.</t>
  </si>
  <si>
    <t>SINAPI 5901</t>
  </si>
  <si>
    <t>CAMINHÃO PIPA 10.000 L TRUCADO, PESO BRUTO TOTAL 23.000 KG, CARGA ÚTIL MÁXIMA 15.935 KG, DISTÂNCIA ENTRE EIXOS 4,8 M, POTÊNCIA 230 CV, INCLUSIVE TANQUE DE AÇO PARA TRANSPORTE DE ÁGUA - CHI DIURNO. AF_06/2014.</t>
  </si>
  <si>
    <t>SINAPI 5903</t>
  </si>
  <si>
    <t>ARGILA, ARGILA VERMELHA OU ARGILA ARENOSA (RETIRADA NA JAZIDA, SEM TRANSPORTE)</t>
  </si>
  <si>
    <t>SINAPI 6079</t>
  </si>
  <si>
    <t>ATERRO MECANIZADO DE VALA (VOÇOROCA) COM RETROESCAVADEIRA (POTÊNCIA DE 88 HP), LARGURA DE 0,8 A 1,5 M, PROFUNDIDADE DE 1,50 A 3,00 M, COM SOLO ARGILO ARENOSO</t>
  </si>
  <si>
    <t>BEBEDOURO DE ALVENARIA PARA GADO, DIÂMETRO = 3,00 M, ALTURA = 0,50 M, CAPACIDADE DE 3.500 LITROS</t>
  </si>
  <si>
    <t>ESCAVAÇÃO MANUAL DE VALA COM PROFUNDIDADE MENOR OU IGUAL A 1,30 M. AF_03/2016 (ALICERCE PARA BEBEDOURO 9,43 x 0,30 x 0,40 M)</t>
  </si>
  <si>
    <t>ALVENARIA EM TIJOLO CERÂMICO MACIÇO 5x10x20 CM, 1/2 VEZ (ESPESSURA = 10 CM), ASSENTADO COM ARGAMASSA TRAÇO 1:2:8 (CIMENTO, CAL E AREIA)</t>
  </si>
  <si>
    <t>SINAPI 72132</t>
  </si>
  <si>
    <t>CHAPISCO APLICADO EM ALVENARIA</t>
  </si>
  <si>
    <t>SINAPI 87891</t>
  </si>
  <si>
    <t>SINAPI 90406</t>
  </si>
  <si>
    <t>CONCRETO MAGRO PARA LASTRO, TRAÇO 1:4,5:4,5 (CIMENTO/ AREIA MÉDIA/ BRITA 1) - PREPARO MANUAL. AF_07/2016</t>
  </si>
  <si>
    <t>SINAPI 94974</t>
  </si>
  <si>
    <t>CONCRETO FCK = 15 MPA, TRAÇO 1:3,4:3,5 (CIMENTO / AREIA MÉDIA / BRITA 1) - PREPARO MANUAL. AF_07/2016.</t>
  </si>
  <si>
    <t>SINAPI 94975</t>
  </si>
  <si>
    <t>MASSA ÚNICA EM ARGAMASSA TRAÇO 1:2:8 (REBOCO), APLICAÇÃO MANUAL, ESPESSURA = 20 MM</t>
  </si>
  <si>
    <t>TRATOR DE PNEUS COM POTÊNCIA DE 122 CV, TRAÇÃO 4x4, COM SUBSOLADOR DE 3 HASTES COM PRODUNDIDADE DE SERVIÇO MÍNIMA DE 0,80 M - CHP</t>
  </si>
  <si>
    <t>SINAPI 96020</t>
  </si>
  <si>
    <t>TRATOR DE PNEUS COM POTÊNCIA DE 122 CV, TRAÇÃO 4x4, COM SUBSOLADOR DE 3 HASTES COM PRODUNDIDADE DE SERVIÇO MÍNIMA DE 0,80 M - CHI</t>
  </si>
  <si>
    <t>SINAPI 96021</t>
  </si>
  <si>
    <t>CPU - 16</t>
  </si>
  <si>
    <t>2.5</t>
  </si>
  <si>
    <t>2.6</t>
  </si>
  <si>
    <t>2.7</t>
  </si>
  <si>
    <t>2.8</t>
  </si>
  <si>
    <t>2.9</t>
  </si>
  <si>
    <t>2.10</t>
  </si>
  <si>
    <t>2.11</t>
  </si>
  <si>
    <t>2.12</t>
  </si>
  <si>
    <t>2.13</t>
  </si>
  <si>
    <t>Materiais</t>
  </si>
  <si>
    <t>Barreiras/BA</t>
  </si>
  <si>
    <t>Mansidão/BA</t>
  </si>
  <si>
    <t>Motoniveladora</t>
  </si>
  <si>
    <t>FERTILIZANTE ORGÂNICO COMPOSTO, CLASSE A</t>
  </si>
  <si>
    <t>SINAPI 38125</t>
  </si>
  <si>
    <t>EXTINTOR DE INCÊNDIO PORTÁTIL COM CARGA DE ÁGUA PRESSURIZADA DE 10 L, CLASSE A</t>
  </si>
  <si>
    <t>EXTINTOR DE INCÊNDIO PORTÁTIL COM CARGA DE PÓ QUÍMICO SECO (PQS) DE 4 KG, CLASSE BC</t>
  </si>
  <si>
    <t>MUDA DE ANGICO BRANCO, COM 40 A 60 CM, EM TUBETES</t>
  </si>
  <si>
    <t>PLACA DE SINALIZAÇÃO E EDUCAÇÃO AMBIENTAL EM AÇO GALVANIZADO (1,50 X 2,00 M)</t>
  </si>
  <si>
    <t>PLACA DE OBRA EM CHAPA DE AÇO GALVANIZADO (1,50 x 3,00 M) - FORNECIMENTO E INSTALAÇÃO</t>
  </si>
  <si>
    <t>ENGENHEIRO AGRÔNOMO/FLORESTAL/AMBIENTAL PLENO COM ENCARGOS COMPLEMENTARES</t>
  </si>
  <si>
    <t>Trator de pneus com subsolador</t>
  </si>
  <si>
    <t>ENGENHEIRO AGRÔNOMO/FLORESTAL/AMBIENTAL JUNIOR COM ENCARGOS COMPLEMENTARES</t>
  </si>
  <si>
    <t>ADMINISTRAÇÃO LOCAL E MANUTENÇÃO DO CANTEIRO DE OBRAS (4 MESES)</t>
  </si>
  <si>
    <t>Dist. Mansidão ao povoado:</t>
  </si>
  <si>
    <t>CONSTRUÇÃO MECANIZADA DE BACIA DE CAPTAÇÃO DE ÁGUAS DE ENXURRADAS (BARRAGINHA) COM DIÂMETRO DE 10,00 M, INCLUSO CANAL/MURUNDU DE CONDUÇÃO DE ENXURRADA DE 6,00 M</t>
  </si>
  <si>
    <t>CONSTRUÇÃO MECANIZADA DE BACIA DE CAPTAÇÃO DE ÁGUAS DE ENXURRADAS (BARRAGINHA) COM DIÂMETRO DE 15,00 M, INCLUSO CANAL/MURUNDU DE CONDUÇÃO DE ENXURRADA DE 6,00 M</t>
  </si>
  <si>
    <t>CONSTRUÇÃO MECANIZADA DE BACIA DE CAPTAÇÃO DE ÁGUAS DE ENXURRADAS (BARRAGINHA) COM DIÂMETRO DE 20,00 M, INCLUSO CANAL/MURUNDU DE CONDUÇÃO DE ENXURRADA DE 6,00 M</t>
  </si>
  <si>
    <t>CONSTRUÇÃO MECANIZADA DE TERRAÇO - TERRACEAMENTO</t>
  </si>
  <si>
    <t>DESCOMPACTAÇÃO DE SOLO POR SUBSOLAGEM/ESCARIFICAÇÃO MECANIZADA COM TRATOR DE PNEUS DE 122 CV, SUBSOLADOR DE 3 HASTES, 0,50 A 0,60 M DE PROFUNDIDADE</t>
  </si>
  <si>
    <t>Cotações</t>
  </si>
  <si>
    <t>VEÍCULO TIPO PICK UP CABINE DUPLA 4x4 A DIESEL PARA APOIO AOS SERVIÇOS - INCLUSO MANUTENÇÃO {(B10) - Hilux CS 4x4 2.8 TDI Diesel Mec. ou similar}</t>
  </si>
  <si>
    <t>SINAPI</t>
  </si>
  <si>
    <t>Projetor portátil multimídia</t>
  </si>
  <si>
    <t>COTAÇÕES</t>
  </si>
  <si>
    <t>Carrefour</t>
  </si>
  <si>
    <t>Ponto Frio</t>
  </si>
  <si>
    <t>Magazine Luiza</t>
  </si>
  <si>
    <t>Lojas Americanas</t>
  </si>
  <si>
    <t>Kalunga</t>
  </si>
  <si>
    <t>Amazon</t>
  </si>
  <si>
    <t>COORDENADOR/GERENTE (HORISTA)</t>
  </si>
  <si>
    <t>Execução de obras e serviços para recuperação e conservação das nascentes, áreas de recarga hídrica e áreas de preservação permanente adjacentes ao Riacho das Aroeiras, no município de Mansidão, Estado da Bahia.</t>
  </si>
  <si>
    <t>ADESIVO PLÁSTICO PARA PVC, FRASCO COM 175 GR</t>
  </si>
  <si>
    <t>BUCHA DE REDUÇÃO DE PVC, SOLDÁVEL, LONGA, COM 50 X 32 MM, PARA ÁGUA FRIA PREDIAL</t>
  </si>
  <si>
    <t>BUCHA DE REDUÇÃO DE PVC, SOLDÁVEL, LONGA, COM 75 X 50 MM, PARA ÁGUA FRIA PREDIAL</t>
  </si>
  <si>
    <t>CAIBRO DE MADEIRA NAO APARELHADA 5 X 5 CM (2 X 2 ") PINUS, MISTA OU EQUIVALENTE DA REGIÃO</t>
  </si>
  <si>
    <t>FECHO / TRINCO / FERROLHO FIO REDONDO, DE SOBREPOR, 8", EM AÇO GALVANIZADO / ZINCADO</t>
  </si>
  <si>
    <t>QUADRO DE DISTRIBUIÇÃO DE ENERGIA P/ 6 DISJUNTORES TERMOMAGNÉTICOS MONOPOLARES SEM BARRAMENTO, DE EMBUTIR, EM CHAPA METÁLICA - FORNECIMENTO E INSTALAÇÃO</t>
  </si>
  <si>
    <t>Instruções para preenchimento da Planilha Orçamentária</t>
  </si>
  <si>
    <t>2 - Caso se pretenda alterare o cronograma de execução físico-financeira na aba "Cronograma_Desembolso", atentar para que o somatório das liberações fiquem equivalentes ao valor total do item;</t>
  </si>
  <si>
    <t>1 - Para atualização ou contrução do orçamento, deverão ser alterados apenas os valores unitários de cada item de composição constantes na aba "Itens para CPUs", uma vez que as planilhas de composições orçamentárias estão linkadas a ela;</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</si>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</sst>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dd/mm/yy;@"/>
    <numFmt numFmtId="167" formatCode="0.00000"/>
    <numFmt numFmtId="168" formatCode="[$-416]mmmm\-yy;@"/>
    <numFmt numFmtId="169" formatCode="0.000"/>
    <numFmt numFmtId="170" formatCode="0.0000"/>
    <numFmt numFmtId="171" formatCode="0.0000%"/>
    <numFmt numFmtId="172" formatCode="0.0"/>
    <numFmt numFmtId="173" formatCode="0.0%"/>
    <numFmt numFmtId="174" formatCode="&quot;R$&quot;\ #,##0.00"/>
    <numFmt numFmtId="175" formatCode="&quot;Cr$ &quot;#,##0.00_);[Red]&quot;(Cr$ &quot;#,##0.00\)"/>
  </numFmts>
  <fonts count="59"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4"/>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b/>
      <sz val="10"/>
      <color indexed="8"/>
      <name val="Arial Narrow"/>
      <family val="2"/>
    </font>
    <font>
      <b/>
      <sz val="15"/>
      <name val="Arial"/>
      <family val="2"/>
    </font>
    <font>
      <b/>
      <sz val="18"/>
      <name val="Arial"/>
      <family val="2"/>
    </font>
    <font>
      <sz val="9"/>
      <name val="Verdana"/>
      <family val="2"/>
    </font>
    <font>
      <b/>
      <sz val="9"/>
      <name val="Verdana"/>
      <family val="2"/>
    </font>
    <font>
      <sz val="8"/>
      <name val="Verdana"/>
      <family val="2"/>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9"/>
      <color indexed="81"/>
      <name val="Tahoma"/>
      <family val="2"/>
    </font>
    <font>
      <sz val="9"/>
      <color indexed="81"/>
      <name val="Tahoma"/>
      <family val="2"/>
    </font>
    <font>
      <b/>
      <sz val="12"/>
      <color theme="1"/>
      <name val="Times New Roman"/>
      <family val="1"/>
    </font>
    <font>
      <b/>
      <sz val="12"/>
      <color theme="1"/>
      <name val="Calibri"/>
      <family val="2"/>
      <scheme val="minor"/>
    </font>
    <font>
      <b/>
      <sz val="11"/>
      <color rgb="FFFFFF00"/>
      <name val="Times New Roman"/>
      <family val="1"/>
    </font>
    <font>
      <b/>
      <sz val="12"/>
      <color indexed="8"/>
      <name val="Arial Narrow"/>
      <family val="2"/>
    </font>
    <font>
      <b/>
      <sz val="12"/>
      <color rgb="FFFFFF00"/>
      <name val="Times New Roman"/>
      <family val="1"/>
    </font>
    <font>
      <sz val="11"/>
      <color rgb="FFFFFF00"/>
      <name val="Times New Roman"/>
      <family val="1"/>
    </font>
    <font>
      <sz val="11"/>
      <color rgb="FFFF0000"/>
      <name val="Times New Roman"/>
      <family val="1"/>
    </font>
    <font>
      <b/>
      <sz val="11"/>
      <color rgb="FFFF0000"/>
      <name val="Times New Roman"/>
      <family val="1"/>
    </font>
    <font>
      <b/>
      <i/>
      <sz val="11"/>
      <name val="Times New Roman"/>
      <family val="1"/>
    </font>
    <font>
      <b/>
      <sz val="9"/>
      <name val="Times New Roman"/>
      <family val="1"/>
    </font>
    <font>
      <sz val="11"/>
      <name val="Arial"/>
      <family val="2"/>
    </font>
    <font>
      <b/>
      <sz val="12"/>
      <color indexed="81"/>
      <name val="Tahoma"/>
      <family val="2"/>
    </font>
    <font>
      <sz val="12"/>
      <color indexed="81"/>
      <name val="Tahoma"/>
      <family val="2"/>
    </font>
    <font>
      <b/>
      <sz val="10"/>
      <color indexed="81"/>
      <name val="Tahoma"/>
      <family val="2"/>
    </font>
    <font>
      <sz val="10"/>
      <color indexed="81"/>
      <name val="Tahoma"/>
      <family val="2"/>
    </font>
    <font>
      <sz val="12"/>
      <name val="Arial"/>
      <family val="2"/>
    </font>
    <font>
      <sz val="12"/>
      <name val="Times New Roman"/>
      <family val="1"/>
    </font>
    <font>
      <sz val="14"/>
      <name val="Times New Roman"/>
      <family val="1"/>
    </font>
    <font>
      <b/>
      <sz val="12"/>
      <color rgb="FF006600"/>
      <name val="Times New Roman"/>
      <family val="1"/>
    </font>
    <font>
      <sz val="12"/>
      <name val="Calibri"/>
      <family val="2"/>
      <scheme val="minor"/>
    </font>
    <font>
      <b/>
      <sz val="14"/>
      <name val="Times New Roman"/>
      <family val="1"/>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6600"/>
        <bgColor indexed="64"/>
      </patternFill>
    </fill>
    <fill>
      <patternFill patternType="solid">
        <fgColor rgb="FFFFFFCC"/>
        <bgColor indexed="64"/>
      </patternFill>
    </fill>
    <fill>
      <patternFill patternType="solid">
        <fgColor theme="4" tint="0.59999389629810485"/>
        <bgColor indexed="64"/>
      </patternFill>
    </fill>
  </fills>
  <borders count="79">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6">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0" fontId="7" fillId="0" borderId="0"/>
    <xf numFmtId="0" fontId="6" fillId="0" borderId="0"/>
    <xf numFmtId="0" fontId="10" fillId="0" borderId="0"/>
    <xf numFmtId="44" fontId="6" fillId="0" borderId="0" applyFill="0" applyBorder="0" applyAlignment="0" applyProtection="0"/>
    <xf numFmtId="44" fontId="6" fillId="0" borderId="0" applyFill="0" applyBorder="0" applyAlignment="0" applyProtection="0"/>
    <xf numFmtId="164" fontId="6" fillId="0" borderId="0" applyFill="0" applyBorder="0" applyAlignment="0" applyProtection="0"/>
    <xf numFmtId="0" fontId="6" fillId="0" borderId="0"/>
    <xf numFmtId="0" fontId="7" fillId="0" borderId="0"/>
    <xf numFmtId="0" fontId="1" fillId="0" borderId="0"/>
    <xf numFmtId="9" fontId="6" fillId="0" borderId="0" applyFill="0" applyBorder="0" applyAlignment="0" applyProtection="0"/>
    <xf numFmtId="165" fontId="6" fillId="0" borderId="0" applyFont="0" applyFill="0" applyBorder="0" applyAlignment="0" applyProtection="0"/>
    <xf numFmtId="40" fontId="7" fillId="0" borderId="0" applyFill="0" applyBorder="0" applyAlignment="0" applyProtection="0"/>
    <xf numFmtId="40" fontId="7" fillId="0" borderId="0" applyFill="0" applyBorder="0" applyAlignment="0" applyProtection="0"/>
    <xf numFmtId="166" fontId="6" fillId="0" borderId="0" applyFill="0" applyBorder="0" applyAlignment="0" applyProtection="0"/>
    <xf numFmtId="165" fontId="6" fillId="0" borderId="0" applyFont="0" applyFill="0" applyBorder="0" applyAlignment="0" applyProtection="0"/>
    <xf numFmtId="166" fontId="6" fillId="0" borderId="0" applyFill="0" applyBorder="0" applyAlignment="0" applyProtection="0"/>
    <xf numFmtId="166" fontId="6" fillId="0" borderId="0" applyFill="0" applyBorder="0" applyAlignment="0" applyProtection="0"/>
    <xf numFmtId="166" fontId="6" fillId="0" borderId="0" applyFill="0" applyBorder="0" applyAlignment="0" applyProtection="0"/>
    <xf numFmtId="43" fontId="1" fillId="0" borderId="0" applyFont="0" applyFill="0" applyBorder="0" applyAlignment="0" applyProtection="0"/>
    <xf numFmtId="40" fontId="7" fillId="0" borderId="0" applyFill="0" applyBorder="0" applyAlignment="0" applyProtection="0"/>
    <xf numFmtId="0" fontId="6" fillId="0" borderId="0"/>
    <xf numFmtId="175" fontId="7" fillId="0" borderId="0" applyFill="0" applyBorder="0" applyAlignment="0" applyProtection="0"/>
  </cellStyleXfs>
  <cellXfs count="451">
    <xf numFmtId="0" fontId="0" fillId="0" borderId="0" xfId="0"/>
    <xf numFmtId="0" fontId="8" fillId="0" borderId="0" xfId="3" applyFont="1" applyAlignment="1">
      <alignment vertical="center"/>
    </xf>
    <xf numFmtId="4" fontId="16" fillId="0" borderId="0" xfId="12" applyNumberFormat="1" applyFont="1"/>
    <xf numFmtId="0" fontId="16" fillId="0" borderId="0" xfId="12" applyFont="1"/>
    <xf numFmtId="0" fontId="18" fillId="0" borderId="0" xfId="12" applyFont="1"/>
    <xf numFmtId="49" fontId="19" fillId="3" borderId="20" xfId="12" applyNumberFormat="1" applyFont="1" applyFill="1" applyBorder="1" applyAlignment="1">
      <alignment horizontal="center" vertical="center"/>
    </xf>
    <xf numFmtId="49" fontId="19" fillId="3" borderId="0" xfId="12" applyNumberFormat="1" applyFont="1" applyFill="1" applyBorder="1" applyAlignment="1">
      <alignment horizontal="center" vertical="center"/>
    </xf>
    <xf numFmtId="0" fontId="18" fillId="0" borderId="0" xfId="12" applyFont="1" applyBorder="1"/>
    <xf numFmtId="0" fontId="18" fillId="0" borderId="21" xfId="12" applyFont="1" applyBorder="1"/>
    <xf numFmtId="0" fontId="20" fillId="3" borderId="0"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33" xfId="12" applyFont="1" applyFill="1" applyBorder="1" applyAlignment="1">
      <alignment horizontal="center" vertical="center"/>
    </xf>
    <xf numFmtId="0" fontId="6" fillId="0" borderId="0" xfId="12" applyFont="1" applyBorder="1" applyAlignment="1">
      <alignment vertical="center"/>
    </xf>
    <xf numFmtId="165" fontId="12" fillId="0" borderId="22" xfId="12" applyNumberFormat="1" applyFont="1" applyFill="1" applyBorder="1" applyAlignment="1">
      <alignment horizontal="center" vertical="center" wrapText="1"/>
    </xf>
    <xf numFmtId="0" fontId="12" fillId="0" borderId="0" xfId="12" applyFont="1" applyFill="1" applyBorder="1" applyAlignment="1">
      <alignment horizontal="justify" vertical="center" wrapText="1"/>
    </xf>
    <xf numFmtId="0" fontId="12" fillId="0" borderId="22" xfId="12" applyFont="1" applyFill="1" applyBorder="1" applyAlignment="1">
      <alignment horizontal="justify" vertical="center" wrapText="1"/>
    </xf>
    <xf numFmtId="0" fontId="18" fillId="0" borderId="25" xfId="12" applyFont="1" applyBorder="1"/>
    <xf numFmtId="0" fontId="6" fillId="0" borderId="29" xfId="12" applyFont="1" applyBorder="1" applyAlignment="1">
      <alignment horizontal="center" vertical="center"/>
    </xf>
    <xf numFmtId="0" fontId="6" fillId="0" borderId="6" xfId="12" applyFont="1" applyFill="1" applyBorder="1" applyAlignment="1">
      <alignment vertical="center"/>
    </xf>
    <xf numFmtId="10" fontId="6" fillId="0" borderId="30" xfId="22" applyNumberFormat="1" applyFont="1" applyFill="1" applyBorder="1" applyAlignment="1" applyProtection="1">
      <alignment horizontal="center" vertical="center"/>
      <protection locked="0"/>
    </xf>
    <xf numFmtId="10" fontId="6" fillId="0" borderId="0" xfId="22" applyNumberFormat="1" applyFont="1" applyBorder="1" applyAlignment="1">
      <alignment horizontal="center" vertical="center"/>
    </xf>
    <xf numFmtId="10" fontId="6" fillId="0" borderId="29" xfId="22" applyNumberFormat="1" applyFont="1" applyBorder="1" applyAlignment="1">
      <alignment horizontal="center" vertical="center"/>
    </xf>
    <xf numFmtId="10" fontId="6" fillId="0" borderId="30" xfId="22" applyNumberFormat="1" applyFont="1" applyBorder="1" applyAlignment="1">
      <alignment horizontal="center" vertical="center"/>
    </xf>
    <xf numFmtId="10" fontId="12" fillId="0" borderId="33" xfId="22" applyNumberFormat="1" applyFont="1" applyBorder="1" applyAlignment="1">
      <alignment horizontal="center" vertical="center"/>
    </xf>
    <xf numFmtId="10" fontId="12" fillId="0" borderId="0" xfId="22" applyNumberFormat="1" applyFont="1" applyBorder="1" applyAlignment="1">
      <alignment horizontal="center" vertical="center"/>
    </xf>
    <xf numFmtId="10" fontId="6" fillId="0" borderId="31" xfId="22" applyNumberFormat="1" applyFont="1" applyBorder="1" applyAlignment="1">
      <alignment horizontal="center" vertical="center"/>
    </xf>
    <xf numFmtId="10" fontId="6" fillId="0" borderId="33" xfId="22" applyNumberFormat="1" applyFont="1" applyBorder="1" applyAlignment="1">
      <alignment horizontal="center" vertical="center"/>
    </xf>
    <xf numFmtId="10" fontId="18" fillId="0" borderId="0" xfId="12" applyNumberFormat="1" applyFont="1"/>
    <xf numFmtId="0" fontId="6" fillId="0" borderId="0" xfId="12" applyFont="1" applyBorder="1" applyAlignment="1">
      <alignment horizontal="center" vertical="center"/>
    </xf>
    <xf numFmtId="10" fontId="6" fillId="0" borderId="21" xfId="22" applyNumberFormat="1" applyFont="1" applyBorder="1" applyAlignment="1">
      <alignment horizontal="center" vertical="center"/>
    </xf>
    <xf numFmtId="10" fontId="6" fillId="0" borderId="22" xfId="22" applyNumberFormat="1" applyFont="1" applyBorder="1" applyAlignment="1">
      <alignment horizontal="center" vertical="center"/>
    </xf>
    <xf numFmtId="10" fontId="6" fillId="0" borderId="25" xfId="22" applyNumberFormat="1" applyFont="1" applyBorder="1" applyAlignment="1">
      <alignment horizontal="center" vertical="center"/>
    </xf>
    <xf numFmtId="49" fontId="21" fillId="0" borderId="0" xfId="12" applyNumberFormat="1" applyFont="1" applyFill="1" applyBorder="1" applyAlignment="1">
      <alignment vertical="center" wrapText="1"/>
    </xf>
    <xf numFmtId="49" fontId="21" fillId="0" borderId="21" xfId="12" applyNumberFormat="1" applyFont="1" applyFill="1" applyBorder="1" applyAlignment="1">
      <alignment vertical="center" wrapText="1"/>
    </xf>
    <xf numFmtId="10" fontId="9" fillId="0" borderId="0" xfId="22" applyNumberFormat="1" applyFont="1" applyFill="1" applyBorder="1" applyAlignment="1">
      <alignment vertical="center" wrapText="1"/>
    </xf>
    <xf numFmtId="0" fontId="22" fillId="0" borderId="0" xfId="12" applyFont="1" applyFill="1" applyBorder="1" applyAlignment="1">
      <alignment vertical="center" wrapText="1"/>
    </xf>
    <xf numFmtId="0" fontId="22" fillId="0" borderId="21" xfId="12" applyFont="1" applyFill="1" applyBorder="1" applyAlignment="1">
      <alignment vertical="center" wrapText="1"/>
    </xf>
    <xf numFmtId="0" fontId="6" fillId="0" borderId="0" xfId="12" applyFont="1" applyFill="1" applyBorder="1" applyAlignment="1">
      <alignment horizontal="center" vertical="center"/>
    </xf>
    <xf numFmtId="165" fontId="12" fillId="0" borderId="20" xfId="12" applyNumberFormat="1" applyFont="1" applyFill="1" applyBorder="1" applyAlignment="1">
      <alignment horizontal="center" vertical="center" wrapText="1"/>
    </xf>
    <xf numFmtId="165" fontId="6" fillId="0" borderId="0" xfId="12" applyNumberFormat="1" applyFont="1" applyBorder="1" applyAlignment="1">
      <alignment vertical="center"/>
    </xf>
    <xf numFmtId="0" fontId="6" fillId="0" borderId="20" xfId="12" applyFont="1" applyFill="1" applyBorder="1" applyAlignment="1">
      <alignment horizontal="center" vertical="center"/>
    </xf>
    <xf numFmtId="0" fontId="12" fillId="0" borderId="0" xfId="12" applyFont="1" applyFill="1" applyBorder="1" applyAlignment="1">
      <alignment horizontal="center" vertical="center"/>
    </xf>
    <xf numFmtId="0" fontId="6" fillId="0" borderId="20" xfId="12" applyFont="1" applyFill="1" applyBorder="1" applyAlignment="1">
      <alignment horizontal="right" vertical="center"/>
    </xf>
    <xf numFmtId="0" fontId="6" fillId="0" borderId="0" xfId="12" applyFont="1" applyFill="1" applyBorder="1" applyAlignment="1">
      <alignment horizontal="right" vertical="center"/>
    </xf>
    <xf numFmtId="164" fontId="23" fillId="0" borderId="0" xfId="22" applyNumberFormat="1" applyFont="1" applyBorder="1" applyAlignment="1">
      <alignment vertical="center"/>
    </xf>
    <xf numFmtId="10" fontId="13" fillId="0" borderId="0" xfId="12" applyNumberFormat="1" applyFont="1" applyFill="1" applyBorder="1" applyAlignment="1">
      <alignment vertical="center"/>
    </xf>
    <xf numFmtId="10" fontId="6" fillId="0" borderId="42" xfId="22" applyNumberFormat="1" applyFont="1" applyBorder="1" applyAlignment="1">
      <alignment horizontal="center" vertical="center"/>
    </xf>
    <xf numFmtId="10" fontId="6" fillId="0" borderId="4" xfId="12" applyNumberFormat="1" applyFont="1" applyFill="1" applyBorder="1" applyAlignment="1">
      <alignment horizontal="center" vertical="center"/>
    </xf>
    <xf numFmtId="10" fontId="13" fillId="0" borderId="5" xfId="12" applyNumberFormat="1" applyFont="1" applyFill="1" applyBorder="1" applyAlignment="1">
      <alignment vertical="center"/>
    </xf>
    <xf numFmtId="0" fontId="18" fillId="0" borderId="5" xfId="12" applyFont="1" applyBorder="1"/>
    <xf numFmtId="0" fontId="18" fillId="0" borderId="41" xfId="12" applyFont="1" applyBorder="1"/>
    <xf numFmtId="0" fontId="11" fillId="0" borderId="0" xfId="12" applyFont="1"/>
    <xf numFmtId="0" fontId="18" fillId="0" borderId="0" xfId="12" applyFont="1" applyAlignment="1">
      <alignment horizontal="center" vertical="center"/>
    </xf>
    <xf numFmtId="0" fontId="6" fillId="0" borderId="0" xfId="24"/>
    <xf numFmtId="10" fontId="12" fillId="0" borderId="0" xfId="22" applyNumberFormat="1" applyFont="1" applyBorder="1" applyAlignment="1">
      <alignment horizontal="center" vertical="center" wrapText="1"/>
    </xf>
    <xf numFmtId="10" fontId="6" fillId="0" borderId="4" xfId="22" applyNumberFormat="1" applyFont="1" applyBorder="1" applyAlignment="1">
      <alignment horizontal="center" vertical="center"/>
    </xf>
    <xf numFmtId="0" fontId="6" fillId="0" borderId="45" xfId="12" applyFont="1" applyBorder="1" applyAlignment="1">
      <alignment horizontal="center" vertical="center"/>
    </xf>
    <xf numFmtId="0" fontId="6" fillId="0" borderId="17" xfId="12" applyFont="1" applyFill="1" applyBorder="1" applyAlignment="1">
      <alignment vertical="center"/>
    </xf>
    <xf numFmtId="10" fontId="6" fillId="0" borderId="46" xfId="22" applyNumberFormat="1" applyFont="1" applyFill="1" applyBorder="1" applyAlignment="1" applyProtection="1">
      <alignment horizontal="center" vertical="center"/>
      <protection locked="0"/>
    </xf>
    <xf numFmtId="0" fontId="6" fillId="3" borderId="0" xfId="10" applyFont="1" applyFill="1" applyAlignment="1">
      <alignment horizontal="center"/>
    </xf>
    <xf numFmtId="0" fontId="6" fillId="0" borderId="0" xfId="10" applyFont="1"/>
    <xf numFmtId="0" fontId="14" fillId="0" borderId="54" xfId="3" applyFont="1" applyBorder="1" applyAlignment="1">
      <alignment horizontal="center" vertical="center"/>
    </xf>
    <xf numFmtId="0" fontId="14" fillId="0" borderId="55" xfId="3" applyFont="1" applyBorder="1" applyAlignment="1">
      <alignment horizontal="center" vertical="center"/>
    </xf>
    <xf numFmtId="0" fontId="15" fillId="0" borderId="56" xfId="3" applyFont="1" applyBorder="1" applyAlignment="1">
      <alignment horizontal="center" vertical="center"/>
    </xf>
    <xf numFmtId="10" fontId="15" fillId="0" borderId="57" xfId="16" applyNumberFormat="1" applyFont="1" applyFill="1" applyBorder="1" applyAlignment="1" applyProtection="1">
      <alignment horizontal="center"/>
    </xf>
    <xf numFmtId="10" fontId="15" fillId="0" borderId="58" xfId="16" applyNumberFormat="1" applyFont="1" applyFill="1" applyBorder="1" applyAlignment="1" applyProtection="1">
      <alignment horizontal="center"/>
    </xf>
    <xf numFmtId="10" fontId="14" fillId="0" borderId="60" xfId="11" applyNumberFormat="1" applyFont="1" applyBorder="1" applyAlignment="1">
      <alignment horizontal="center"/>
    </xf>
    <xf numFmtId="0" fontId="15" fillId="6" borderId="61" xfId="3" applyFont="1" applyFill="1" applyBorder="1" applyAlignment="1">
      <alignment vertical="center"/>
    </xf>
    <xf numFmtId="0" fontId="15" fillId="6" borderId="18" xfId="3" applyFont="1" applyFill="1" applyBorder="1" applyAlignment="1">
      <alignment vertical="center"/>
    </xf>
    <xf numFmtId="0" fontId="14" fillId="0" borderId="62" xfId="3" applyFont="1" applyBorder="1" applyAlignment="1">
      <alignment horizontal="center" vertical="center"/>
    </xf>
    <xf numFmtId="0" fontId="14" fillId="0" borderId="12" xfId="3" applyFont="1" applyBorder="1" applyAlignment="1">
      <alignment horizontal="center" vertical="center"/>
    </xf>
    <xf numFmtId="0" fontId="15" fillId="0" borderId="15" xfId="3" applyFont="1" applyBorder="1" applyAlignment="1">
      <alignment horizontal="center" vertical="center"/>
    </xf>
    <xf numFmtId="10" fontId="15" fillId="0" borderId="63" xfId="16" applyNumberFormat="1" applyFont="1" applyFill="1" applyBorder="1" applyAlignment="1" applyProtection="1">
      <alignment horizontal="center"/>
    </xf>
    <xf numFmtId="10" fontId="14" fillId="0" borderId="64" xfId="11" applyNumberFormat="1" applyFont="1" applyBorder="1" applyAlignment="1">
      <alignment horizontal="center"/>
    </xf>
    <xf numFmtId="0" fontId="15" fillId="6" borderId="65" xfId="3" applyFont="1" applyFill="1" applyBorder="1" applyAlignment="1">
      <alignment horizontal="right" vertical="center"/>
    </xf>
    <xf numFmtId="0" fontId="15" fillId="0" borderId="11" xfId="11" applyFont="1" applyBorder="1" applyAlignment="1">
      <alignment horizontal="left"/>
    </xf>
    <xf numFmtId="0" fontId="14" fillId="6" borderId="65" xfId="3" applyFont="1" applyFill="1" applyBorder="1" applyAlignment="1">
      <alignment horizontal="right" vertical="center"/>
    </xf>
    <xf numFmtId="0" fontId="14" fillId="6" borderId="66" xfId="3" applyFont="1" applyFill="1" applyBorder="1" applyAlignment="1">
      <alignment horizontal="right" vertical="center"/>
    </xf>
    <xf numFmtId="0" fontId="15"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44" fontId="25" fillId="0" borderId="6" xfId="1" applyFont="1" applyBorder="1" applyAlignment="1">
      <alignment horizontal="right" vertical="center"/>
    </xf>
    <xf numFmtId="0" fontId="3" fillId="0" borderId="0" xfId="0" applyFont="1" applyAlignment="1">
      <alignment horizontal="center" vertical="center"/>
    </xf>
    <xf numFmtId="0" fontId="2" fillId="0" borderId="0" xfId="0" applyFont="1" applyAlignment="1">
      <alignment horizontal="left" vertical="center"/>
    </xf>
    <xf numFmtId="0" fontId="3" fillId="2" borderId="6" xfId="0" applyFont="1" applyFill="1" applyBorder="1" applyAlignment="1">
      <alignment horizontal="center" vertical="center"/>
    </xf>
    <xf numFmtId="49" fontId="26" fillId="0" borderId="0" xfId="0" applyNumberFormat="1" applyFont="1" applyBorder="1" applyAlignment="1">
      <alignment vertical="top" wrapText="1"/>
    </xf>
    <xf numFmtId="0" fontId="6" fillId="0" borderId="0" xfId="24" applyFont="1" applyBorder="1"/>
    <xf numFmtId="4" fontId="6" fillId="0" borderId="0" xfId="24" applyNumberFormat="1" applyFont="1" applyBorder="1"/>
    <xf numFmtId="0" fontId="6" fillId="0" borderId="0" xfId="24" applyBorder="1" applyAlignment="1">
      <alignment vertical="center"/>
    </xf>
    <xf numFmtId="0" fontId="6" fillId="0" borderId="0" xfId="24" applyBorder="1"/>
    <xf numFmtId="0" fontId="12" fillId="0" borderId="0" xfId="0" applyFont="1" applyBorder="1" applyAlignment="1">
      <alignment vertical="top" wrapText="1"/>
    </xf>
    <xf numFmtId="0" fontId="12" fillId="0" borderId="0" xfId="0" applyFont="1" applyBorder="1"/>
    <xf numFmtId="0" fontId="12" fillId="0" borderId="0" xfId="0" applyFont="1" applyBorder="1" applyAlignment="1">
      <alignment vertical="center"/>
    </xf>
    <xf numFmtId="0" fontId="0" fillId="0" borderId="0" xfId="0" applyBorder="1" applyAlignment="1">
      <alignment vertical="center"/>
    </xf>
    <xf numFmtId="0" fontId="28" fillId="0" borderId="0" xfId="24" applyFont="1" applyBorder="1" applyAlignment="1">
      <alignment horizontal="center" vertical="center"/>
    </xf>
    <xf numFmtId="0" fontId="29" fillId="0" borderId="0" xfId="24" applyFont="1" applyBorder="1" applyAlignment="1">
      <alignment vertical="center"/>
    </xf>
    <xf numFmtId="0" fontId="31" fillId="0" borderId="0" xfId="24" applyFont="1" applyBorder="1" applyAlignment="1">
      <alignment vertical="center"/>
    </xf>
    <xf numFmtId="0" fontId="29" fillId="0" borderId="0" xfId="24" applyFont="1" applyBorder="1"/>
    <xf numFmtId="2" fontId="30" fillId="0" borderId="0" xfId="24" applyNumberFormat="1" applyFont="1" applyBorder="1"/>
    <xf numFmtId="2" fontId="29" fillId="0" borderId="0" xfId="24" applyNumberFormat="1" applyFont="1" applyBorder="1"/>
    <xf numFmtId="2" fontId="30" fillId="0" borderId="67" xfId="24" applyNumberFormat="1" applyFont="1" applyBorder="1" applyAlignment="1">
      <alignment horizontal="center" vertical="center"/>
    </xf>
    <xf numFmtId="4" fontId="6" fillId="0" borderId="0" xfId="24" applyNumberFormat="1" applyBorder="1"/>
    <xf numFmtId="0" fontId="30" fillId="0" borderId="0" xfId="24" applyFont="1" applyBorder="1"/>
    <xf numFmtId="0" fontId="5" fillId="7" borderId="0" xfId="0" applyFont="1" applyFill="1" applyAlignment="1">
      <alignment horizontal="center" vertical="center"/>
    </xf>
    <xf numFmtId="0" fontId="32" fillId="0" borderId="0" xfId="0" applyFont="1"/>
    <xf numFmtId="0" fontId="3" fillId="0" borderId="0" xfId="0" applyFont="1" applyAlignment="1">
      <alignment horizontal="right" vertical="center"/>
    </xf>
    <xf numFmtId="0" fontId="4" fillId="0" borderId="0" xfId="0" applyFont="1" applyAlignment="1">
      <alignment horizontal="right" vertical="center"/>
    </xf>
    <xf numFmtId="0" fontId="34" fillId="0" borderId="0" xfId="0" applyFont="1" applyAlignment="1">
      <alignment horizontal="center" vertical="center"/>
    </xf>
    <xf numFmtId="0" fontId="34" fillId="0" borderId="0" xfId="0" applyFont="1" applyAlignment="1">
      <alignment horizontal="left" vertical="center"/>
    </xf>
    <xf numFmtId="0" fontId="34" fillId="0" borderId="0" xfId="0" applyFont="1" applyAlignment="1">
      <alignment vertical="center"/>
    </xf>
    <xf numFmtId="0" fontId="35" fillId="0" borderId="0" xfId="0" applyFont="1"/>
    <xf numFmtId="0" fontId="25" fillId="9" borderId="6" xfId="0" applyFont="1" applyFill="1" applyBorder="1" applyAlignment="1">
      <alignment vertical="center" wrapText="1"/>
    </xf>
    <xf numFmtId="0" fontId="25" fillId="9" borderId="6" xfId="0" applyFont="1" applyFill="1" applyBorder="1" applyAlignment="1">
      <alignment horizontal="center" vertical="center" wrapText="1"/>
    </xf>
    <xf numFmtId="168" fontId="25" fillId="9" borderId="6" xfId="0" applyNumberFormat="1" applyFont="1" applyFill="1" applyBorder="1" applyAlignment="1">
      <alignment horizontal="center" vertical="center"/>
    </xf>
    <xf numFmtId="0" fontId="25" fillId="9" borderId="6"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right" vertical="center"/>
    </xf>
    <xf numFmtId="10" fontId="2" fillId="0" borderId="0" xfId="2" applyNumberFormat="1" applyFont="1" applyAlignment="1">
      <alignment horizontal="right" vertical="center"/>
    </xf>
    <xf numFmtId="0" fontId="14" fillId="0" borderId="51" xfId="3" applyFont="1" applyBorder="1" applyAlignment="1">
      <alignment horizontal="center" vertical="center" wrapText="1"/>
    </xf>
    <xf numFmtId="0" fontId="14" fillId="0" borderId="53" xfId="11" applyFont="1" applyBorder="1" applyAlignment="1">
      <alignment horizontal="center"/>
    </xf>
    <xf numFmtId="0" fontId="2" fillId="0" borderId="0" xfId="0" applyFont="1" applyAlignment="1">
      <alignment horizontal="center" vertical="center"/>
    </xf>
    <xf numFmtId="0" fontId="33" fillId="0" borderId="0" xfId="0" applyFont="1" applyAlignment="1">
      <alignment horizontal="center" vertical="center"/>
    </xf>
    <xf numFmtId="0" fontId="39" fillId="0" borderId="0" xfId="0" applyFont="1"/>
    <xf numFmtId="0" fontId="38" fillId="0" borderId="0" xfId="0" applyFont="1" applyAlignment="1">
      <alignment horizontal="center" vertical="center"/>
    </xf>
    <xf numFmtId="10" fontId="14" fillId="8" borderId="64" xfId="16" applyNumberFormat="1" applyFont="1" applyFill="1" applyBorder="1" applyAlignment="1" applyProtection="1">
      <alignment horizontal="center" vertical="center"/>
    </xf>
    <xf numFmtId="0" fontId="38" fillId="0" borderId="0" xfId="0" applyFont="1" applyAlignment="1">
      <alignment vertical="center"/>
    </xf>
    <xf numFmtId="0" fontId="33" fillId="0" borderId="0" xfId="0" applyFont="1" applyAlignment="1">
      <alignment vertical="center"/>
    </xf>
    <xf numFmtId="0" fontId="25" fillId="0" borderId="0" xfId="0" applyFont="1" applyAlignment="1">
      <alignment vertical="center"/>
    </xf>
    <xf numFmtId="44" fontId="25" fillId="0" borderId="0" xfId="1" applyFont="1" applyAlignment="1">
      <alignment vertical="center"/>
    </xf>
    <xf numFmtId="10" fontId="13" fillId="10" borderId="39" xfId="12" applyNumberFormat="1" applyFont="1" applyFill="1" applyBorder="1" applyAlignment="1">
      <alignment vertical="center"/>
    </xf>
    <xf numFmtId="10" fontId="13" fillId="10" borderId="41" xfId="12" applyNumberFormat="1" applyFont="1" applyFill="1" applyBorder="1" applyAlignment="1">
      <alignment vertical="center"/>
    </xf>
    <xf numFmtId="0" fontId="40" fillId="11" borderId="6" xfId="0" applyFont="1" applyFill="1" applyBorder="1" applyAlignment="1">
      <alignment horizontal="center" vertical="center"/>
    </xf>
    <xf numFmtId="172" fontId="25" fillId="9" borderId="6" xfId="0" applyNumberFormat="1" applyFont="1" applyFill="1" applyBorder="1" applyAlignment="1">
      <alignment horizontal="center" vertical="center"/>
    </xf>
    <xf numFmtId="44" fontId="25" fillId="12" borderId="6" xfId="1" applyFont="1" applyFill="1" applyBorder="1" applyAlignment="1">
      <alignment horizontal="center" vertical="center"/>
    </xf>
    <xf numFmtId="44" fontId="40" fillId="11" borderId="6" xfId="0" applyNumberFormat="1" applyFont="1" applyFill="1" applyBorder="1" applyAlignment="1">
      <alignment horizontal="right" vertical="center"/>
    </xf>
    <xf numFmtId="171" fontId="40" fillId="11" borderId="6" xfId="2" applyNumberFormat="1" applyFont="1" applyFill="1" applyBorder="1" applyAlignment="1">
      <alignment horizontal="center" vertical="center"/>
    </xf>
    <xf numFmtId="0" fontId="5" fillId="2" borderId="6" xfId="0" applyFont="1" applyFill="1" applyBorder="1" applyAlignment="1">
      <alignment vertical="center" wrapText="1"/>
    </xf>
    <xf numFmtId="0" fontId="5" fillId="2" borderId="6" xfId="0" applyFont="1" applyFill="1" applyBorder="1" applyAlignment="1">
      <alignment horizontal="center" vertical="center" wrapText="1"/>
    </xf>
    <xf numFmtId="169" fontId="25" fillId="9" borderId="6" xfId="0" applyNumberFormat="1" applyFont="1" applyFill="1" applyBorder="1" applyAlignment="1">
      <alignment horizontal="center" vertical="center"/>
    </xf>
    <xf numFmtId="44" fontId="40" fillId="11" borderId="0" xfId="1" applyFont="1" applyFill="1" applyAlignment="1">
      <alignment horizontal="center" vertical="center"/>
    </xf>
    <xf numFmtId="0" fontId="45"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horizontal="center" vertical="center"/>
    </xf>
    <xf numFmtId="0" fontId="44" fillId="0" borderId="0" xfId="0" applyFont="1" applyAlignment="1">
      <alignment horizontal="left" vertical="center"/>
    </xf>
    <xf numFmtId="0" fontId="5" fillId="0" borderId="0" xfId="0" applyFont="1" applyAlignment="1">
      <alignment horizontal="right" vertical="center"/>
    </xf>
    <xf numFmtId="0" fontId="5" fillId="7" borderId="0" xfId="0" applyFont="1" applyFill="1" applyAlignment="1">
      <alignment horizontal="center" vertical="center"/>
    </xf>
    <xf numFmtId="0" fontId="25" fillId="9" borderId="6" xfId="0" applyFont="1" applyFill="1" applyBorder="1" applyAlignment="1">
      <alignment horizontal="left" vertical="center" wrapText="1"/>
    </xf>
    <xf numFmtId="167" fontId="25" fillId="9" borderId="6" xfId="0" applyNumberFormat="1" applyFont="1" applyFill="1" applyBorder="1" applyAlignment="1">
      <alignment horizontal="center" vertical="center"/>
    </xf>
    <xf numFmtId="44" fontId="25" fillId="9" borderId="6" xfId="0" applyNumberFormat="1" applyFont="1" applyFill="1" applyBorder="1" applyAlignment="1">
      <alignment horizontal="center" vertical="center"/>
    </xf>
    <xf numFmtId="44" fontId="25" fillId="9" borderId="6" xfId="1" applyFont="1" applyFill="1" applyBorder="1" applyAlignment="1">
      <alignment horizontal="right" vertical="center"/>
    </xf>
    <xf numFmtId="0" fontId="25" fillId="0" borderId="0" xfId="0" applyFont="1" applyAlignment="1">
      <alignment horizontal="center" vertical="center"/>
    </xf>
    <xf numFmtId="0" fontId="25" fillId="0" borderId="0" xfId="0" applyFont="1" applyAlignment="1">
      <alignment horizontal="left" vertical="center"/>
    </xf>
    <xf numFmtId="44" fontId="46" fillId="9" borderId="6" xfId="1" applyFont="1" applyFill="1" applyBorder="1" applyAlignment="1">
      <alignment horizontal="right" vertical="center"/>
    </xf>
    <xf numFmtId="44" fontId="46" fillId="9" borderId="17" xfId="1" applyFont="1" applyFill="1" applyBorder="1" applyAlignment="1">
      <alignment horizontal="right" vertical="center"/>
    </xf>
    <xf numFmtId="44" fontId="5" fillId="7" borderId="17" xfId="1" applyFont="1" applyFill="1" applyBorder="1" applyAlignment="1">
      <alignment horizontal="right" vertical="center"/>
    </xf>
    <xf numFmtId="0" fontId="25" fillId="3" borderId="0" xfId="0" applyFont="1" applyFill="1" applyAlignment="1">
      <alignment vertical="center"/>
    </xf>
    <xf numFmtId="44" fontId="5" fillId="7" borderId="6" xfId="1" applyFont="1" applyFill="1" applyBorder="1" applyAlignment="1">
      <alignment horizontal="right" vertical="center"/>
    </xf>
    <xf numFmtId="170" fontId="25" fillId="9" borderId="6" xfId="0" applyNumberFormat="1" applyFont="1" applyFill="1" applyBorder="1" applyAlignment="1">
      <alignment horizontal="center" vertical="center"/>
    </xf>
    <xf numFmtId="44" fontId="5" fillId="8" borderId="6" xfId="1" applyFont="1" applyFill="1" applyBorder="1" applyAlignment="1">
      <alignment horizontal="right" vertical="center"/>
    </xf>
    <xf numFmtId="170" fontId="25" fillId="0" borderId="0" xfId="0" applyNumberFormat="1" applyFont="1" applyAlignment="1">
      <alignment horizontal="center" vertical="center"/>
    </xf>
    <xf numFmtId="44" fontId="25" fillId="0" borderId="0" xfId="1" applyFont="1" applyAlignment="1">
      <alignment horizontal="right" vertical="center"/>
    </xf>
    <xf numFmtId="0" fontId="44" fillId="0" borderId="0" xfId="0" applyFont="1" applyAlignment="1">
      <alignment horizontal="right" vertical="center"/>
    </xf>
    <xf numFmtId="44" fontId="5" fillId="9" borderId="17" xfId="1" applyFont="1" applyFill="1" applyBorder="1" applyAlignment="1">
      <alignment horizontal="right" vertical="center"/>
    </xf>
    <xf numFmtId="0" fontId="25" fillId="0" borderId="0" xfId="0" applyFont="1" applyAlignment="1">
      <alignment horizontal="right" vertical="center"/>
    </xf>
    <xf numFmtId="0" fontId="44" fillId="0" borderId="0" xfId="0" applyFont="1" applyAlignment="1">
      <alignment vertical="center" wrapText="1"/>
    </xf>
    <xf numFmtId="2" fontId="44" fillId="0" borderId="0" xfId="0" applyNumberFormat="1" applyFont="1" applyAlignment="1">
      <alignment horizontal="center" vertical="center"/>
    </xf>
    <xf numFmtId="10" fontId="25" fillId="0" borderId="0" xfId="0" applyNumberFormat="1" applyFont="1" applyAlignment="1">
      <alignment horizontal="center" vertical="center"/>
    </xf>
    <xf numFmtId="0" fontId="5" fillId="2" borderId="6" xfId="0" applyFont="1" applyFill="1" applyBorder="1" applyAlignment="1">
      <alignment horizontal="center" vertical="center"/>
    </xf>
    <xf numFmtId="0" fontId="5" fillId="2" borderId="6" xfId="0" applyFont="1" applyFill="1" applyBorder="1" applyAlignment="1">
      <alignment horizontal="right" vertical="center"/>
    </xf>
    <xf numFmtId="0" fontId="25" fillId="12" borderId="0" xfId="0" applyFont="1" applyFill="1" applyAlignment="1">
      <alignment horizontal="center" vertical="center"/>
    </xf>
    <xf numFmtId="44" fontId="5" fillId="9" borderId="6" xfId="1" applyFont="1" applyFill="1" applyBorder="1" applyAlignment="1">
      <alignment horizontal="right" vertical="center"/>
    </xf>
    <xf numFmtId="171" fontId="25" fillId="9" borderId="6" xfId="2" applyNumberFormat="1" applyFont="1" applyFill="1" applyBorder="1" applyAlignment="1">
      <alignment horizontal="center" vertical="center"/>
    </xf>
    <xf numFmtId="44" fontId="25" fillId="12" borderId="0" xfId="1" applyFont="1" applyFill="1" applyAlignment="1">
      <alignment horizontal="center" vertical="center"/>
    </xf>
    <xf numFmtId="0" fontId="5" fillId="3" borderId="0" xfId="0" applyFont="1" applyFill="1" applyAlignment="1">
      <alignment horizontal="right" vertical="center"/>
    </xf>
    <xf numFmtId="0" fontId="25" fillId="3" borderId="0" xfId="0" applyFont="1" applyFill="1" applyAlignment="1">
      <alignment horizontal="center" vertical="center"/>
    </xf>
    <xf numFmtId="0" fontId="25" fillId="3" borderId="0" xfId="0" applyFont="1" applyFill="1" applyAlignment="1">
      <alignment horizontal="left" vertical="center"/>
    </xf>
    <xf numFmtId="0" fontId="25" fillId="3" borderId="0" xfId="0" applyFont="1" applyFill="1" applyAlignment="1">
      <alignment horizontal="right" vertical="center"/>
    </xf>
    <xf numFmtId="44" fontId="44" fillId="0" borderId="0" xfId="1" applyFont="1" applyAlignment="1">
      <alignment vertical="center"/>
    </xf>
    <xf numFmtId="0" fontId="43" fillId="0" borderId="0" xfId="0" applyFont="1" applyAlignment="1">
      <alignment vertical="center"/>
    </xf>
    <xf numFmtId="9" fontId="40" fillId="11" borderId="0" xfId="0" applyNumberFormat="1" applyFont="1" applyFill="1" applyAlignment="1">
      <alignment horizontal="center" vertical="center"/>
    </xf>
    <xf numFmtId="0" fontId="5" fillId="0" borderId="0" xfId="0" applyFont="1" applyAlignment="1">
      <alignment horizontal="right" vertical="center"/>
    </xf>
    <xf numFmtId="0" fontId="25" fillId="9" borderId="6" xfId="0" applyFont="1" applyFill="1" applyBorder="1" applyAlignment="1">
      <alignment horizontal="left" vertical="center" wrapText="1"/>
    </xf>
    <xf numFmtId="0" fontId="5" fillId="7" borderId="0" xfId="0" applyFont="1" applyFill="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9" borderId="6" xfId="0" applyFont="1" applyFill="1" applyBorder="1" applyAlignment="1">
      <alignment horizontal="left" vertical="center" wrapText="1"/>
    </xf>
    <xf numFmtId="0" fontId="5" fillId="7" borderId="0" xfId="0" applyFont="1" applyFill="1" applyAlignment="1">
      <alignment horizontal="center" vertical="center"/>
    </xf>
    <xf numFmtId="0" fontId="5" fillId="0" borderId="0" xfId="0" applyFont="1" applyAlignment="1">
      <alignment horizontal="right" vertical="center"/>
    </xf>
    <xf numFmtId="0" fontId="6" fillId="0" borderId="0" xfId="10"/>
    <xf numFmtId="0" fontId="6" fillId="0" borderId="68" xfId="10" applyBorder="1" applyAlignment="1">
      <alignment horizontal="left"/>
    </xf>
    <xf numFmtId="0" fontId="47" fillId="0" borderId="0" xfId="10" applyFont="1" applyBorder="1"/>
    <xf numFmtId="0" fontId="6" fillId="0" borderId="0" xfId="10" applyBorder="1" applyAlignment="1">
      <alignment horizontal="right"/>
    </xf>
    <xf numFmtId="0" fontId="6" fillId="0" borderId="0" xfId="10" applyBorder="1"/>
    <xf numFmtId="0" fontId="6" fillId="0" borderId="69" xfId="10" applyBorder="1" applyAlignment="1">
      <alignment vertical="center"/>
    </xf>
    <xf numFmtId="0" fontId="6" fillId="0" borderId="0" xfId="10" applyAlignment="1">
      <alignment horizontal="left"/>
    </xf>
    <xf numFmtId="0" fontId="6" fillId="0" borderId="0" xfId="10" applyAlignment="1">
      <alignment horizontal="right"/>
    </xf>
    <xf numFmtId="0" fontId="6" fillId="0" borderId="0" xfId="10" applyAlignment="1">
      <alignment vertical="center"/>
    </xf>
    <xf numFmtId="0" fontId="48" fillId="7" borderId="2" xfId="10" applyFont="1" applyFill="1" applyBorder="1" applyAlignment="1">
      <alignment horizontal="left"/>
    </xf>
    <xf numFmtId="0" fontId="6" fillId="7" borderId="3" xfId="10" applyFill="1" applyBorder="1" applyAlignment="1">
      <alignment horizontal="right"/>
    </xf>
    <xf numFmtId="0" fontId="6" fillId="7" borderId="3" xfId="10" applyFill="1" applyBorder="1"/>
    <xf numFmtId="0" fontId="6" fillId="7" borderId="1" xfId="10" applyFill="1" applyBorder="1" applyAlignment="1">
      <alignment vertical="center"/>
    </xf>
    <xf numFmtId="0" fontId="48" fillId="0" borderId="20" xfId="10" applyFont="1" applyBorder="1" applyAlignment="1">
      <alignment horizontal="left"/>
    </xf>
    <xf numFmtId="174" fontId="48" fillId="0" borderId="72" xfId="10" applyNumberFormat="1" applyFont="1" applyBorder="1" applyAlignment="1">
      <alignment horizontal="right" vertical="center" wrapText="1"/>
    </xf>
    <xf numFmtId="0" fontId="48" fillId="0" borderId="73" xfId="10" applyFont="1" applyBorder="1" applyAlignment="1">
      <alignment horizontal="right" vertical="center"/>
    </xf>
    <xf numFmtId="9" fontId="48" fillId="0" borderId="73" xfId="10" applyNumberFormat="1" applyFont="1" applyBorder="1" applyAlignment="1">
      <alignment horizontal="right" vertical="center"/>
    </xf>
    <xf numFmtId="0" fontId="6" fillId="0" borderId="73" xfId="10" applyBorder="1" applyAlignment="1">
      <alignment horizontal="right" vertical="center"/>
    </xf>
    <xf numFmtId="0" fontId="6" fillId="0" borderId="40" xfId="10" applyBorder="1" applyAlignment="1">
      <alignment horizontal="left"/>
    </xf>
    <xf numFmtId="0" fontId="6" fillId="0" borderId="5" xfId="10" applyBorder="1" applyAlignment="1">
      <alignment horizontal="right"/>
    </xf>
    <xf numFmtId="0" fontId="6" fillId="0" borderId="5" xfId="10" applyBorder="1"/>
    <xf numFmtId="174" fontId="48" fillId="0" borderId="49" xfId="10" applyNumberFormat="1" applyFont="1" applyBorder="1" applyAlignment="1">
      <alignment horizontal="right" vertical="center"/>
    </xf>
    <xf numFmtId="174" fontId="48" fillId="0" borderId="0" xfId="10" applyNumberFormat="1" applyFont="1" applyAlignment="1">
      <alignment horizontal="right" vertical="center"/>
    </xf>
    <xf numFmtId="0" fontId="6" fillId="7" borderId="1" xfId="10" applyFill="1" applyBorder="1" applyAlignment="1">
      <alignment horizontal="right" vertical="center"/>
    </xf>
    <xf numFmtId="10" fontId="48" fillId="0" borderId="72" xfId="10" applyNumberFormat="1" applyFont="1" applyBorder="1" applyAlignment="1">
      <alignment horizontal="right" vertical="center"/>
    </xf>
    <xf numFmtId="0" fontId="48" fillId="0" borderId="40" xfId="10" applyFont="1" applyBorder="1" applyAlignment="1">
      <alignment horizontal="left"/>
    </xf>
    <xf numFmtId="0" fontId="48" fillId="0" borderId="0" xfId="10" applyFont="1" applyAlignment="1">
      <alignment horizontal="left"/>
    </xf>
    <xf numFmtId="0" fontId="17" fillId="7" borderId="2" xfId="10" applyFont="1" applyFill="1" applyBorder="1" applyAlignment="1">
      <alignment horizontal="left"/>
    </xf>
    <xf numFmtId="0" fontId="6" fillId="7" borderId="1" xfId="10" applyFill="1" applyBorder="1"/>
    <xf numFmtId="174" fontId="17" fillId="0" borderId="1" xfId="10" applyNumberFormat="1" applyFont="1" applyBorder="1" applyAlignment="1">
      <alignment horizontal="right" vertical="center"/>
    </xf>
    <xf numFmtId="0" fontId="12" fillId="0" borderId="6" xfId="10" applyFont="1" applyBorder="1" applyAlignment="1">
      <alignment horizontal="center"/>
    </xf>
    <xf numFmtId="0" fontId="12" fillId="13" borderId="6" xfId="10" applyFont="1" applyFill="1" applyBorder="1" applyAlignment="1">
      <alignment horizontal="left"/>
    </xf>
    <xf numFmtId="2" fontId="6" fillId="13" borderId="6" xfId="10" applyNumberFormat="1" applyFill="1" applyBorder="1"/>
    <xf numFmtId="0" fontId="6" fillId="0" borderId="6" xfId="10" applyFont="1" applyBorder="1"/>
    <xf numFmtId="0" fontId="12" fillId="0" borderId="6" xfId="10" applyFont="1" applyBorder="1"/>
    <xf numFmtId="2" fontId="12" fillId="13" borderId="6" xfId="10" applyNumberFormat="1" applyFont="1" applyFill="1" applyBorder="1"/>
    <xf numFmtId="0" fontId="12" fillId="13" borderId="6" xfId="10" applyFont="1" applyFill="1" applyBorder="1"/>
    <xf numFmtId="0" fontId="6" fillId="0" borderId="7" xfId="10" applyFont="1" applyBorder="1"/>
    <xf numFmtId="2" fontId="6" fillId="0" borderId="9" xfId="10" applyNumberFormat="1" applyFont="1" applyBorder="1"/>
    <xf numFmtId="2" fontId="6" fillId="13" borderId="6" xfId="10" applyNumberFormat="1" applyFont="1" applyFill="1" applyBorder="1"/>
    <xf numFmtId="2" fontId="6" fillId="0" borderId="6" xfId="10" applyNumberFormat="1" applyFont="1" applyBorder="1"/>
    <xf numFmtId="0" fontId="5" fillId="7" borderId="0" xfId="0" applyFont="1" applyFill="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9" borderId="6" xfId="0" applyFont="1" applyFill="1" applyBorder="1" applyAlignment="1">
      <alignment horizontal="left" vertical="center" wrapText="1"/>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left" vertical="center"/>
    </xf>
    <xf numFmtId="0" fontId="5" fillId="0" borderId="0" xfId="0" applyFont="1" applyAlignment="1">
      <alignment horizontal="right" vertical="center"/>
    </xf>
    <xf numFmtId="0" fontId="5" fillId="7" borderId="0" xfId="0" applyFont="1" applyFill="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9" borderId="6" xfId="0" applyFont="1" applyFill="1" applyBorder="1" applyAlignment="1">
      <alignment horizontal="left" vertical="center" wrapText="1"/>
    </xf>
    <xf numFmtId="0" fontId="5" fillId="7" borderId="0" xfId="0" applyFont="1" applyFill="1" applyAlignment="1">
      <alignment horizontal="center" vertical="center"/>
    </xf>
    <xf numFmtId="0" fontId="5" fillId="0" borderId="0" xfId="0" applyFont="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9" borderId="6" xfId="0" applyFont="1" applyFill="1" applyBorder="1" applyAlignment="1">
      <alignment horizontal="left" vertical="center" wrapText="1"/>
    </xf>
    <xf numFmtId="10" fontId="25" fillId="0" borderId="0" xfId="2" applyNumberFormat="1" applyFont="1" applyFill="1" applyAlignment="1">
      <alignment horizontal="right" vertical="center"/>
    </xf>
    <xf numFmtId="10" fontId="25" fillId="0" borderId="0" xfId="0" applyNumberFormat="1" applyFont="1" applyFill="1" applyAlignment="1">
      <alignment horizontal="center" vertical="center"/>
    </xf>
    <xf numFmtId="168" fontId="25" fillId="0" borderId="0" xfId="1" applyNumberFormat="1" applyFont="1" applyFill="1" applyAlignment="1">
      <alignment horizontal="center" vertical="center"/>
    </xf>
    <xf numFmtId="0" fontId="5" fillId="7" borderId="6" xfId="0" applyFont="1" applyFill="1" applyBorder="1" applyAlignment="1">
      <alignment horizontal="center" vertical="center"/>
    </xf>
    <xf numFmtId="44" fontId="5" fillId="7" borderId="6" xfId="0" applyNumberFormat="1" applyFont="1" applyFill="1" applyBorder="1" applyAlignment="1">
      <alignment horizontal="center" vertical="center"/>
    </xf>
    <xf numFmtId="44" fontId="25" fillId="9" borderId="6" xfId="1" applyFont="1" applyFill="1" applyBorder="1" applyAlignment="1">
      <alignment horizontal="center" vertical="center"/>
    </xf>
    <xf numFmtId="44" fontId="5" fillId="9" borderId="6" xfId="1" applyFont="1" applyFill="1" applyBorder="1" applyAlignment="1">
      <alignment horizontal="center" vertical="center"/>
    </xf>
    <xf numFmtId="10" fontId="25" fillId="9" borderId="6" xfId="2" applyNumberFormat="1" applyFont="1" applyFill="1" applyBorder="1" applyAlignment="1">
      <alignment horizontal="center" vertical="center"/>
    </xf>
    <xf numFmtId="10" fontId="5" fillId="9" borderId="6" xfId="2" applyNumberFormat="1" applyFont="1" applyFill="1" applyBorder="1" applyAlignment="1">
      <alignment horizontal="center" vertical="center"/>
    </xf>
    <xf numFmtId="0" fontId="25" fillId="12" borderId="6" xfId="0" applyFont="1" applyFill="1" applyBorder="1" applyAlignment="1">
      <alignment horizontal="center" vertical="center"/>
    </xf>
    <xf numFmtId="0" fontId="25" fillId="12" borderId="6" xfId="0" applyFont="1" applyFill="1" applyBorder="1" applyAlignment="1">
      <alignment vertical="center" wrapText="1"/>
    </xf>
    <xf numFmtId="44" fontId="5" fillId="12" borderId="6" xfId="1" applyFont="1" applyFill="1" applyBorder="1" applyAlignment="1">
      <alignment horizontal="center" vertical="center"/>
    </xf>
    <xf numFmtId="10" fontId="25" fillId="12" borderId="6" xfId="2" applyNumberFormat="1" applyFont="1" applyFill="1" applyBorder="1" applyAlignment="1">
      <alignment horizontal="center" vertical="center"/>
    </xf>
    <xf numFmtId="10" fontId="5" fillId="12" borderId="6" xfId="2" applyNumberFormat="1" applyFont="1" applyFill="1" applyBorder="1" applyAlignment="1">
      <alignment horizontal="center" vertical="center"/>
    </xf>
    <xf numFmtId="0" fontId="5" fillId="0" borderId="0" xfId="0" applyFont="1" applyAlignment="1">
      <alignment vertical="center" wrapText="1"/>
    </xf>
    <xf numFmtId="44" fontId="5" fillId="0" borderId="0" xfId="0" applyNumberFormat="1" applyFont="1" applyAlignment="1">
      <alignment horizontal="center" vertical="center"/>
    </xf>
    <xf numFmtId="173" fontId="25" fillId="9" borderId="6" xfId="2" applyNumberFormat="1" applyFont="1" applyFill="1" applyBorder="1" applyAlignment="1">
      <alignment horizontal="center" vertical="center"/>
    </xf>
    <xf numFmtId="173" fontId="5" fillId="9" borderId="6" xfId="2" applyNumberFormat="1" applyFont="1" applyFill="1" applyBorder="1" applyAlignment="1">
      <alignment horizontal="center" vertical="center"/>
    </xf>
    <xf numFmtId="0" fontId="40" fillId="11" borderId="6" xfId="0" applyFont="1" applyFill="1" applyBorder="1" applyAlignment="1">
      <alignment horizontal="right" vertical="center" wrapText="1"/>
    </xf>
    <xf numFmtId="44" fontId="40" fillId="11" borderId="6" xfId="0" applyNumberFormat="1" applyFont="1" applyFill="1" applyBorder="1" applyAlignment="1">
      <alignment horizontal="center" vertical="center"/>
    </xf>
    <xf numFmtId="44" fontId="25" fillId="0" borderId="0" xfId="0" applyNumberFormat="1" applyFont="1" applyAlignment="1">
      <alignment horizontal="center" vertical="center"/>
    </xf>
    <xf numFmtId="44" fontId="43" fillId="11" borderId="6" xfId="0" applyNumberFormat="1" applyFont="1" applyFill="1" applyBorder="1" applyAlignment="1">
      <alignment horizontal="center" vertical="center"/>
    </xf>
    <xf numFmtId="44" fontId="25" fillId="3" borderId="6" xfId="1" applyFont="1" applyFill="1" applyBorder="1" applyAlignment="1">
      <alignment horizontal="right" vertical="center"/>
    </xf>
    <xf numFmtId="44" fontId="25" fillId="3" borderId="0" xfId="1" applyFont="1" applyFill="1" applyAlignment="1">
      <alignment vertical="center"/>
    </xf>
    <xf numFmtId="2" fontId="29" fillId="0" borderId="67" xfId="24"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49" fontId="26" fillId="0" borderId="74" xfId="0" applyNumberFormat="1" applyFont="1" applyBorder="1" applyAlignment="1">
      <alignment vertical="top" wrapText="1"/>
    </xf>
    <xf numFmtId="49" fontId="26" fillId="0" borderId="75" xfId="0" applyNumberFormat="1" applyFont="1" applyBorder="1" applyAlignment="1">
      <alignment vertical="top" wrapText="1"/>
    </xf>
    <xf numFmtId="49" fontId="26" fillId="0" borderId="68" xfId="0" applyNumberFormat="1" applyFont="1" applyBorder="1" applyAlignment="1">
      <alignment vertical="top" wrapText="1"/>
    </xf>
    <xf numFmtId="0" fontId="6" fillId="0" borderId="68" xfId="24" applyFont="1" applyBorder="1"/>
    <xf numFmtId="0" fontId="6" fillId="0" borderId="69" xfId="24" applyBorder="1"/>
    <xf numFmtId="0" fontId="12" fillId="0" borderId="68" xfId="0" applyFont="1" applyBorder="1" applyAlignment="1">
      <alignment horizontal="left" vertical="top"/>
    </xf>
    <xf numFmtId="0" fontId="28" fillId="0" borderId="68" xfId="24" applyFont="1" applyBorder="1" applyAlignment="1">
      <alignment horizontal="center" vertical="center"/>
    </xf>
    <xf numFmtId="0" fontId="30" fillId="0" borderId="68" xfId="24" applyFont="1" applyBorder="1" applyAlignment="1">
      <alignment vertical="center"/>
    </xf>
    <xf numFmtId="0" fontId="30" fillId="0" borderId="68" xfId="24" applyFont="1" applyBorder="1"/>
    <xf numFmtId="0" fontId="29" fillId="0" borderId="68" xfId="24" applyFont="1" applyBorder="1"/>
    <xf numFmtId="0" fontId="6" fillId="0" borderId="68" xfId="24" applyBorder="1"/>
    <xf numFmtId="0" fontId="12" fillId="0" borderId="68" xfId="24" applyFont="1" applyBorder="1"/>
    <xf numFmtId="4" fontId="12" fillId="0" borderId="69" xfId="24" applyNumberFormat="1" applyFont="1" applyBorder="1"/>
    <xf numFmtId="0" fontId="12" fillId="0" borderId="70" xfId="24" applyFont="1" applyBorder="1"/>
    <xf numFmtId="0" fontId="6" fillId="0" borderId="16" xfId="24" applyBorder="1"/>
    <xf numFmtId="0" fontId="6" fillId="0" borderId="16" xfId="24" applyFont="1" applyBorder="1"/>
    <xf numFmtId="0" fontId="6" fillId="0" borderId="71" xfId="24" applyBorder="1"/>
    <xf numFmtId="0" fontId="57" fillId="3" borderId="0" xfId="0" applyFont="1" applyFill="1" applyBorder="1"/>
    <xf numFmtId="0" fontId="55" fillId="3" borderId="0" xfId="0" applyFont="1" applyFill="1" applyBorder="1" applyAlignment="1">
      <alignment vertical="center"/>
    </xf>
    <xf numFmtId="0" fontId="55" fillId="3" borderId="0" xfId="0" applyFont="1" applyFill="1" applyBorder="1" applyAlignment="1">
      <alignment horizontal="center" vertical="center"/>
    </xf>
    <xf numFmtId="0" fontId="55" fillId="3" borderId="0" xfId="0" applyFont="1" applyFill="1" applyBorder="1" applyAlignment="1">
      <alignment horizontal="right" vertical="center"/>
    </xf>
    <xf numFmtId="0" fontId="35" fillId="3" borderId="0" xfId="0" applyFont="1" applyFill="1" applyBorder="1"/>
    <xf numFmtId="0" fontId="55" fillId="3" borderId="0" xfId="0" applyFont="1" applyFill="1" applyBorder="1" applyAlignment="1">
      <alignment horizontal="left" vertical="center" wrapText="1"/>
    </xf>
    <xf numFmtId="0" fontId="34" fillId="0" borderId="0" xfId="0" applyFont="1" applyBorder="1" applyAlignment="1">
      <alignment vertical="center"/>
    </xf>
    <xf numFmtId="0" fontId="34" fillId="0" borderId="0" xfId="0" applyFont="1" applyBorder="1" applyAlignment="1">
      <alignment horizontal="center" vertical="center"/>
    </xf>
    <xf numFmtId="0" fontId="34" fillId="0" borderId="0" xfId="0" applyFont="1" applyBorder="1" applyAlignment="1">
      <alignment horizontal="right" vertical="center"/>
    </xf>
    <xf numFmtId="0" fontId="33" fillId="0" borderId="0" xfId="0" applyFont="1" applyBorder="1" applyAlignment="1">
      <alignment horizontal="center" vertical="center"/>
    </xf>
    <xf numFmtId="0" fontId="58" fillId="3" borderId="0" xfId="0" applyFont="1" applyFill="1" applyBorder="1" applyAlignment="1">
      <alignment horizontal="left" vertical="center"/>
    </xf>
    <xf numFmtId="0" fontId="55" fillId="3" borderId="0" xfId="0" applyFont="1" applyFill="1" applyBorder="1" applyAlignment="1">
      <alignment horizontal="left" vertical="center" wrapText="1"/>
    </xf>
    <xf numFmtId="0" fontId="34" fillId="0" borderId="0" xfId="0" applyFont="1" applyAlignment="1">
      <alignment horizontal="left" vertical="center" wrapText="1"/>
    </xf>
    <xf numFmtId="0" fontId="4" fillId="0" borderId="0" xfId="0" applyFont="1" applyBorder="1" applyAlignment="1">
      <alignment horizontal="center" vertical="center"/>
    </xf>
    <xf numFmtId="0" fontId="34" fillId="0" borderId="0" xfId="0" applyFont="1" applyBorder="1" applyAlignment="1">
      <alignment horizontal="left" vertical="center" wrapText="1"/>
    </xf>
    <xf numFmtId="0" fontId="42" fillId="11" borderId="6" xfId="0" applyFont="1" applyFill="1" applyBorder="1" applyAlignment="1">
      <alignment horizontal="left" vertical="center"/>
    </xf>
    <xf numFmtId="0" fontId="33" fillId="12" borderId="6" xfId="0" applyFont="1" applyFill="1" applyBorder="1" applyAlignment="1">
      <alignment horizontal="left" vertical="center" wrapText="1"/>
    </xf>
    <xf numFmtId="0" fontId="38" fillId="0" borderId="0" xfId="0" applyFont="1" applyAlignment="1">
      <alignment horizontal="center" vertical="center"/>
    </xf>
    <xf numFmtId="0" fontId="33" fillId="0" borderId="0" xfId="0" applyFont="1" applyAlignment="1">
      <alignment horizontal="center" vertical="center"/>
    </xf>
    <xf numFmtId="0" fontId="5" fillId="0" borderId="0" xfId="0" applyFont="1" applyAlignment="1">
      <alignment horizontal="center" vertical="center"/>
    </xf>
    <xf numFmtId="0" fontId="40" fillId="11" borderId="7" xfId="0" applyFont="1" applyFill="1" applyBorder="1" applyAlignment="1">
      <alignment horizontal="right" vertical="center"/>
    </xf>
    <xf numFmtId="0" fontId="40" fillId="11" borderId="8" xfId="0" applyFont="1" applyFill="1" applyBorder="1" applyAlignment="1">
      <alignment horizontal="right" vertical="center"/>
    </xf>
    <xf numFmtId="0" fontId="40" fillId="11" borderId="9" xfId="0" applyFont="1" applyFill="1" applyBorder="1" applyAlignment="1">
      <alignment horizontal="right" vertical="center"/>
    </xf>
    <xf numFmtId="0" fontId="5" fillId="2" borderId="6" xfId="0" applyFont="1" applyFill="1" applyBorder="1" applyAlignment="1">
      <alignment horizontal="left" vertical="center"/>
    </xf>
    <xf numFmtId="0" fontId="40" fillId="11" borderId="6" xfId="0" applyFont="1" applyFill="1" applyBorder="1" applyAlignment="1">
      <alignment horizontal="left" vertical="center"/>
    </xf>
    <xf numFmtId="0" fontId="40" fillId="11" borderId="6" xfId="0" applyFont="1" applyFill="1" applyBorder="1" applyAlignment="1">
      <alignment horizontal="right" vertical="center"/>
    </xf>
    <xf numFmtId="0" fontId="25" fillId="0" borderId="0" xfId="0" applyFont="1" applyAlignment="1">
      <alignment horizontal="left" vertical="center"/>
    </xf>
    <xf numFmtId="0" fontId="5" fillId="0" borderId="0" xfId="0" applyFont="1" applyAlignment="1">
      <alignment horizontal="right" vertical="center"/>
    </xf>
    <xf numFmtId="0" fontId="54" fillId="9" borderId="6" xfId="0" applyFont="1" applyFill="1" applyBorder="1" applyAlignment="1">
      <alignment horizontal="left" vertical="center" wrapText="1"/>
    </xf>
    <xf numFmtId="0" fontId="42" fillId="11" borderId="7" xfId="0" applyFont="1" applyFill="1" applyBorder="1" applyAlignment="1">
      <alignment horizontal="center" vertical="center"/>
    </xf>
    <xf numFmtId="0" fontId="42" fillId="11" borderId="9" xfId="0" applyFont="1" applyFill="1" applyBorder="1" applyAlignment="1">
      <alignment horizontal="center" vertical="center"/>
    </xf>
    <xf numFmtId="0" fontId="5" fillId="7" borderId="6" xfId="0" applyFont="1" applyFill="1" applyBorder="1" applyAlignment="1">
      <alignment horizontal="left" vertical="center"/>
    </xf>
    <xf numFmtId="0" fontId="25" fillId="0" borderId="0" xfId="0" applyFont="1" applyAlignment="1">
      <alignment horizontal="center" vertical="center"/>
    </xf>
    <xf numFmtId="0" fontId="56" fillId="12" borderId="6" xfId="0" applyFont="1" applyFill="1" applyBorder="1" applyAlignment="1">
      <alignment horizontal="left" vertical="center" wrapText="1"/>
    </xf>
    <xf numFmtId="170" fontId="46" fillId="9" borderId="6" xfId="0" applyNumberFormat="1" applyFont="1" applyFill="1" applyBorder="1" applyAlignment="1">
      <alignment horizontal="right" vertical="center"/>
    </xf>
    <xf numFmtId="170" fontId="5" fillId="7" borderId="7" xfId="0" applyNumberFormat="1" applyFont="1" applyFill="1" applyBorder="1" applyAlignment="1">
      <alignment horizontal="right" vertical="center"/>
    </xf>
    <xf numFmtId="170" fontId="5" fillId="7" borderId="9" xfId="0" applyNumberFormat="1" applyFont="1" applyFill="1" applyBorder="1" applyAlignment="1">
      <alignment horizontal="right" vertical="center"/>
    </xf>
    <xf numFmtId="170" fontId="5" fillId="9" borderId="6" xfId="0" applyNumberFormat="1" applyFont="1" applyFill="1" applyBorder="1" applyAlignment="1">
      <alignment horizontal="right" vertical="center"/>
    </xf>
    <xf numFmtId="170" fontId="5" fillId="7" borderId="6" xfId="0" applyNumberFormat="1" applyFont="1" applyFill="1" applyBorder="1" applyAlignment="1">
      <alignment horizontal="right" vertical="center"/>
    </xf>
    <xf numFmtId="0" fontId="5" fillId="7" borderId="0" xfId="0" applyFont="1" applyFill="1" applyAlignment="1">
      <alignment horizontal="left" vertical="center" wrapText="1"/>
    </xf>
    <xf numFmtId="0" fontId="5" fillId="7" borderId="16" xfId="0" applyFont="1" applyFill="1" applyBorder="1" applyAlignment="1">
      <alignment horizontal="left" vertical="center" wrapText="1"/>
    </xf>
    <xf numFmtId="0" fontId="5" fillId="7" borderId="0" xfId="0" applyFont="1" applyFill="1" applyAlignment="1">
      <alignment horizontal="center" vertical="center"/>
    </xf>
    <xf numFmtId="0" fontId="5" fillId="7" borderId="16" xfId="0" applyFont="1" applyFill="1" applyBorder="1" applyAlignment="1">
      <alignment horizontal="center" vertical="center"/>
    </xf>
    <xf numFmtId="0" fontId="46" fillId="9" borderId="6" xfId="0" applyFont="1" applyFill="1" applyBorder="1" applyAlignment="1">
      <alignment horizontal="right" vertical="center"/>
    </xf>
    <xf numFmtId="0" fontId="5" fillId="7" borderId="6" xfId="0" applyFont="1" applyFill="1" applyBorder="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xf>
    <xf numFmtId="0" fontId="13" fillId="0" borderId="7" xfId="10" applyFont="1" applyBorder="1" applyAlignment="1">
      <alignment horizontal="center" wrapText="1"/>
    </xf>
    <xf numFmtId="0" fontId="13" fillId="0" borderId="8" xfId="10" applyFont="1" applyBorder="1" applyAlignment="1">
      <alignment horizontal="center" wrapText="1"/>
    </xf>
    <xf numFmtId="0" fontId="13" fillId="0" borderId="9" xfId="10" applyFont="1" applyBorder="1" applyAlignment="1">
      <alignment horizontal="center" wrapText="1"/>
    </xf>
    <xf numFmtId="0" fontId="13" fillId="0" borderId="70" xfId="10" applyFont="1" applyBorder="1" applyAlignment="1">
      <alignment horizontal="center" wrapText="1"/>
    </xf>
    <xf numFmtId="0" fontId="13" fillId="0" borderId="16" xfId="10" applyFont="1" applyBorder="1" applyAlignment="1">
      <alignment horizontal="center" wrapText="1"/>
    </xf>
    <xf numFmtId="0" fontId="13" fillId="0" borderId="71" xfId="10" applyFont="1" applyBorder="1" applyAlignment="1">
      <alignment horizontal="center" wrapText="1"/>
    </xf>
    <xf numFmtId="4" fontId="53" fillId="0" borderId="77" xfId="24" applyNumberFormat="1" applyFont="1" applyBorder="1" applyAlignment="1">
      <alignment horizontal="center" vertical="center"/>
    </xf>
    <xf numFmtId="4" fontId="53" fillId="0" borderId="78" xfId="24" applyNumberFormat="1" applyFont="1" applyBorder="1" applyAlignment="1">
      <alignment horizontal="center" vertical="center"/>
    </xf>
    <xf numFmtId="49" fontId="41" fillId="0" borderId="75" xfId="0" applyNumberFormat="1" applyFont="1" applyBorder="1" applyAlignment="1">
      <alignment horizontal="center" vertical="top" wrapText="1"/>
    </xf>
    <xf numFmtId="49" fontId="41" fillId="0" borderId="76" xfId="0" applyNumberFormat="1" applyFont="1" applyBorder="1" applyAlignment="1">
      <alignment horizontal="center" vertical="top" wrapText="1"/>
    </xf>
    <xf numFmtId="49" fontId="41" fillId="0" borderId="0" xfId="0" applyNumberFormat="1" applyFont="1" applyBorder="1" applyAlignment="1">
      <alignment horizontal="center" vertical="top" wrapText="1"/>
    </xf>
    <xf numFmtId="49" fontId="41" fillId="0" borderId="69" xfId="0" applyNumberFormat="1" applyFont="1" applyBorder="1" applyAlignment="1">
      <alignment horizontal="center" vertical="top" wrapText="1"/>
    </xf>
    <xf numFmtId="0" fontId="17" fillId="0" borderId="68" xfId="0" applyFont="1" applyBorder="1" applyAlignment="1">
      <alignment horizontal="left" vertical="center" wrapText="1"/>
    </xf>
    <xf numFmtId="0" fontId="17" fillId="0" borderId="0" xfId="0" applyFont="1" applyBorder="1" applyAlignment="1">
      <alignment horizontal="left" vertical="center" wrapText="1"/>
    </xf>
    <xf numFmtId="0" fontId="17" fillId="0" borderId="69" xfId="0" applyFont="1" applyBorder="1" applyAlignment="1">
      <alignment horizontal="left" vertical="center" wrapText="1"/>
    </xf>
    <xf numFmtId="0" fontId="27" fillId="0" borderId="68" xfId="24" applyFont="1" applyBorder="1" applyAlignment="1">
      <alignment horizontal="center" vertical="center" wrapText="1"/>
    </xf>
    <xf numFmtId="0" fontId="27" fillId="0" borderId="0" xfId="24" applyFont="1" applyBorder="1" applyAlignment="1">
      <alignment horizontal="center" vertical="center" wrapText="1"/>
    </xf>
    <xf numFmtId="0" fontId="27" fillId="0" borderId="69" xfId="24" applyFont="1" applyBorder="1" applyAlignment="1">
      <alignment horizontal="center" vertical="center" wrapText="1"/>
    </xf>
    <xf numFmtId="0" fontId="29" fillId="0" borderId="0" xfId="24" applyFont="1" applyBorder="1" applyAlignment="1">
      <alignment horizontal="left"/>
    </xf>
    <xf numFmtId="10" fontId="6" fillId="0" borderId="7" xfId="22" applyNumberFormat="1" applyFont="1" applyBorder="1" applyAlignment="1">
      <alignment horizontal="center" vertical="center"/>
    </xf>
    <xf numFmtId="10" fontId="6" fillId="0" borderId="9" xfId="22" applyNumberFormat="1" applyFont="1" applyBorder="1" applyAlignment="1">
      <alignment horizontal="center" vertical="center"/>
    </xf>
    <xf numFmtId="49" fontId="17" fillId="5" borderId="2" xfId="12" applyNumberFormat="1" applyFont="1" applyFill="1" applyBorder="1" applyAlignment="1">
      <alignment horizontal="center" vertical="center"/>
    </xf>
    <xf numFmtId="49" fontId="17" fillId="5" borderId="3" xfId="12" applyNumberFormat="1" applyFont="1" applyFill="1" applyBorder="1" applyAlignment="1">
      <alignment horizontal="center" vertical="center"/>
    </xf>
    <xf numFmtId="49" fontId="17" fillId="5" borderId="1" xfId="12" applyNumberFormat="1" applyFont="1" applyFill="1" applyBorder="1" applyAlignment="1">
      <alignment horizontal="center" vertical="center"/>
    </xf>
    <xf numFmtId="49" fontId="20" fillId="5" borderId="22" xfId="12" applyNumberFormat="1" applyFont="1" applyFill="1" applyBorder="1" applyAlignment="1">
      <alignment horizontal="center" vertical="center" wrapText="1"/>
    </xf>
    <xf numFmtId="49" fontId="20" fillId="5" borderId="23" xfId="12" applyNumberFormat="1" applyFont="1" applyFill="1" applyBorder="1" applyAlignment="1">
      <alignment horizontal="center" vertical="center" wrapText="1"/>
    </xf>
    <xf numFmtId="49" fontId="20" fillId="5" borderId="24" xfId="12" applyNumberFormat="1" applyFont="1" applyFill="1" applyBorder="1" applyAlignment="1">
      <alignment horizontal="center" vertical="center" wrapText="1"/>
    </xf>
    <xf numFmtId="49" fontId="20" fillId="5" borderId="25" xfId="12" applyNumberFormat="1" applyFont="1" applyFill="1" applyBorder="1" applyAlignment="1">
      <alignment horizontal="center" vertical="center" wrapText="1"/>
    </xf>
    <xf numFmtId="49" fontId="20" fillId="5" borderId="29" xfId="12" applyNumberFormat="1" applyFont="1" applyFill="1" applyBorder="1" applyAlignment="1">
      <alignment horizontal="center" vertical="center" wrapText="1"/>
    </xf>
    <xf numFmtId="49" fontId="20" fillId="5" borderId="6" xfId="12" applyNumberFormat="1" applyFont="1" applyFill="1" applyBorder="1" applyAlignment="1">
      <alignment horizontal="center" vertical="center" wrapText="1"/>
    </xf>
    <xf numFmtId="49" fontId="20" fillId="5" borderId="7" xfId="12" applyNumberFormat="1" applyFont="1" applyFill="1" applyBorder="1" applyAlignment="1">
      <alignment horizontal="center" vertical="center" wrapText="1"/>
    </xf>
    <xf numFmtId="49" fontId="20" fillId="5" borderId="30" xfId="12" applyNumberFormat="1" applyFont="1" applyFill="1" applyBorder="1" applyAlignment="1">
      <alignment horizontal="center" vertical="center" wrapText="1"/>
    </xf>
    <xf numFmtId="0" fontId="20" fillId="0" borderId="26"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27" xfId="12" applyFont="1" applyFill="1" applyBorder="1" applyAlignment="1">
      <alignment horizontal="center" vertical="center"/>
    </xf>
    <xf numFmtId="0" fontId="20" fillId="0" borderId="32" xfId="12" applyFont="1" applyFill="1" applyBorder="1" applyAlignment="1">
      <alignment horizontal="center" vertical="center"/>
    </xf>
    <xf numFmtId="0" fontId="20" fillId="0" borderId="28" xfId="12" applyFont="1" applyFill="1" applyBorder="1" applyAlignment="1">
      <alignment horizontal="center" vertical="center"/>
    </xf>
    <xf numFmtId="0" fontId="20" fillId="0" borderId="33" xfId="12" applyFont="1" applyFill="1" applyBorder="1" applyAlignment="1">
      <alignment horizontal="center" vertical="center"/>
    </xf>
    <xf numFmtId="0" fontId="20" fillId="3" borderId="34" xfId="12" applyFont="1" applyFill="1" applyBorder="1" applyAlignment="1">
      <alignment horizontal="center" vertical="center"/>
    </xf>
    <xf numFmtId="0" fontId="20" fillId="3" borderId="35" xfId="12" applyFont="1" applyFill="1" applyBorder="1" applyAlignment="1">
      <alignment horizontal="center" vertical="center"/>
    </xf>
    <xf numFmtId="0" fontId="6" fillId="0" borderId="20" xfId="12" applyFont="1" applyBorder="1" applyAlignment="1">
      <alignment vertical="center"/>
    </xf>
    <xf numFmtId="0" fontId="6" fillId="0" borderId="0" xfId="12" applyFont="1" applyBorder="1" applyAlignment="1">
      <alignment vertical="center"/>
    </xf>
    <xf numFmtId="0" fontId="12" fillId="0" borderId="23" xfId="12" applyFont="1" applyFill="1" applyBorder="1" applyAlignment="1">
      <alignment horizontal="justify" vertical="center" wrapText="1"/>
    </xf>
    <xf numFmtId="0" fontId="12" fillId="0" borderId="25" xfId="12" applyFont="1" applyFill="1" applyBorder="1" applyAlignment="1">
      <alignment horizontal="justify" vertical="center" wrapText="1"/>
    </xf>
    <xf numFmtId="0" fontId="18" fillId="0" borderId="24" xfId="12" applyFont="1" applyBorder="1" applyAlignment="1">
      <alignment horizontal="center"/>
    </xf>
    <xf numFmtId="0" fontId="18" fillId="0" borderId="36" xfId="12" applyFont="1" applyBorder="1" applyAlignment="1">
      <alignment horizontal="center"/>
    </xf>
    <xf numFmtId="0" fontId="12" fillId="0" borderId="31" xfId="12" applyFont="1" applyFill="1" applyBorder="1" applyAlignment="1">
      <alignment horizontal="right" vertical="center"/>
    </xf>
    <xf numFmtId="0" fontId="12" fillId="0" borderId="32" xfId="12" applyFont="1" applyFill="1" applyBorder="1" applyAlignment="1">
      <alignment horizontal="right" vertical="center"/>
    </xf>
    <xf numFmtId="10" fontId="6" fillId="0" borderId="34" xfId="22" applyNumberFormat="1" applyFont="1" applyBorder="1" applyAlignment="1">
      <alignment horizontal="center" vertical="center"/>
    </xf>
    <xf numFmtId="10" fontId="6" fillId="0" borderId="35" xfId="22" applyNumberFormat="1" applyFont="1" applyBorder="1" applyAlignment="1">
      <alignment horizontal="center" vertical="center"/>
    </xf>
    <xf numFmtId="0" fontId="6" fillId="0" borderId="20" xfId="12" applyFont="1" applyBorder="1" applyAlignment="1">
      <alignment horizontal="center" vertical="center"/>
    </xf>
    <xf numFmtId="0" fontId="6" fillId="0" borderId="0" xfId="12" applyFont="1" applyBorder="1" applyAlignment="1">
      <alignment horizontal="center" vertical="center"/>
    </xf>
    <xf numFmtId="10" fontId="6" fillId="0" borderId="24" xfId="22" applyNumberFormat="1" applyFont="1" applyBorder="1" applyAlignment="1">
      <alignment horizontal="center" vertical="center"/>
    </xf>
    <xf numFmtId="10" fontId="6" fillId="0" borderId="36" xfId="22" applyNumberFormat="1" applyFont="1" applyBorder="1" applyAlignment="1">
      <alignment horizontal="center" vertical="center"/>
    </xf>
    <xf numFmtId="49" fontId="20" fillId="5" borderId="37" xfId="12" applyNumberFormat="1" applyFont="1" applyFill="1" applyBorder="1" applyAlignment="1">
      <alignment horizontal="center" vertical="center" wrapText="1"/>
    </xf>
    <xf numFmtId="49" fontId="20" fillId="5" borderId="38" xfId="12" applyNumberFormat="1" applyFont="1" applyFill="1" applyBorder="1" applyAlignment="1">
      <alignment horizontal="center" vertical="center" wrapText="1"/>
    </xf>
    <xf numFmtId="49" fontId="20" fillId="5" borderId="39" xfId="12" applyNumberFormat="1" applyFont="1" applyFill="1" applyBorder="1" applyAlignment="1">
      <alignment horizontal="center" vertical="center" wrapText="1"/>
    </xf>
    <xf numFmtId="10" fontId="9" fillId="0" borderId="45" xfId="22" applyNumberFormat="1" applyFont="1" applyBorder="1" applyAlignment="1">
      <alignment horizontal="center" vertical="center" wrapText="1"/>
    </xf>
    <xf numFmtId="10" fontId="9" fillId="0" borderId="47" xfId="22" applyNumberFormat="1" applyFont="1" applyBorder="1" applyAlignment="1">
      <alignment horizontal="center" vertical="center" wrapText="1"/>
    </xf>
    <xf numFmtId="0" fontId="22" fillId="0" borderId="17" xfId="12" applyFont="1" applyBorder="1" applyAlignment="1">
      <alignment horizontal="center" vertical="center" wrapText="1"/>
    </xf>
    <xf numFmtId="0" fontId="22" fillId="0" borderId="48" xfId="12" applyFont="1" applyBorder="1" applyAlignment="1">
      <alignment horizontal="center" vertical="center" wrapText="1"/>
    </xf>
    <xf numFmtId="0" fontId="22" fillId="0" borderId="46" xfId="12" applyFont="1" applyBorder="1" applyAlignment="1">
      <alignment horizontal="center" vertical="center" wrapText="1"/>
    </xf>
    <xf numFmtId="0" fontId="22" fillId="0" borderId="49" xfId="12" applyFont="1" applyBorder="1" applyAlignment="1">
      <alignment horizontal="center" vertical="center" wrapText="1"/>
    </xf>
    <xf numFmtId="0" fontId="6" fillId="0" borderId="45" xfId="12" applyFont="1" applyBorder="1" applyAlignment="1">
      <alignment horizontal="center" vertical="center"/>
    </xf>
    <xf numFmtId="0" fontId="6" fillId="0" borderId="26" xfId="12" applyFont="1" applyBorder="1" applyAlignment="1">
      <alignment horizontal="center" vertical="center"/>
    </xf>
    <xf numFmtId="0" fontId="6" fillId="0" borderId="17" xfId="12" applyFont="1" applyFill="1" applyBorder="1" applyAlignment="1">
      <alignment horizontal="left" vertical="center"/>
    </xf>
    <xf numFmtId="0" fontId="6" fillId="0" borderId="27" xfId="12" applyFont="1" applyFill="1" applyBorder="1" applyAlignment="1">
      <alignment horizontal="left" vertical="center"/>
    </xf>
    <xf numFmtId="10" fontId="6" fillId="0" borderId="46" xfId="22" applyNumberFormat="1" applyFont="1" applyFill="1" applyBorder="1" applyAlignment="1" applyProtection="1">
      <alignment horizontal="center" vertical="center"/>
      <protection locked="0"/>
    </xf>
    <xf numFmtId="10" fontId="6" fillId="0" borderId="28" xfId="22" applyNumberFormat="1" applyFont="1" applyFill="1" applyBorder="1" applyAlignment="1" applyProtection="1">
      <alignment horizontal="center" vertical="center"/>
      <protection locked="0"/>
    </xf>
    <xf numFmtId="10" fontId="6" fillId="0" borderId="43" xfId="22" applyNumberFormat="1" applyFont="1" applyBorder="1" applyAlignment="1">
      <alignment horizontal="center" vertical="center"/>
    </xf>
    <xf numFmtId="10" fontId="6" fillId="0" borderId="44" xfId="22" applyNumberFormat="1" applyFont="1" applyBorder="1" applyAlignment="1">
      <alignment horizontal="center" vertical="center"/>
    </xf>
    <xf numFmtId="0" fontId="13" fillId="0" borderId="37" xfId="12" applyFont="1" applyBorder="1" applyAlignment="1">
      <alignment horizontal="center" vertical="center"/>
    </xf>
    <xf numFmtId="0" fontId="13" fillId="0" borderId="38" xfId="12" applyFont="1" applyBorder="1" applyAlignment="1">
      <alignment horizontal="center" vertical="center"/>
    </xf>
    <xf numFmtId="0" fontId="13" fillId="0" borderId="40" xfId="12" applyFont="1" applyBorder="1" applyAlignment="1">
      <alignment horizontal="center" vertical="center"/>
    </xf>
    <xf numFmtId="0" fontId="13" fillId="0" borderId="5" xfId="12" applyFont="1" applyBorder="1" applyAlignment="1">
      <alignment horizontal="center" vertical="center"/>
    </xf>
    <xf numFmtId="10" fontId="6" fillId="0" borderId="43" xfId="12" applyNumberFormat="1" applyFont="1" applyFill="1" applyBorder="1" applyAlignment="1">
      <alignment horizontal="center" vertical="center"/>
    </xf>
    <xf numFmtId="10" fontId="6" fillId="0" borderId="44" xfId="12" applyNumberFormat="1" applyFont="1" applyFill="1" applyBorder="1" applyAlignment="1">
      <alignment horizontal="center" vertical="center"/>
    </xf>
    <xf numFmtId="10" fontId="6" fillId="0" borderId="0" xfId="22" applyNumberFormat="1" applyFont="1" applyBorder="1" applyAlignment="1">
      <alignment horizontal="center" vertical="center"/>
    </xf>
    <xf numFmtId="165" fontId="12" fillId="5" borderId="22" xfId="12" applyNumberFormat="1" applyFont="1" applyFill="1" applyBorder="1" applyAlignment="1">
      <alignment horizontal="center" vertical="center" wrapText="1"/>
    </xf>
    <xf numFmtId="165" fontId="12" fillId="5" borderId="23" xfId="12" applyNumberFormat="1" applyFont="1" applyFill="1" applyBorder="1" applyAlignment="1">
      <alignment horizontal="center" vertical="center" wrapText="1"/>
    </xf>
    <xf numFmtId="165" fontId="12" fillId="5" borderId="25" xfId="12" applyNumberFormat="1" applyFont="1" applyFill="1" applyBorder="1" applyAlignment="1">
      <alignment horizontal="center" vertical="center" wrapText="1"/>
    </xf>
    <xf numFmtId="165" fontId="12" fillId="5" borderId="29" xfId="12" applyNumberFormat="1" applyFont="1" applyFill="1" applyBorder="1" applyAlignment="1">
      <alignment horizontal="center" vertical="center" wrapText="1"/>
    </xf>
    <xf numFmtId="165" fontId="12" fillId="5" borderId="6" xfId="12" applyNumberFormat="1" applyFont="1" applyFill="1" applyBorder="1" applyAlignment="1">
      <alignment horizontal="center" vertical="center" wrapText="1"/>
    </xf>
    <xf numFmtId="165" fontId="12" fillId="5" borderId="30" xfId="12" applyNumberFormat="1" applyFont="1" applyFill="1" applyBorder="1" applyAlignment="1">
      <alignment horizontal="center" vertical="center" wrapText="1"/>
    </xf>
    <xf numFmtId="0" fontId="6" fillId="0" borderId="20" xfId="12" applyFont="1" applyFill="1" applyBorder="1" applyAlignment="1">
      <alignment horizontal="center" vertical="center"/>
    </xf>
    <xf numFmtId="0" fontId="6" fillId="0" borderId="0" xfId="12" applyFont="1" applyFill="1" applyBorder="1" applyAlignment="1">
      <alignment horizontal="center" vertical="center"/>
    </xf>
    <xf numFmtId="0" fontId="12" fillId="0" borderId="37" xfId="12" applyFont="1" applyFill="1" applyBorder="1" applyAlignment="1">
      <alignment horizontal="center" vertical="center"/>
    </xf>
    <xf numFmtId="0" fontId="12" fillId="0" borderId="38" xfId="12" applyFont="1" applyFill="1" applyBorder="1" applyAlignment="1">
      <alignment horizontal="center" vertical="center"/>
    </xf>
    <xf numFmtId="0" fontId="12" fillId="0" borderId="39" xfId="12" applyFont="1" applyFill="1" applyBorder="1" applyAlignment="1">
      <alignment horizontal="center" vertical="center"/>
    </xf>
    <xf numFmtId="0" fontId="12" fillId="0" borderId="40" xfId="12" applyFont="1" applyFill="1" applyBorder="1" applyAlignment="1">
      <alignment horizontal="center" vertical="center"/>
    </xf>
    <xf numFmtId="0" fontId="12" fillId="0" borderId="5" xfId="12" applyFont="1" applyFill="1" applyBorder="1" applyAlignment="1">
      <alignment horizontal="center" vertical="center"/>
    </xf>
    <xf numFmtId="0" fontId="12" fillId="0" borderId="41" xfId="12" applyFont="1" applyFill="1" applyBorder="1" applyAlignment="1">
      <alignment horizontal="center" vertical="center"/>
    </xf>
    <xf numFmtId="0" fontId="20" fillId="3" borderId="32" xfId="12" applyFont="1" applyFill="1" applyBorder="1" applyAlignment="1">
      <alignment horizontal="center" vertical="center"/>
    </xf>
    <xf numFmtId="4" fontId="16" fillId="0" borderId="0" xfId="12" applyNumberFormat="1" applyFont="1" applyAlignment="1">
      <alignment horizontal="center" wrapText="1"/>
    </xf>
    <xf numFmtId="0" fontId="14" fillId="0" borderId="50" xfId="3" applyFont="1" applyBorder="1" applyAlignment="1">
      <alignment horizontal="center" vertical="center"/>
    </xf>
    <xf numFmtId="0" fontId="14" fillId="0" borderId="52" xfId="3" applyFont="1" applyBorder="1" applyAlignment="1">
      <alignment horizontal="center" vertical="center"/>
    </xf>
    <xf numFmtId="0" fontId="6" fillId="3" borderId="0" xfId="10" applyFont="1" applyFill="1" applyAlignment="1"/>
    <xf numFmtId="0" fontId="6" fillId="3" borderId="0" xfId="10" applyFont="1" applyFill="1" applyAlignment="1">
      <alignment horizontal="left"/>
    </xf>
    <xf numFmtId="0" fontId="15" fillId="0" borderId="0" xfId="3" applyFont="1" applyBorder="1" applyAlignment="1">
      <alignment horizontal="center" vertical="top"/>
    </xf>
    <xf numFmtId="0" fontId="15" fillId="0" borderId="12" xfId="11" applyFont="1" applyBorder="1" applyAlignment="1">
      <alignment horizontal="left"/>
    </xf>
    <xf numFmtId="0" fontId="14" fillId="0" borderId="59" xfId="3" applyFont="1" applyBorder="1" applyAlignment="1">
      <alignment horizontal="right" vertical="center"/>
    </xf>
    <xf numFmtId="0" fontId="14" fillId="0" borderId="19" xfId="3" applyFont="1" applyBorder="1" applyAlignment="1">
      <alignment horizontal="left" vertical="center"/>
    </xf>
    <xf numFmtId="0" fontId="14" fillId="0" borderId="10" xfId="3" applyFont="1" applyBorder="1" applyAlignment="1">
      <alignment horizontal="left" vertical="center"/>
    </xf>
    <xf numFmtId="0" fontId="15" fillId="0" borderId="15" xfId="11" applyFont="1" applyBorder="1" applyAlignment="1">
      <alignment horizontal="left"/>
    </xf>
    <xf numFmtId="0" fontId="15" fillId="0" borderId="14" xfId="11" applyFont="1" applyBorder="1" applyAlignment="1">
      <alignment horizontal="left"/>
    </xf>
    <xf numFmtId="0" fontId="15" fillId="0" borderId="13" xfId="11" applyFont="1" applyBorder="1" applyAlignment="1">
      <alignment horizontal="left"/>
    </xf>
    <xf numFmtId="0" fontId="24" fillId="4" borderId="0" xfId="3" applyFont="1" applyFill="1" applyBorder="1" applyAlignment="1">
      <alignment horizontal="center" vertical="center"/>
    </xf>
    <xf numFmtId="0" fontId="15" fillId="0" borderId="12" xfId="3" applyFont="1" applyBorder="1" applyAlignment="1">
      <alignment horizontal="left" vertical="center" wrapText="1"/>
    </xf>
    <xf numFmtId="0" fontId="15" fillId="0" borderId="12" xfId="3" applyFont="1" applyBorder="1" applyAlignment="1">
      <alignment horizontal="left" vertical="center"/>
    </xf>
    <xf numFmtId="0" fontId="14" fillId="6" borderId="18" xfId="3" applyFont="1" applyFill="1" applyBorder="1" applyAlignment="1">
      <alignment horizontal="center" vertical="center"/>
    </xf>
    <xf numFmtId="0" fontId="14" fillId="0" borderId="65" xfId="3" applyNumberFormat="1" applyFont="1" applyBorder="1" applyAlignment="1">
      <alignment horizontal="right" vertical="center"/>
    </xf>
    <xf numFmtId="0" fontId="15" fillId="6" borderId="61" xfId="3" applyFont="1" applyFill="1" applyBorder="1" applyAlignment="1">
      <alignment horizontal="center" vertical="center"/>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99"/>
      <color rgb="FF006600"/>
      <color rgb="FFFFFFCC"/>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wmf"/></Relationships>
</file>

<file path=xl/drawings/drawing1.xml><?xml version="1.0" encoding="utf-8"?>
<xdr:wsDr xmlns:xdr="http://schemas.openxmlformats.org/drawingml/2006/spreadsheetDrawing" xmlns:a="http://schemas.openxmlformats.org/drawingml/2006/main">
  <xdr:twoCellAnchor>
    <xdr:from>
      <xdr:col>4</xdr:col>
      <xdr:colOff>152400</xdr:colOff>
      <xdr:row>0</xdr:row>
      <xdr:rowOff>76200</xdr:rowOff>
    </xdr:from>
    <xdr:to>
      <xdr:col>6</xdr:col>
      <xdr:colOff>10876</xdr:colOff>
      <xdr:row>2</xdr:row>
      <xdr:rowOff>104774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639175" y="76200"/>
          <a:ext cx="1677751" cy="42862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77751" cy="428624"/>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319367</xdr:colOff>
      <xdr:row>0</xdr:row>
      <xdr:rowOff>68035</xdr:rowOff>
    </xdr:from>
    <xdr:to>
      <xdr:col>2</xdr:col>
      <xdr:colOff>1415143</xdr:colOff>
      <xdr:row>3</xdr:row>
      <xdr:rowOff>117604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945296" y="68035"/>
          <a:ext cx="2442883" cy="621069"/>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190500</xdr:colOff>
          <xdr:row>10</xdr:row>
          <xdr:rowOff>57150</xdr:rowOff>
        </xdr:from>
        <xdr:to>
          <xdr:col>0</xdr:col>
          <xdr:colOff>1257300</xdr:colOff>
          <xdr:row>11</xdr:row>
          <xdr:rowOff>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133350</xdr:colOff>
          <xdr:row>20</xdr:row>
          <xdr:rowOff>0</xdr:rowOff>
        </xdr:from>
        <xdr:to>
          <xdr:col>0</xdr:col>
          <xdr:colOff>981075</xdr:colOff>
          <xdr:row>20</xdr:row>
          <xdr:rowOff>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123825</xdr:colOff>
          <xdr:row>20</xdr:row>
          <xdr:rowOff>0</xdr:rowOff>
        </xdr:from>
        <xdr:to>
          <xdr:col>0</xdr:col>
          <xdr:colOff>1400175</xdr:colOff>
          <xdr:row>20</xdr:row>
          <xdr:rowOff>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152400</xdr:colOff>
          <xdr:row>20</xdr:row>
          <xdr:rowOff>0</xdr:rowOff>
        </xdr:from>
        <xdr:to>
          <xdr:col>0</xdr:col>
          <xdr:colOff>1514475</xdr:colOff>
          <xdr:row>20</xdr:row>
          <xdr:rowOff>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57150</xdr:colOff>
          <xdr:row>0</xdr:row>
          <xdr:rowOff>0</xdr:rowOff>
        </xdr:from>
        <xdr:to>
          <xdr:col>0</xdr:col>
          <xdr:colOff>1581150</xdr:colOff>
          <xdr:row>0</xdr:row>
          <xdr:rowOff>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0002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rnaldo.filho/Documents/BKP_Arnaldo/Arnaldo%20Dantas%20de%20Araujo%20Filho/Arnaldo/Or&#231;amento/2016/Comportas%20Baixio%20de%20Irec&#234;/Licita&#231;&#227;o/Planilha%20Or&#231;ament&#225;ria%20-%20Anexo%20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6.emf"/><Relationship Id="rId3" Type="http://schemas.openxmlformats.org/officeDocument/2006/relationships/vmlDrawing" Target="../drawings/vmlDrawing3.vml"/><Relationship Id="rId7" Type="http://schemas.openxmlformats.org/officeDocument/2006/relationships/image" Target="../media/image3.wmf"/><Relationship Id="rId12" Type="http://schemas.openxmlformats.org/officeDocument/2006/relationships/oleObject" Target="../embeddings/oleObject5.bin"/><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oleObject" Target="../embeddings/oleObject2.bin"/><Relationship Id="rId11" Type="http://schemas.openxmlformats.org/officeDocument/2006/relationships/image" Target="../media/image5.wmf"/><Relationship Id="rId5" Type="http://schemas.openxmlformats.org/officeDocument/2006/relationships/image" Target="../media/image2.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4.wmf"/></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F17"/>
  <sheetViews>
    <sheetView topLeftCell="A10" workbookViewId="0">
      <selection activeCell="G6" sqref="G6"/>
    </sheetView>
  </sheetViews>
  <sheetFormatPr defaultRowHeight="15" x14ac:dyDescent="0.25"/>
  <cols>
    <col min="1" max="1" width="87.140625" style="79" customWidth="1"/>
    <col min="2" max="2" width="16.7109375" style="274" customWidth="1"/>
    <col min="3" max="3" width="12.5703125" style="274" bestFit="1" customWidth="1"/>
    <col min="4" max="4" width="10.85546875" style="274" bestFit="1" customWidth="1"/>
    <col min="5" max="5" width="11.7109375" style="274" bestFit="1" customWidth="1"/>
    <col min="6" max="6" width="15.5703125" style="81" customWidth="1"/>
  </cols>
  <sheetData>
    <row r="1" spans="1:6" s="123" customFormat="1" ht="15.75" x14ac:dyDescent="0.25">
      <c r="A1" s="301" t="s">
        <v>324</v>
      </c>
      <c r="B1" s="301"/>
      <c r="C1" s="301"/>
      <c r="D1" s="301"/>
      <c r="E1" s="301"/>
      <c r="F1" s="301"/>
    </row>
    <row r="2" spans="1:6" s="123" customFormat="1" ht="15.75" x14ac:dyDescent="0.25">
      <c r="A2" s="301" t="s">
        <v>290</v>
      </c>
      <c r="B2" s="301"/>
      <c r="C2" s="301"/>
      <c r="D2" s="301"/>
      <c r="E2" s="301"/>
      <c r="F2" s="301"/>
    </row>
    <row r="3" spans="1:6" s="123" customFormat="1" ht="15.75" x14ac:dyDescent="0.25">
      <c r="A3" s="301" t="s">
        <v>315</v>
      </c>
      <c r="B3" s="301"/>
      <c r="C3" s="301"/>
      <c r="D3" s="301"/>
      <c r="E3" s="301"/>
      <c r="F3" s="301"/>
    </row>
    <row r="4" spans="1:6" ht="18.75" x14ac:dyDescent="0.25">
      <c r="A4" s="298"/>
      <c r="B4" s="299"/>
      <c r="C4" s="299"/>
      <c r="D4" s="299"/>
      <c r="E4" s="299"/>
      <c r="F4" s="300"/>
    </row>
    <row r="5" spans="1:6" s="292" customFormat="1" ht="18.75" x14ac:dyDescent="0.25">
      <c r="A5" s="302" t="s">
        <v>134</v>
      </c>
      <c r="B5" s="302"/>
      <c r="C5" s="302"/>
      <c r="D5" s="302"/>
      <c r="E5" s="302"/>
      <c r="F5" s="302"/>
    </row>
    <row r="6" spans="1:6" s="292" customFormat="1" ht="18.75" x14ac:dyDescent="0.25">
      <c r="A6" s="303" t="s">
        <v>498</v>
      </c>
      <c r="B6" s="303"/>
      <c r="C6" s="303"/>
      <c r="D6" s="303"/>
      <c r="E6" s="303"/>
      <c r="F6" s="303"/>
    </row>
    <row r="7" spans="1:6" s="292" customFormat="1" ht="18.75" x14ac:dyDescent="0.25">
      <c r="A7" s="297"/>
      <c r="B7" s="297"/>
      <c r="C7" s="297"/>
      <c r="D7" s="297"/>
      <c r="E7" s="297"/>
      <c r="F7" s="297"/>
    </row>
    <row r="8" spans="1:6" s="292" customFormat="1" ht="18.75" x14ac:dyDescent="0.25">
      <c r="A8" s="302" t="s">
        <v>14</v>
      </c>
      <c r="B8" s="302"/>
      <c r="C8" s="302"/>
      <c r="D8" s="302"/>
      <c r="E8" s="302"/>
      <c r="F8" s="302"/>
    </row>
    <row r="9" spans="1:6" s="292" customFormat="1" ht="30.75" customHeight="1" x14ac:dyDescent="0.25">
      <c r="A9" s="303" t="s">
        <v>567</v>
      </c>
      <c r="B9" s="303"/>
      <c r="C9" s="303"/>
      <c r="D9" s="303"/>
      <c r="E9" s="303"/>
      <c r="F9" s="303"/>
    </row>
    <row r="10" spans="1:6" s="296" customFormat="1" ht="18.75" x14ac:dyDescent="0.25">
      <c r="A10" s="293"/>
      <c r="B10" s="294"/>
      <c r="C10" s="294"/>
      <c r="D10" s="294"/>
      <c r="E10" s="294"/>
      <c r="F10" s="295"/>
    </row>
    <row r="11" spans="1:6" ht="18.75" x14ac:dyDescent="0.25">
      <c r="A11" s="305" t="s">
        <v>574</v>
      </c>
      <c r="B11" s="305"/>
      <c r="C11" s="305"/>
      <c r="D11" s="305"/>
      <c r="E11" s="305"/>
      <c r="F11" s="305"/>
    </row>
    <row r="12" spans="1:6" ht="18.75" x14ac:dyDescent="0.25">
      <c r="A12" s="298"/>
      <c r="B12" s="299"/>
      <c r="C12" s="299"/>
      <c r="D12" s="299"/>
      <c r="E12" s="299"/>
      <c r="F12" s="300"/>
    </row>
    <row r="13" spans="1:6" ht="38.25" customHeight="1" x14ac:dyDescent="0.25">
      <c r="A13" s="306" t="s">
        <v>576</v>
      </c>
      <c r="B13" s="306"/>
      <c r="C13" s="306"/>
      <c r="D13" s="306"/>
      <c r="E13" s="306"/>
      <c r="F13" s="306"/>
    </row>
    <row r="14" spans="1:6" ht="18.75" x14ac:dyDescent="0.25">
      <c r="A14" s="306" t="s">
        <v>575</v>
      </c>
      <c r="B14" s="306"/>
      <c r="C14" s="306"/>
      <c r="D14" s="306"/>
      <c r="E14" s="306"/>
      <c r="F14" s="306"/>
    </row>
    <row r="15" spans="1:6" ht="44.25" customHeight="1" x14ac:dyDescent="0.25">
      <c r="A15" s="306" t="s">
        <v>577</v>
      </c>
      <c r="B15" s="306"/>
      <c r="C15" s="306"/>
      <c r="D15" s="306"/>
      <c r="E15" s="306"/>
      <c r="F15" s="306"/>
    </row>
    <row r="16" spans="1:6" ht="18.75" x14ac:dyDescent="0.25">
      <c r="A16" s="304"/>
      <c r="B16" s="304"/>
      <c r="C16" s="304"/>
      <c r="D16" s="304"/>
      <c r="E16" s="304"/>
      <c r="F16" s="304"/>
    </row>
    <row r="17" spans="1:6" ht="18.75" x14ac:dyDescent="0.25">
      <c r="A17" s="304"/>
      <c r="B17" s="304"/>
      <c r="C17" s="304"/>
      <c r="D17" s="304"/>
      <c r="E17" s="304"/>
      <c r="F17" s="304"/>
    </row>
  </sheetData>
  <mergeCells count="13">
    <mergeCell ref="A16:F16"/>
    <mergeCell ref="A17:F17"/>
    <mergeCell ref="A8:F8"/>
    <mergeCell ref="A9:F9"/>
    <mergeCell ref="A11:F11"/>
    <mergeCell ref="A13:F13"/>
    <mergeCell ref="A14:F14"/>
    <mergeCell ref="A15:F15"/>
    <mergeCell ref="A1:F1"/>
    <mergeCell ref="A2:F2"/>
    <mergeCell ref="A3:F3"/>
    <mergeCell ref="A5:F5"/>
    <mergeCell ref="A6:F6"/>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x14ac:dyDescent="0.25"/>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x14ac:dyDescent="0.2">
      <c r="B2" s="59"/>
      <c r="C2" s="435"/>
      <c r="D2" s="435"/>
      <c r="E2" s="435"/>
      <c r="F2" s="435"/>
      <c r="G2" s="435"/>
      <c r="H2" s="435"/>
      <c r="I2" s="435"/>
    </row>
    <row r="3" spans="2:9" s="60" customFormat="1" ht="12.75" customHeight="1" x14ac:dyDescent="0.2">
      <c r="B3" s="59"/>
      <c r="C3" s="436"/>
      <c r="D3" s="436"/>
      <c r="E3" s="436"/>
      <c r="F3" s="436"/>
      <c r="G3" s="436"/>
      <c r="H3" s="436"/>
      <c r="I3" s="436"/>
    </row>
    <row r="4" spans="2:9" s="60" customFormat="1" ht="12.75" customHeight="1" x14ac:dyDescent="0.2">
      <c r="B4" s="59"/>
      <c r="C4" s="436"/>
      <c r="D4" s="436"/>
      <c r="E4" s="436"/>
      <c r="F4" s="436"/>
      <c r="G4" s="436"/>
      <c r="H4" s="436"/>
      <c r="I4" s="436"/>
    </row>
    <row r="6" spans="2:9" ht="11.25" customHeight="1" x14ac:dyDescent="0.25">
      <c r="B6" s="445" t="s">
        <v>580</v>
      </c>
      <c r="C6" s="445"/>
      <c r="D6" s="445"/>
      <c r="E6" s="445"/>
      <c r="F6" s="445"/>
      <c r="G6" s="445"/>
      <c r="H6" s="445"/>
    </row>
    <row r="7" spans="2:9" ht="20.100000000000001" customHeight="1" x14ac:dyDescent="0.25">
      <c r="B7" s="445"/>
      <c r="C7" s="445"/>
      <c r="D7" s="445"/>
      <c r="E7" s="445"/>
      <c r="F7" s="445"/>
      <c r="G7" s="445"/>
      <c r="H7" s="445"/>
    </row>
    <row r="8" spans="2:9" ht="12.6" customHeight="1" x14ac:dyDescent="0.25">
      <c r="B8" s="437"/>
      <c r="C8" s="437"/>
      <c r="D8" s="437"/>
      <c r="E8" s="437"/>
      <c r="F8" s="437"/>
      <c r="G8" s="437"/>
    </row>
    <row r="9" spans="2:9" ht="12.6" customHeight="1" x14ac:dyDescent="0.25">
      <c r="B9" s="433" t="s">
        <v>13</v>
      </c>
      <c r="C9" s="433"/>
      <c r="D9" s="433"/>
      <c r="E9" s="433"/>
      <c r="F9" s="433"/>
      <c r="G9" s="119" t="s">
        <v>578</v>
      </c>
      <c r="H9" s="119" t="s">
        <v>579</v>
      </c>
    </row>
    <row r="10" spans="2:9" ht="12.6" customHeight="1" thickBot="1" x14ac:dyDescent="0.25">
      <c r="B10" s="434"/>
      <c r="C10" s="434"/>
      <c r="D10" s="434"/>
      <c r="E10" s="434"/>
      <c r="F10" s="434"/>
      <c r="G10" s="120" t="s">
        <v>72</v>
      </c>
      <c r="H10" s="120" t="s">
        <v>72</v>
      </c>
    </row>
    <row r="11" spans="2:9" ht="15" customHeight="1" thickTop="1" x14ac:dyDescent="0.25">
      <c r="B11" s="61" t="s">
        <v>73</v>
      </c>
      <c r="C11" s="441" t="s">
        <v>74</v>
      </c>
      <c r="D11" s="441"/>
      <c r="E11" s="441"/>
      <c r="F11" s="441"/>
      <c r="G11" s="62"/>
      <c r="H11" s="62"/>
    </row>
    <row r="12" spans="2:9" ht="15" customHeight="1" x14ac:dyDescent="0.2">
      <c r="B12" s="63" t="s">
        <v>18</v>
      </c>
      <c r="C12" s="442" t="s">
        <v>75</v>
      </c>
      <c r="D12" s="443"/>
      <c r="E12" s="443"/>
      <c r="F12" s="444"/>
      <c r="G12" s="64">
        <v>0.2</v>
      </c>
      <c r="H12" s="64">
        <v>0.2</v>
      </c>
    </row>
    <row r="13" spans="2:9" ht="15" customHeight="1" x14ac:dyDescent="0.2">
      <c r="B13" s="63" t="s">
        <v>17</v>
      </c>
      <c r="C13" s="442" t="s">
        <v>76</v>
      </c>
      <c r="D13" s="443"/>
      <c r="E13" s="443"/>
      <c r="F13" s="444"/>
      <c r="G13" s="64">
        <v>1.4999999999999999E-2</v>
      </c>
      <c r="H13" s="64">
        <v>1.4999999999999999E-2</v>
      </c>
    </row>
    <row r="14" spans="2:9" ht="15" customHeight="1" x14ac:dyDescent="0.2">
      <c r="B14" s="63" t="s">
        <v>16</v>
      </c>
      <c r="C14" s="442" t="s">
        <v>77</v>
      </c>
      <c r="D14" s="443"/>
      <c r="E14" s="443"/>
      <c r="F14" s="444"/>
      <c r="G14" s="64">
        <v>0.01</v>
      </c>
      <c r="H14" s="64">
        <v>0.01</v>
      </c>
    </row>
    <row r="15" spans="2:9" ht="15" customHeight="1" x14ac:dyDescent="0.2">
      <c r="B15" s="63" t="s">
        <v>37</v>
      </c>
      <c r="C15" s="442" t="s">
        <v>78</v>
      </c>
      <c r="D15" s="443"/>
      <c r="E15" s="443"/>
      <c r="F15" s="444"/>
      <c r="G15" s="64">
        <v>2E-3</v>
      </c>
      <c r="H15" s="64">
        <v>2E-3</v>
      </c>
    </row>
    <row r="16" spans="2:9" ht="15" customHeight="1" x14ac:dyDescent="0.2">
      <c r="B16" s="63" t="s">
        <v>79</v>
      </c>
      <c r="C16" s="442" t="s">
        <v>80</v>
      </c>
      <c r="D16" s="443"/>
      <c r="E16" s="443"/>
      <c r="F16" s="444"/>
      <c r="G16" s="64">
        <v>6.0000000000000001E-3</v>
      </c>
      <c r="H16" s="64">
        <v>6.0000000000000001E-3</v>
      </c>
    </row>
    <row r="17" spans="2:8" ht="15" customHeight="1" x14ac:dyDescent="0.2">
      <c r="B17" s="63" t="s">
        <v>81</v>
      </c>
      <c r="C17" s="442" t="s">
        <v>82</v>
      </c>
      <c r="D17" s="443"/>
      <c r="E17" s="443"/>
      <c r="F17" s="444"/>
      <c r="G17" s="64">
        <v>2.5000000000000001E-2</v>
      </c>
      <c r="H17" s="64">
        <v>2.5000000000000001E-2</v>
      </c>
    </row>
    <row r="18" spans="2:8" ht="15" customHeight="1" x14ac:dyDescent="0.2">
      <c r="B18" s="63" t="s">
        <v>83</v>
      </c>
      <c r="C18" s="442" t="s">
        <v>84</v>
      </c>
      <c r="D18" s="443"/>
      <c r="E18" s="443"/>
      <c r="F18" s="444"/>
      <c r="G18" s="64">
        <v>0.03</v>
      </c>
      <c r="H18" s="64">
        <v>0.03</v>
      </c>
    </row>
    <row r="19" spans="2:8" ht="15" customHeight="1" x14ac:dyDescent="0.2">
      <c r="B19" s="63" t="s">
        <v>85</v>
      </c>
      <c r="C19" s="442" t="s">
        <v>86</v>
      </c>
      <c r="D19" s="443"/>
      <c r="E19" s="443"/>
      <c r="F19" s="444"/>
      <c r="G19" s="64">
        <v>0.08</v>
      </c>
      <c r="H19" s="64">
        <v>0.08</v>
      </c>
    </row>
    <row r="20" spans="2:8" ht="15" customHeight="1" x14ac:dyDescent="0.2">
      <c r="B20" s="63" t="s">
        <v>87</v>
      </c>
      <c r="C20" s="442" t="s">
        <v>88</v>
      </c>
      <c r="D20" s="443"/>
      <c r="E20" s="443"/>
      <c r="F20" s="444"/>
      <c r="G20" s="65">
        <v>0</v>
      </c>
      <c r="H20" s="65">
        <v>0</v>
      </c>
    </row>
    <row r="21" spans="2:8" ht="15" customHeight="1" thickBot="1" x14ac:dyDescent="0.25">
      <c r="B21" s="439" t="s">
        <v>89</v>
      </c>
      <c r="C21" s="439"/>
      <c r="D21" s="439"/>
      <c r="E21" s="439"/>
      <c r="F21" s="439"/>
      <c r="G21" s="66">
        <f>ROUND(SUM(G12:G20),4)</f>
        <v>0.36799999999999999</v>
      </c>
      <c r="H21" s="66">
        <f>ROUND(SUM(H12:H20),4)</f>
        <v>0.36799999999999999</v>
      </c>
    </row>
    <row r="22" spans="2:8" ht="20.100000000000001" customHeight="1" thickTop="1" x14ac:dyDescent="0.25">
      <c r="B22" s="67"/>
      <c r="C22" s="68"/>
      <c r="D22" s="68"/>
      <c r="E22" s="68"/>
      <c r="F22" s="68"/>
      <c r="G22" s="68"/>
      <c r="H22" s="68"/>
    </row>
    <row r="23" spans="2:8" ht="15" customHeight="1" x14ac:dyDescent="0.25">
      <c r="B23" s="69" t="s">
        <v>90</v>
      </c>
      <c r="C23" s="440" t="s">
        <v>91</v>
      </c>
      <c r="D23" s="440"/>
      <c r="E23" s="440"/>
      <c r="F23" s="440"/>
      <c r="G23" s="70"/>
      <c r="H23" s="70"/>
    </row>
    <row r="24" spans="2:8" ht="15" customHeight="1" x14ac:dyDescent="0.2">
      <c r="B24" s="71" t="s">
        <v>20</v>
      </c>
      <c r="C24" s="438" t="s">
        <v>92</v>
      </c>
      <c r="D24" s="438"/>
      <c r="E24" s="438"/>
      <c r="F24" s="438"/>
      <c r="G24" s="72">
        <v>0.17979999999999999</v>
      </c>
      <c r="H24" s="72">
        <v>0</v>
      </c>
    </row>
    <row r="25" spans="2:8" ht="15" customHeight="1" x14ac:dyDescent="0.2">
      <c r="B25" s="71" t="s">
        <v>19</v>
      </c>
      <c r="C25" s="438" t="s">
        <v>93</v>
      </c>
      <c r="D25" s="438"/>
      <c r="E25" s="438"/>
      <c r="F25" s="438"/>
      <c r="G25" s="72">
        <v>3.9699999999999999E-2</v>
      </c>
      <c r="H25" s="72">
        <v>0</v>
      </c>
    </row>
    <row r="26" spans="2:8" ht="15" customHeight="1" x14ac:dyDescent="0.2">
      <c r="B26" s="71" t="s">
        <v>94</v>
      </c>
      <c r="C26" s="438" t="s">
        <v>95</v>
      </c>
      <c r="D26" s="438"/>
      <c r="E26" s="438"/>
      <c r="F26" s="438"/>
      <c r="G26" s="72">
        <v>9.2999999999999992E-3</v>
      </c>
      <c r="H26" s="72">
        <v>7.1000000000000004E-3</v>
      </c>
    </row>
    <row r="27" spans="2:8" ht="15" customHeight="1" x14ac:dyDescent="0.2">
      <c r="B27" s="71" t="s">
        <v>96</v>
      </c>
      <c r="C27" s="438" t="s">
        <v>97</v>
      </c>
      <c r="D27" s="438"/>
      <c r="E27" s="438"/>
      <c r="F27" s="438"/>
      <c r="G27" s="72">
        <v>0.1094</v>
      </c>
      <c r="H27" s="72">
        <v>8.3299999999999999E-2</v>
      </c>
    </row>
    <row r="28" spans="2:8" ht="15" customHeight="1" x14ac:dyDescent="0.2">
      <c r="B28" s="71" t="s">
        <v>98</v>
      </c>
      <c r="C28" s="438" t="s">
        <v>99</v>
      </c>
      <c r="D28" s="438"/>
      <c r="E28" s="438"/>
      <c r="F28" s="438"/>
      <c r="G28" s="72">
        <v>6.9999999999999999E-4</v>
      </c>
      <c r="H28" s="72">
        <v>5.9999999999999995E-4</v>
      </c>
    </row>
    <row r="29" spans="2:8" ht="15" customHeight="1" x14ac:dyDescent="0.2">
      <c r="B29" s="71" t="s">
        <v>100</v>
      </c>
      <c r="C29" s="438" t="s">
        <v>101</v>
      </c>
      <c r="D29" s="438"/>
      <c r="E29" s="438"/>
      <c r="F29" s="438"/>
      <c r="G29" s="72">
        <v>7.3000000000000001E-3</v>
      </c>
      <c r="H29" s="72">
        <v>5.5999999999999999E-3</v>
      </c>
    </row>
    <row r="30" spans="2:8" ht="15" customHeight="1" x14ac:dyDescent="0.2">
      <c r="B30" s="71" t="s">
        <v>102</v>
      </c>
      <c r="C30" s="438" t="s">
        <v>103</v>
      </c>
      <c r="D30" s="438"/>
      <c r="E30" s="438"/>
      <c r="F30" s="438"/>
      <c r="G30" s="72">
        <v>2.0299999999999999E-2</v>
      </c>
      <c r="H30" s="72">
        <v>0</v>
      </c>
    </row>
    <row r="31" spans="2:8" ht="15" customHeight="1" x14ac:dyDescent="0.2">
      <c r="B31" s="71" t="s">
        <v>104</v>
      </c>
      <c r="C31" s="438" t="s">
        <v>105</v>
      </c>
      <c r="D31" s="438"/>
      <c r="E31" s="438"/>
      <c r="F31" s="438"/>
      <c r="G31" s="72">
        <v>1.1000000000000001E-3</v>
      </c>
      <c r="H31" s="72">
        <v>8.9999999999999998E-4</v>
      </c>
    </row>
    <row r="32" spans="2:8" ht="15" customHeight="1" x14ac:dyDescent="0.2">
      <c r="B32" s="71" t="s">
        <v>106</v>
      </c>
      <c r="C32" s="438" t="s">
        <v>107</v>
      </c>
      <c r="D32" s="438"/>
      <c r="E32" s="438"/>
      <c r="F32" s="438"/>
      <c r="G32" s="72">
        <v>9.7100000000000006E-2</v>
      </c>
      <c r="H32" s="72">
        <v>7.3999999999999996E-2</v>
      </c>
    </row>
    <row r="33" spans="2:8" ht="15" customHeight="1" x14ac:dyDescent="0.2">
      <c r="B33" s="71" t="s">
        <v>108</v>
      </c>
      <c r="C33" s="438" t="s">
        <v>109</v>
      </c>
      <c r="D33" s="438"/>
      <c r="E33" s="438"/>
      <c r="F33" s="438"/>
      <c r="G33" s="72">
        <v>2.9999999999999997E-4</v>
      </c>
      <c r="H33" s="72">
        <v>2.0000000000000001E-4</v>
      </c>
    </row>
    <row r="34" spans="2:8" ht="15" customHeight="1" thickBot="1" x14ac:dyDescent="0.25">
      <c r="B34" s="439" t="s">
        <v>110</v>
      </c>
      <c r="C34" s="439"/>
      <c r="D34" s="439"/>
      <c r="E34" s="439"/>
      <c r="F34" s="439"/>
      <c r="G34" s="73">
        <f>SUM(G24:G33)</f>
        <v>0.46499999999999991</v>
      </c>
      <c r="H34" s="73">
        <f>SUM(H24:H33)</f>
        <v>0.17169999999999999</v>
      </c>
    </row>
    <row r="35" spans="2:8" ht="20.100000000000001" customHeight="1" thickTop="1" thickBot="1" x14ac:dyDescent="0.3">
      <c r="B35" s="74"/>
      <c r="C35" s="68"/>
      <c r="D35" s="68"/>
      <c r="E35" s="68"/>
      <c r="F35" s="68"/>
      <c r="G35" s="68"/>
      <c r="H35" s="68"/>
    </row>
    <row r="36" spans="2:8" ht="15" customHeight="1" thickTop="1" x14ac:dyDescent="0.25">
      <c r="B36" s="61" t="s">
        <v>111</v>
      </c>
      <c r="C36" s="441" t="s">
        <v>112</v>
      </c>
      <c r="D36" s="441"/>
      <c r="E36" s="441"/>
      <c r="F36" s="441"/>
      <c r="G36" s="62"/>
      <c r="H36" s="62"/>
    </row>
    <row r="37" spans="2:8" ht="11.25" customHeight="1" x14ac:dyDescent="0.2">
      <c r="B37" s="63" t="s">
        <v>46</v>
      </c>
      <c r="C37" s="438" t="s">
        <v>113</v>
      </c>
      <c r="D37" s="438"/>
      <c r="E37" s="438"/>
      <c r="F37" s="438"/>
      <c r="G37" s="64">
        <v>6.1199999999999997E-2</v>
      </c>
      <c r="H37" s="64">
        <v>4.6600000000000003E-2</v>
      </c>
    </row>
    <row r="38" spans="2:8" ht="15" customHeight="1" x14ac:dyDescent="0.2">
      <c r="B38" s="63" t="s">
        <v>48</v>
      </c>
      <c r="C38" s="438" t="s">
        <v>114</v>
      </c>
      <c r="D38" s="438"/>
      <c r="E38" s="438"/>
      <c r="F38" s="438"/>
      <c r="G38" s="64">
        <v>1.4E-3</v>
      </c>
      <c r="H38" s="64">
        <v>1.1000000000000001E-3</v>
      </c>
    </row>
    <row r="39" spans="2:8" ht="15" customHeight="1" x14ac:dyDescent="0.2">
      <c r="B39" s="63" t="s">
        <v>115</v>
      </c>
      <c r="C39" s="75" t="s">
        <v>116</v>
      </c>
      <c r="D39" s="75"/>
      <c r="E39" s="75"/>
      <c r="F39" s="75"/>
      <c r="G39" s="65">
        <v>4.1200000000000001E-2</v>
      </c>
      <c r="H39" s="65">
        <v>3.1399999999999997E-2</v>
      </c>
    </row>
    <row r="40" spans="2:8" ht="15" customHeight="1" x14ac:dyDescent="0.2">
      <c r="B40" s="63" t="s">
        <v>117</v>
      </c>
      <c r="C40" s="75" t="s">
        <v>118</v>
      </c>
      <c r="D40" s="75"/>
      <c r="E40" s="75"/>
      <c r="F40" s="75"/>
      <c r="G40" s="65">
        <v>5.0099999999999999E-2</v>
      </c>
      <c r="H40" s="65">
        <v>3.8199999999999998E-2</v>
      </c>
    </row>
    <row r="41" spans="2:8" ht="15" customHeight="1" x14ac:dyDescent="0.2">
      <c r="B41" s="63" t="s">
        <v>119</v>
      </c>
      <c r="C41" s="75" t="s">
        <v>120</v>
      </c>
      <c r="D41" s="75"/>
      <c r="E41" s="75"/>
      <c r="F41" s="75"/>
      <c r="G41" s="65">
        <v>5.1000000000000004E-3</v>
      </c>
      <c r="H41" s="65">
        <v>3.8999999999999998E-3</v>
      </c>
    </row>
    <row r="42" spans="2:8" ht="15" customHeight="1" thickBot="1" x14ac:dyDescent="0.25">
      <c r="B42" s="439" t="s">
        <v>121</v>
      </c>
      <c r="C42" s="439"/>
      <c r="D42" s="439"/>
      <c r="E42" s="439"/>
      <c r="F42" s="439"/>
      <c r="G42" s="66">
        <f>ROUND(SUM(G37:G41),4)</f>
        <v>0.159</v>
      </c>
      <c r="H42" s="66">
        <f>ROUND(SUM(H37:H41),4)</f>
        <v>0.1212</v>
      </c>
    </row>
    <row r="43" spans="2:8" ht="20.100000000000001" customHeight="1" thickTop="1" x14ac:dyDescent="0.25">
      <c r="B43" s="450"/>
      <c r="C43" s="450"/>
      <c r="D43" s="450"/>
      <c r="E43" s="450"/>
      <c r="F43" s="450"/>
      <c r="G43" s="450"/>
      <c r="H43" s="68"/>
    </row>
    <row r="44" spans="2:8" ht="15" customHeight="1" x14ac:dyDescent="0.2">
      <c r="B44" s="61" t="s">
        <v>122</v>
      </c>
      <c r="C44" s="441" t="s">
        <v>123</v>
      </c>
      <c r="D44" s="441"/>
      <c r="E44" s="441"/>
      <c r="F44" s="441"/>
      <c r="G44" s="62"/>
      <c r="H44" s="64"/>
    </row>
    <row r="45" spans="2:8" ht="15" customHeight="1" x14ac:dyDescent="0.2">
      <c r="B45" s="63" t="s">
        <v>124</v>
      </c>
      <c r="C45" s="447" t="s">
        <v>125</v>
      </c>
      <c r="D45" s="447"/>
      <c r="E45" s="447"/>
      <c r="F45" s="447"/>
      <c r="G45" s="64">
        <v>0.1711</v>
      </c>
      <c r="H45" s="64">
        <v>6.3200000000000006E-2</v>
      </c>
    </row>
    <row r="46" spans="2:8" ht="25.5" customHeight="1" thickBot="1" x14ac:dyDescent="0.25">
      <c r="B46" s="63" t="s">
        <v>126</v>
      </c>
      <c r="C46" s="446" t="s">
        <v>127</v>
      </c>
      <c r="D46" s="447"/>
      <c r="E46" s="447"/>
      <c r="F46" s="447"/>
      <c r="G46" s="64">
        <v>5.4000000000000003E-3</v>
      </c>
      <c r="H46" s="66">
        <v>4.1000000000000003E-3</v>
      </c>
    </row>
    <row r="47" spans="2:8" ht="15" customHeight="1" thickTop="1" thickBot="1" x14ac:dyDescent="0.25">
      <c r="B47" s="439" t="s">
        <v>128</v>
      </c>
      <c r="C47" s="439"/>
      <c r="D47" s="439"/>
      <c r="E47" s="439"/>
      <c r="F47" s="439"/>
      <c r="G47" s="66">
        <f>SUM(G45:G46)</f>
        <v>0.17649999999999999</v>
      </c>
      <c r="H47" s="66">
        <f>SUM(H45:H46)</f>
        <v>6.7300000000000013E-2</v>
      </c>
    </row>
    <row r="48" spans="2:8" ht="20.100000000000001" customHeight="1" thickTop="1" thickBot="1" x14ac:dyDescent="0.3">
      <c r="B48" s="76"/>
      <c r="C48" s="77"/>
      <c r="D48" s="77"/>
      <c r="E48" s="77"/>
      <c r="F48" s="448"/>
      <c r="G48" s="448"/>
      <c r="H48" s="68"/>
    </row>
    <row r="49" spans="2:8" ht="20.100000000000001" customHeight="1" thickTop="1" thickBot="1" x14ac:dyDescent="0.3">
      <c r="B49" s="449" t="s">
        <v>129</v>
      </c>
      <c r="C49" s="449"/>
      <c r="D49" s="449"/>
      <c r="E49" s="449"/>
      <c r="F49" s="449"/>
      <c r="G49" s="125">
        <f>ROUND(G21+G34+G42+G47,4)</f>
        <v>1.1685000000000001</v>
      </c>
      <c r="H49" s="125">
        <f>ROUND(H21+H34+H42+H47,4)</f>
        <v>0.72819999999999996</v>
      </c>
    </row>
    <row r="50" spans="2:8" ht="15" customHeight="1" thickTop="1" x14ac:dyDescent="0.25"/>
  </sheetData>
  <sheetProtection selectLockedCells="1" selectUnlockedCells="1"/>
  <mergeCells count="40">
    <mergeCell ref="B47:F47"/>
    <mergeCell ref="F48:G48"/>
    <mergeCell ref="B49:F49"/>
    <mergeCell ref="C37:F37"/>
    <mergeCell ref="C38:F38"/>
    <mergeCell ref="B42:F42"/>
    <mergeCell ref="B43:G43"/>
    <mergeCell ref="C44:F44"/>
    <mergeCell ref="C45:F45"/>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C14:F14"/>
    <mergeCell ref="C15:F15"/>
    <mergeCell ref="C16:F16"/>
    <mergeCell ref="C17:F17"/>
    <mergeCell ref="C18:F18"/>
    <mergeCell ref="C19:F19"/>
    <mergeCell ref="C20:F20"/>
    <mergeCell ref="B21:F21"/>
    <mergeCell ref="C28:F28"/>
    <mergeCell ref="C29:F29"/>
    <mergeCell ref="B9:F10"/>
    <mergeCell ref="C2:I2"/>
    <mergeCell ref="C3:I3"/>
    <mergeCell ref="C4:I4"/>
    <mergeCell ref="B8:G8"/>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J148"/>
  <sheetViews>
    <sheetView tabSelected="1" topLeftCell="A64" zoomScale="130" zoomScaleNormal="130" workbookViewId="0">
      <selection activeCell="A110" sqref="A110"/>
    </sheetView>
  </sheetViews>
  <sheetFormatPr defaultRowHeight="15" x14ac:dyDescent="0.25"/>
  <cols>
    <col min="1" max="1" width="87.140625" style="79" customWidth="1"/>
    <col min="2" max="2" width="16.7109375" style="80" customWidth="1"/>
    <col min="3" max="3" width="12.5703125" style="80" bestFit="1" customWidth="1"/>
    <col min="4" max="4" width="10.85546875" style="80" bestFit="1" customWidth="1"/>
    <col min="5" max="5" width="11.7109375" style="80" bestFit="1" customWidth="1"/>
    <col min="6" max="6" width="18.28515625" style="81" customWidth="1"/>
    <col min="7" max="9" width="10.5703125" style="79" bestFit="1" customWidth="1"/>
    <col min="10" max="10" width="14.85546875" style="121" hidden="1" customWidth="1"/>
  </cols>
  <sheetData>
    <row r="1" spans="1:10" s="123" customFormat="1" ht="15.75" x14ac:dyDescent="0.25">
      <c r="A1" s="310" t="s">
        <v>324</v>
      </c>
      <c r="B1" s="310"/>
      <c r="C1" s="310"/>
      <c r="D1" s="310"/>
      <c r="E1" s="310"/>
      <c r="F1" s="310"/>
      <c r="G1" s="126"/>
      <c r="H1" s="126"/>
      <c r="I1" s="126"/>
      <c r="J1" s="124"/>
    </row>
    <row r="2" spans="1:10" s="123" customFormat="1" ht="15.75" x14ac:dyDescent="0.25">
      <c r="A2" s="310" t="s">
        <v>290</v>
      </c>
      <c r="B2" s="310"/>
      <c r="C2" s="310"/>
      <c r="D2" s="310"/>
      <c r="E2" s="310"/>
      <c r="F2" s="310"/>
      <c r="G2" s="126"/>
      <c r="H2" s="126"/>
      <c r="I2" s="126"/>
      <c r="J2" s="124"/>
    </row>
    <row r="3" spans="1:10" s="123" customFormat="1" ht="15.75" x14ac:dyDescent="0.25">
      <c r="A3" s="310" t="s">
        <v>315</v>
      </c>
      <c r="B3" s="310"/>
      <c r="C3" s="310"/>
      <c r="D3" s="310"/>
      <c r="E3" s="310"/>
      <c r="F3" s="310"/>
      <c r="G3" s="126"/>
      <c r="H3" s="126"/>
      <c r="I3" s="126"/>
      <c r="J3" s="124"/>
    </row>
    <row r="4" spans="1:10" s="105" customFormat="1" ht="15.75" x14ac:dyDescent="0.25">
      <c r="A4" s="309" t="s">
        <v>316</v>
      </c>
      <c r="B4" s="309"/>
      <c r="C4" s="309"/>
      <c r="D4" s="309"/>
      <c r="E4" s="309"/>
      <c r="F4" s="309"/>
      <c r="G4" s="127"/>
      <c r="H4" s="127"/>
      <c r="I4" s="127"/>
      <c r="J4" s="122"/>
    </row>
    <row r="6" spans="1:10" s="105" customFormat="1" ht="15.75" x14ac:dyDescent="0.25">
      <c r="A6" s="307" t="s">
        <v>134</v>
      </c>
      <c r="B6" s="307"/>
      <c r="C6" s="307"/>
      <c r="D6" s="307"/>
      <c r="E6" s="307"/>
      <c r="F6" s="307"/>
      <c r="G6" s="127"/>
      <c r="H6" s="127"/>
      <c r="I6" s="127"/>
      <c r="J6" s="122"/>
    </row>
    <row r="7" spans="1:10" s="105" customFormat="1" ht="15.75" x14ac:dyDescent="0.25">
      <c r="A7" s="308" t="s">
        <v>498</v>
      </c>
      <c r="B7" s="308"/>
      <c r="C7" s="308"/>
      <c r="D7" s="308"/>
      <c r="E7" s="308"/>
      <c r="F7" s="308"/>
      <c r="G7" s="127"/>
      <c r="H7" s="127"/>
      <c r="I7" s="127"/>
      <c r="J7" s="122"/>
    </row>
    <row r="8" spans="1:10" s="105" customFormat="1" ht="15.75" x14ac:dyDescent="0.25">
      <c r="A8" s="307" t="s">
        <v>14</v>
      </c>
      <c r="B8" s="307"/>
      <c r="C8" s="307"/>
      <c r="D8" s="307"/>
      <c r="E8" s="307"/>
      <c r="F8" s="307"/>
      <c r="G8" s="127"/>
      <c r="H8" s="127"/>
      <c r="I8" s="127"/>
      <c r="J8" s="122"/>
    </row>
    <row r="9" spans="1:10" s="105" customFormat="1" ht="30.75" customHeight="1" x14ac:dyDescent="0.25">
      <c r="A9" s="308" t="s">
        <v>567</v>
      </c>
      <c r="B9" s="308"/>
      <c r="C9" s="308"/>
      <c r="D9" s="308"/>
      <c r="E9" s="308"/>
      <c r="F9" s="308"/>
      <c r="G9" s="127"/>
      <c r="H9" s="127"/>
      <c r="I9" s="127"/>
      <c r="J9" s="122"/>
    </row>
    <row r="10" spans="1:10" x14ac:dyDescent="0.25">
      <c r="G10" s="273" t="s">
        <v>555</v>
      </c>
    </row>
    <row r="11" spans="1:10" ht="28.5" x14ac:dyDescent="0.25">
      <c r="A11" s="137" t="s">
        <v>135</v>
      </c>
      <c r="B11" s="138" t="s">
        <v>130</v>
      </c>
      <c r="C11" s="138" t="s">
        <v>131</v>
      </c>
      <c r="D11" s="138" t="s">
        <v>21</v>
      </c>
      <c r="E11" s="138" t="s">
        <v>15</v>
      </c>
      <c r="F11" s="138" t="s">
        <v>339</v>
      </c>
      <c r="G11" s="272">
        <v>1</v>
      </c>
      <c r="H11" s="272">
        <v>2</v>
      </c>
      <c r="I11" s="272">
        <v>3</v>
      </c>
      <c r="J11" s="85" t="s">
        <v>322</v>
      </c>
    </row>
    <row r="12" spans="1:10" s="111" customFormat="1" ht="30" x14ac:dyDescent="0.25">
      <c r="A12" s="112" t="s">
        <v>147</v>
      </c>
      <c r="B12" s="113" t="s">
        <v>153</v>
      </c>
      <c r="C12" s="114">
        <v>43556</v>
      </c>
      <c r="D12" s="115" t="s">
        <v>6</v>
      </c>
      <c r="E12" s="133">
        <v>1</v>
      </c>
      <c r="F12" s="82">
        <v>1.21</v>
      </c>
      <c r="G12" s="128" t="s">
        <v>557</v>
      </c>
      <c r="H12" s="128"/>
      <c r="I12" s="128"/>
      <c r="J12" s="134">
        <f>ROUND(F12*0.7,2)</f>
        <v>0.85</v>
      </c>
    </row>
    <row r="13" spans="1:10" s="111" customFormat="1" x14ac:dyDescent="0.25">
      <c r="A13" s="112" t="s">
        <v>568</v>
      </c>
      <c r="B13" s="113" t="s">
        <v>155</v>
      </c>
      <c r="C13" s="114">
        <v>43556</v>
      </c>
      <c r="D13" s="115" t="s">
        <v>6</v>
      </c>
      <c r="E13" s="133">
        <v>1</v>
      </c>
      <c r="F13" s="82">
        <v>14.33</v>
      </c>
      <c r="G13" s="128" t="s">
        <v>557</v>
      </c>
      <c r="H13" s="128"/>
      <c r="I13" s="128"/>
      <c r="J13" s="134">
        <f>ROUND(F13*0.7,2)</f>
        <v>10.029999999999999</v>
      </c>
    </row>
    <row r="14" spans="1:10" s="111" customFormat="1" x14ac:dyDescent="0.25">
      <c r="A14" s="112" t="s">
        <v>358</v>
      </c>
      <c r="B14" s="113" t="s">
        <v>357</v>
      </c>
      <c r="C14" s="114">
        <v>43525</v>
      </c>
      <c r="D14" s="115" t="s">
        <v>143</v>
      </c>
      <c r="E14" s="133">
        <v>1</v>
      </c>
      <c r="F14" s="82">
        <v>3.77</v>
      </c>
      <c r="G14" s="79" t="s">
        <v>323</v>
      </c>
      <c r="H14" s="79"/>
      <c r="I14" s="79"/>
      <c r="J14" s="134">
        <f>ROUND(F14*0.7,2)</f>
        <v>2.64</v>
      </c>
    </row>
    <row r="15" spans="1:10" s="111" customFormat="1" x14ac:dyDescent="0.25">
      <c r="A15" s="112" t="s">
        <v>409</v>
      </c>
      <c r="B15" s="113" t="s">
        <v>410</v>
      </c>
      <c r="C15" s="114">
        <v>43556</v>
      </c>
      <c r="D15" s="115" t="s">
        <v>22</v>
      </c>
      <c r="E15" s="133">
        <v>1</v>
      </c>
      <c r="F15" s="82">
        <v>18.09</v>
      </c>
      <c r="G15" s="128" t="s">
        <v>557</v>
      </c>
      <c r="H15" s="79"/>
      <c r="I15" s="79"/>
      <c r="J15" s="134">
        <f>ROUND(F15*0.7,2)</f>
        <v>12.66</v>
      </c>
    </row>
    <row r="16" spans="1:10" s="111" customFormat="1" x14ac:dyDescent="0.25">
      <c r="A16" s="112" t="s">
        <v>394</v>
      </c>
      <c r="B16" s="113" t="s">
        <v>395</v>
      </c>
      <c r="C16" s="114">
        <v>43556</v>
      </c>
      <c r="D16" s="115" t="s">
        <v>22</v>
      </c>
      <c r="E16" s="133">
        <v>1</v>
      </c>
      <c r="F16" s="82">
        <v>18.88</v>
      </c>
      <c r="G16" s="128" t="s">
        <v>557</v>
      </c>
      <c r="H16" s="79"/>
      <c r="I16" s="79"/>
      <c r="J16" s="134">
        <f t="shared" ref="J16:J56" si="0">ROUND(F16*0.7,2)</f>
        <v>13.22</v>
      </c>
    </row>
    <row r="17" spans="1:10" s="111" customFormat="1" x14ac:dyDescent="0.25">
      <c r="A17" s="112" t="s">
        <v>171</v>
      </c>
      <c r="B17" s="113" t="s">
        <v>172</v>
      </c>
      <c r="C17" s="114">
        <v>43556</v>
      </c>
      <c r="D17" s="115" t="s">
        <v>22</v>
      </c>
      <c r="E17" s="133">
        <v>1</v>
      </c>
      <c r="F17" s="82">
        <v>28.47</v>
      </c>
      <c r="G17" s="128" t="s">
        <v>557</v>
      </c>
      <c r="H17" s="128"/>
      <c r="I17" s="128"/>
      <c r="J17" s="134">
        <f t="shared" si="0"/>
        <v>19.93</v>
      </c>
    </row>
    <row r="18" spans="1:10" s="111" customFormat="1" x14ac:dyDescent="0.25">
      <c r="A18" s="112" t="s">
        <v>350</v>
      </c>
      <c r="B18" s="113" t="s">
        <v>368</v>
      </c>
      <c r="C18" s="114">
        <v>43525</v>
      </c>
      <c r="D18" s="115" t="s">
        <v>341</v>
      </c>
      <c r="E18" s="133">
        <v>1</v>
      </c>
      <c r="F18" s="82">
        <v>10.82</v>
      </c>
      <c r="G18" s="79" t="s">
        <v>323</v>
      </c>
      <c r="H18" s="79"/>
      <c r="I18" s="79"/>
      <c r="J18" s="134">
        <f t="shared" si="0"/>
        <v>7.57</v>
      </c>
    </row>
    <row r="19" spans="1:10" s="111" customFormat="1" x14ac:dyDescent="0.25">
      <c r="A19" s="112" t="s">
        <v>348</v>
      </c>
      <c r="B19" s="113" t="s">
        <v>366</v>
      </c>
      <c r="C19" s="114">
        <v>43525</v>
      </c>
      <c r="D19" s="115" t="s">
        <v>341</v>
      </c>
      <c r="E19" s="133">
        <v>1</v>
      </c>
      <c r="F19" s="82">
        <v>5.83</v>
      </c>
      <c r="G19" s="79" t="s">
        <v>323</v>
      </c>
      <c r="H19" s="79"/>
      <c r="I19" s="79"/>
      <c r="J19" s="134">
        <f t="shared" si="0"/>
        <v>4.08</v>
      </c>
    </row>
    <row r="20" spans="1:10" s="111" customFormat="1" x14ac:dyDescent="0.25">
      <c r="A20" s="112" t="s">
        <v>351</v>
      </c>
      <c r="B20" s="113" t="s">
        <v>369</v>
      </c>
      <c r="C20" s="114">
        <v>43525</v>
      </c>
      <c r="D20" s="115" t="s">
        <v>341</v>
      </c>
      <c r="E20" s="133">
        <v>1</v>
      </c>
      <c r="F20" s="82">
        <v>2.91</v>
      </c>
      <c r="G20" s="79" t="s">
        <v>323</v>
      </c>
      <c r="H20" s="79"/>
      <c r="I20" s="79"/>
      <c r="J20" s="134">
        <f t="shared" si="0"/>
        <v>2.04</v>
      </c>
    </row>
    <row r="21" spans="1:10" s="111" customFormat="1" x14ac:dyDescent="0.25">
      <c r="A21" s="112" t="s">
        <v>352</v>
      </c>
      <c r="B21" s="113" t="s">
        <v>370</v>
      </c>
      <c r="C21" s="114">
        <v>43525</v>
      </c>
      <c r="D21" s="115" t="s">
        <v>341</v>
      </c>
      <c r="E21" s="133">
        <v>1</v>
      </c>
      <c r="F21" s="82">
        <v>18.72</v>
      </c>
      <c r="G21" s="79" t="s">
        <v>323</v>
      </c>
      <c r="H21" s="79"/>
      <c r="I21" s="79"/>
      <c r="J21" s="134">
        <f t="shared" si="0"/>
        <v>13.1</v>
      </c>
    </row>
    <row r="22" spans="1:10" s="111" customFormat="1" x14ac:dyDescent="0.25">
      <c r="A22" s="112" t="s">
        <v>371</v>
      </c>
      <c r="B22" s="113" t="s">
        <v>372</v>
      </c>
      <c r="C22" s="114">
        <v>43525</v>
      </c>
      <c r="D22" s="115" t="s">
        <v>341</v>
      </c>
      <c r="E22" s="133">
        <v>1</v>
      </c>
      <c r="F22" s="82">
        <v>12.47</v>
      </c>
      <c r="G22" s="79" t="s">
        <v>323</v>
      </c>
      <c r="H22" s="79"/>
      <c r="I22" s="79"/>
      <c r="J22" s="134">
        <f t="shared" si="0"/>
        <v>8.73</v>
      </c>
    </row>
    <row r="23" spans="1:10" s="111" customFormat="1" x14ac:dyDescent="0.25">
      <c r="A23" s="112" t="s">
        <v>349</v>
      </c>
      <c r="B23" s="113" t="s">
        <v>367</v>
      </c>
      <c r="C23" s="114">
        <v>43525</v>
      </c>
      <c r="D23" s="115" t="s">
        <v>341</v>
      </c>
      <c r="E23" s="133">
        <v>1</v>
      </c>
      <c r="F23" s="82">
        <v>5</v>
      </c>
      <c r="G23" s="79" t="s">
        <v>323</v>
      </c>
      <c r="H23" s="79"/>
      <c r="I23" s="79"/>
      <c r="J23" s="134">
        <f t="shared" si="0"/>
        <v>3.5</v>
      </c>
    </row>
    <row r="24" spans="1:10" s="111" customFormat="1" x14ac:dyDescent="0.25">
      <c r="A24" s="112" t="s">
        <v>212</v>
      </c>
      <c r="B24" s="113" t="s">
        <v>201</v>
      </c>
      <c r="C24" s="114">
        <v>43556</v>
      </c>
      <c r="D24" s="115" t="s">
        <v>143</v>
      </c>
      <c r="E24" s="133">
        <v>1</v>
      </c>
      <c r="F24" s="82">
        <v>290.5</v>
      </c>
      <c r="G24" s="128" t="s">
        <v>557</v>
      </c>
      <c r="H24" s="128"/>
      <c r="I24" s="128"/>
      <c r="J24" s="134">
        <f t="shared" si="0"/>
        <v>203.35</v>
      </c>
    </row>
    <row r="25" spans="1:10" s="111" customFormat="1" ht="30" x14ac:dyDescent="0.25">
      <c r="A25" s="112" t="s">
        <v>510</v>
      </c>
      <c r="B25" s="113" t="s">
        <v>511</v>
      </c>
      <c r="C25" s="114">
        <v>43556</v>
      </c>
      <c r="D25" s="115" t="s">
        <v>137</v>
      </c>
      <c r="E25" s="133">
        <v>1</v>
      </c>
      <c r="F25" s="82">
        <v>61.61</v>
      </c>
      <c r="G25" s="128" t="s">
        <v>557</v>
      </c>
      <c r="H25" s="128"/>
      <c r="I25" s="128"/>
      <c r="J25" s="134">
        <f t="shared" si="0"/>
        <v>43.13</v>
      </c>
    </row>
    <row r="26" spans="1:10" s="111" customFormat="1" x14ac:dyDescent="0.25">
      <c r="A26" s="112" t="s">
        <v>148</v>
      </c>
      <c r="B26" s="113" t="s">
        <v>154</v>
      </c>
      <c r="C26" s="114">
        <v>43556</v>
      </c>
      <c r="D26" s="115" t="s">
        <v>6</v>
      </c>
      <c r="E26" s="133">
        <v>1</v>
      </c>
      <c r="F26" s="82">
        <v>103.07</v>
      </c>
      <c r="G26" s="128" t="s">
        <v>557</v>
      </c>
      <c r="H26" s="128"/>
      <c r="I26" s="128"/>
      <c r="J26" s="134">
        <f t="shared" si="0"/>
        <v>72.150000000000006</v>
      </c>
    </row>
    <row r="27" spans="1:10" s="111" customFormat="1" ht="30" x14ac:dyDescent="0.25">
      <c r="A27" s="112" t="s">
        <v>213</v>
      </c>
      <c r="B27" s="113" t="s">
        <v>203</v>
      </c>
      <c r="C27" s="114">
        <v>43556</v>
      </c>
      <c r="D27" s="115" t="s">
        <v>137</v>
      </c>
      <c r="E27" s="133">
        <v>1</v>
      </c>
      <c r="F27" s="82">
        <v>8.57</v>
      </c>
      <c r="G27" s="128" t="s">
        <v>557</v>
      </c>
      <c r="H27" s="128"/>
      <c r="I27" s="128"/>
      <c r="J27" s="134">
        <f t="shared" si="0"/>
        <v>6</v>
      </c>
    </row>
    <row r="28" spans="1:10" s="111" customFormat="1" x14ac:dyDescent="0.25">
      <c r="A28" s="112" t="s">
        <v>386</v>
      </c>
      <c r="B28" s="113" t="s">
        <v>387</v>
      </c>
      <c r="C28" s="114">
        <v>43556</v>
      </c>
      <c r="D28" s="115" t="s">
        <v>2</v>
      </c>
      <c r="E28" s="133">
        <v>1</v>
      </c>
      <c r="F28" s="82">
        <v>0.8</v>
      </c>
      <c r="G28" s="128" t="s">
        <v>557</v>
      </c>
      <c r="H28" s="128"/>
      <c r="I28" s="128"/>
      <c r="J28" s="134">
        <f t="shared" si="0"/>
        <v>0.56000000000000005</v>
      </c>
    </row>
    <row r="29" spans="1:10" s="111" customFormat="1" ht="30" x14ac:dyDescent="0.25">
      <c r="A29" s="112" t="s">
        <v>420</v>
      </c>
      <c r="B29" s="113" t="s">
        <v>421</v>
      </c>
      <c r="C29" s="114">
        <v>43556</v>
      </c>
      <c r="D29" s="115" t="s">
        <v>143</v>
      </c>
      <c r="E29" s="133">
        <v>1</v>
      </c>
      <c r="F29" s="82">
        <v>442.58</v>
      </c>
      <c r="G29" s="128" t="s">
        <v>557</v>
      </c>
      <c r="H29" s="128"/>
      <c r="I29" s="128"/>
      <c r="J29" s="134">
        <f t="shared" si="0"/>
        <v>309.81</v>
      </c>
    </row>
    <row r="30" spans="1:10" s="111" customFormat="1" ht="30" x14ac:dyDescent="0.25">
      <c r="A30" s="112" t="s">
        <v>505</v>
      </c>
      <c r="B30" s="113" t="s">
        <v>506</v>
      </c>
      <c r="C30" s="114">
        <v>43556</v>
      </c>
      <c r="D30" s="115" t="s">
        <v>143</v>
      </c>
      <c r="E30" s="133">
        <v>1</v>
      </c>
      <c r="F30" s="82">
        <v>7.26</v>
      </c>
      <c r="G30" s="128" t="s">
        <v>557</v>
      </c>
      <c r="H30" s="128"/>
      <c r="I30" s="128"/>
      <c r="J30" s="134">
        <f t="shared" si="0"/>
        <v>5.08</v>
      </c>
    </row>
    <row r="31" spans="1:10" s="111" customFormat="1" x14ac:dyDescent="0.25">
      <c r="A31" s="112" t="s">
        <v>284</v>
      </c>
      <c r="B31" s="113" t="s">
        <v>164</v>
      </c>
      <c r="C31" s="114">
        <v>43556</v>
      </c>
      <c r="D31" s="115" t="s">
        <v>22</v>
      </c>
      <c r="E31" s="133">
        <v>1</v>
      </c>
      <c r="F31" s="82">
        <v>36.82</v>
      </c>
      <c r="G31" s="128" t="s">
        <v>557</v>
      </c>
      <c r="H31" s="128"/>
      <c r="I31" s="128"/>
      <c r="J31" s="134">
        <f t="shared" si="0"/>
        <v>25.77</v>
      </c>
    </row>
    <row r="32" spans="1:10" s="111" customFormat="1" x14ac:dyDescent="0.25">
      <c r="A32" s="112" t="s">
        <v>334</v>
      </c>
      <c r="B32" s="113" t="s">
        <v>335</v>
      </c>
      <c r="C32" s="114">
        <v>43556</v>
      </c>
      <c r="D32" s="115" t="s">
        <v>22</v>
      </c>
      <c r="E32" s="133">
        <v>1</v>
      </c>
      <c r="F32" s="82">
        <v>17.850000000000001</v>
      </c>
      <c r="G32" s="128" t="s">
        <v>557</v>
      </c>
      <c r="H32" s="79"/>
      <c r="I32" s="79"/>
      <c r="J32" s="134">
        <f t="shared" si="0"/>
        <v>12.5</v>
      </c>
    </row>
    <row r="33" spans="1:10" s="111" customFormat="1" x14ac:dyDescent="0.25">
      <c r="A33" s="112" t="s">
        <v>453</v>
      </c>
      <c r="B33" s="113" t="s">
        <v>454</v>
      </c>
      <c r="C33" s="114">
        <v>43556</v>
      </c>
      <c r="D33" s="115" t="s">
        <v>22</v>
      </c>
      <c r="E33" s="133">
        <v>1</v>
      </c>
      <c r="F33" s="82">
        <v>28.88</v>
      </c>
      <c r="G33" s="128" t="s">
        <v>557</v>
      </c>
      <c r="H33" s="79"/>
      <c r="I33" s="79"/>
      <c r="J33" s="134">
        <f t="shared" si="0"/>
        <v>20.22</v>
      </c>
    </row>
    <row r="34" spans="1:10" s="111" customFormat="1" ht="30" x14ac:dyDescent="0.25">
      <c r="A34" s="112" t="s">
        <v>569</v>
      </c>
      <c r="B34" s="113" t="s">
        <v>151</v>
      </c>
      <c r="C34" s="114">
        <v>43556</v>
      </c>
      <c r="D34" s="115" t="s">
        <v>6</v>
      </c>
      <c r="E34" s="133">
        <v>1</v>
      </c>
      <c r="F34" s="82">
        <v>3.53</v>
      </c>
      <c r="G34" s="128" t="s">
        <v>557</v>
      </c>
      <c r="H34" s="128"/>
      <c r="I34" s="128"/>
      <c r="J34" s="134">
        <f t="shared" si="0"/>
        <v>2.4700000000000002</v>
      </c>
    </row>
    <row r="35" spans="1:10" s="111" customFormat="1" ht="30" x14ac:dyDescent="0.25">
      <c r="A35" s="112" t="s">
        <v>570</v>
      </c>
      <c r="B35" s="113" t="s">
        <v>152</v>
      </c>
      <c r="C35" s="114">
        <v>43556</v>
      </c>
      <c r="D35" s="115" t="s">
        <v>6</v>
      </c>
      <c r="E35" s="133">
        <v>1</v>
      </c>
      <c r="F35" s="82">
        <v>11.18</v>
      </c>
      <c r="G35" s="128" t="s">
        <v>557</v>
      </c>
      <c r="H35" s="128"/>
      <c r="I35" s="128"/>
      <c r="J35" s="134">
        <f t="shared" si="0"/>
        <v>7.83</v>
      </c>
    </row>
    <row r="36" spans="1:10" s="111" customFormat="1" ht="30" x14ac:dyDescent="0.25">
      <c r="A36" s="112" t="s">
        <v>230</v>
      </c>
      <c r="B36" s="113" t="s">
        <v>231</v>
      </c>
      <c r="C36" s="114">
        <v>43556</v>
      </c>
      <c r="D36" s="115" t="s">
        <v>2</v>
      </c>
      <c r="E36" s="133">
        <v>1</v>
      </c>
      <c r="F36" s="82">
        <v>1.84</v>
      </c>
      <c r="G36" s="128" t="s">
        <v>557</v>
      </c>
      <c r="H36" s="128"/>
      <c r="I36" s="128"/>
      <c r="J36" s="134">
        <f t="shared" si="0"/>
        <v>1.29</v>
      </c>
    </row>
    <row r="37" spans="1:10" s="111" customFormat="1" ht="30" x14ac:dyDescent="0.25">
      <c r="A37" s="112" t="s">
        <v>229</v>
      </c>
      <c r="B37" s="113" t="s">
        <v>232</v>
      </c>
      <c r="C37" s="114">
        <v>43556</v>
      </c>
      <c r="D37" s="115" t="s">
        <v>2</v>
      </c>
      <c r="E37" s="133">
        <v>1</v>
      </c>
      <c r="F37" s="82">
        <v>2.65</v>
      </c>
      <c r="G37" s="128" t="s">
        <v>557</v>
      </c>
      <c r="H37" s="128"/>
      <c r="I37" s="128"/>
      <c r="J37" s="134">
        <f t="shared" si="0"/>
        <v>1.86</v>
      </c>
    </row>
    <row r="38" spans="1:10" s="111" customFormat="1" ht="30" x14ac:dyDescent="0.25">
      <c r="A38" s="112" t="s">
        <v>571</v>
      </c>
      <c r="B38" s="113" t="s">
        <v>192</v>
      </c>
      <c r="C38" s="114">
        <v>43556</v>
      </c>
      <c r="D38" s="115" t="s">
        <v>2</v>
      </c>
      <c r="E38" s="133">
        <v>1</v>
      </c>
      <c r="F38" s="82">
        <v>4.2</v>
      </c>
      <c r="G38" s="128" t="s">
        <v>557</v>
      </c>
      <c r="H38" s="128"/>
      <c r="I38" s="128"/>
      <c r="J38" s="134">
        <f t="shared" si="0"/>
        <v>2.94</v>
      </c>
    </row>
    <row r="39" spans="1:10" s="111" customFormat="1" ht="30" x14ac:dyDescent="0.25">
      <c r="A39" s="112" t="s">
        <v>228</v>
      </c>
      <c r="B39" s="113" t="s">
        <v>233</v>
      </c>
      <c r="C39" s="114">
        <v>43556</v>
      </c>
      <c r="D39" s="115" t="s">
        <v>6</v>
      </c>
      <c r="E39" s="133">
        <v>1</v>
      </c>
      <c r="F39" s="82">
        <v>8.41</v>
      </c>
      <c r="G39" s="128" t="s">
        <v>557</v>
      </c>
      <c r="H39" s="128"/>
      <c r="I39" s="128"/>
      <c r="J39" s="134">
        <f t="shared" si="0"/>
        <v>5.89</v>
      </c>
    </row>
    <row r="40" spans="1:10" s="111" customFormat="1" ht="45" x14ac:dyDescent="0.25">
      <c r="A40" s="112" t="s">
        <v>443</v>
      </c>
      <c r="B40" s="113" t="s">
        <v>444</v>
      </c>
      <c r="C40" s="114">
        <v>43556</v>
      </c>
      <c r="D40" s="115" t="s">
        <v>162</v>
      </c>
      <c r="E40" s="133">
        <v>1</v>
      </c>
      <c r="F40" s="82">
        <v>143.16</v>
      </c>
      <c r="G40" s="128" t="s">
        <v>557</v>
      </c>
      <c r="H40" s="128"/>
      <c r="I40" s="128"/>
      <c r="J40" s="134">
        <f t="shared" si="0"/>
        <v>100.21</v>
      </c>
    </row>
    <row r="41" spans="1:10" s="111" customFormat="1" ht="45" x14ac:dyDescent="0.25">
      <c r="A41" s="112" t="s">
        <v>503</v>
      </c>
      <c r="B41" s="113" t="s">
        <v>504</v>
      </c>
      <c r="C41" s="114">
        <v>43556</v>
      </c>
      <c r="D41" s="115" t="s">
        <v>160</v>
      </c>
      <c r="E41" s="133">
        <v>1</v>
      </c>
      <c r="F41" s="82">
        <v>41.07</v>
      </c>
      <c r="G41" s="128" t="s">
        <v>557</v>
      </c>
      <c r="H41" s="128"/>
      <c r="I41" s="128"/>
      <c r="J41" s="134">
        <f t="shared" si="0"/>
        <v>28.75</v>
      </c>
    </row>
    <row r="42" spans="1:10" s="111" customFormat="1" ht="45" x14ac:dyDescent="0.25">
      <c r="A42" s="112" t="s">
        <v>501</v>
      </c>
      <c r="B42" s="113" t="s">
        <v>502</v>
      </c>
      <c r="C42" s="114">
        <v>43556</v>
      </c>
      <c r="D42" s="115" t="s">
        <v>162</v>
      </c>
      <c r="E42" s="133">
        <v>1</v>
      </c>
      <c r="F42" s="82">
        <v>171.14</v>
      </c>
      <c r="G42" s="128" t="s">
        <v>557</v>
      </c>
      <c r="H42" s="128"/>
      <c r="I42" s="128"/>
      <c r="J42" s="134">
        <f t="shared" si="0"/>
        <v>119.8</v>
      </c>
    </row>
    <row r="43" spans="1:10" s="111" customFormat="1" ht="60" x14ac:dyDescent="0.25">
      <c r="A43" s="112" t="s">
        <v>186</v>
      </c>
      <c r="B43" s="113" t="s">
        <v>187</v>
      </c>
      <c r="C43" s="114">
        <v>43556</v>
      </c>
      <c r="D43" s="115" t="s">
        <v>162</v>
      </c>
      <c r="E43" s="133">
        <v>1</v>
      </c>
      <c r="F43" s="82">
        <v>137.02000000000001</v>
      </c>
      <c r="G43" s="128" t="s">
        <v>557</v>
      </c>
      <c r="H43" s="128"/>
      <c r="I43" s="128"/>
      <c r="J43" s="134">
        <f t="shared" si="0"/>
        <v>95.91</v>
      </c>
    </row>
    <row r="44" spans="1:10" s="111" customFormat="1" ht="30" x14ac:dyDescent="0.25">
      <c r="A44" s="112" t="s">
        <v>337</v>
      </c>
      <c r="B44" s="113" t="s">
        <v>336</v>
      </c>
      <c r="C44" s="114">
        <v>43556</v>
      </c>
      <c r="D44" s="115" t="s">
        <v>162</v>
      </c>
      <c r="E44" s="133">
        <v>1</v>
      </c>
      <c r="F44" s="82">
        <v>129.99</v>
      </c>
      <c r="G44" s="128" t="s">
        <v>557</v>
      </c>
      <c r="H44" s="79"/>
      <c r="I44" s="79"/>
      <c r="J44" s="134">
        <f t="shared" si="0"/>
        <v>90.99</v>
      </c>
    </row>
    <row r="45" spans="1:10" s="111" customFormat="1" x14ac:dyDescent="0.25">
      <c r="A45" s="112" t="s">
        <v>375</v>
      </c>
      <c r="B45" s="113" t="s">
        <v>376</v>
      </c>
      <c r="C45" s="114">
        <v>43556</v>
      </c>
      <c r="D45" s="115" t="s">
        <v>22</v>
      </c>
      <c r="E45" s="133">
        <v>1</v>
      </c>
      <c r="F45" s="82">
        <v>22.95</v>
      </c>
      <c r="G45" s="128" t="s">
        <v>557</v>
      </c>
      <c r="H45" s="128"/>
      <c r="I45" s="128"/>
      <c r="J45" s="134">
        <f t="shared" si="0"/>
        <v>16.07</v>
      </c>
    </row>
    <row r="46" spans="1:10" s="111" customFormat="1" x14ac:dyDescent="0.25">
      <c r="A46" s="112" t="s">
        <v>175</v>
      </c>
      <c r="B46" s="113" t="s">
        <v>142</v>
      </c>
      <c r="C46" s="114">
        <v>43556</v>
      </c>
      <c r="D46" s="115" t="s">
        <v>22</v>
      </c>
      <c r="E46" s="133">
        <v>1</v>
      </c>
      <c r="F46" s="82">
        <v>22.9</v>
      </c>
      <c r="G46" s="128" t="s">
        <v>557</v>
      </c>
      <c r="H46" s="128"/>
      <c r="I46" s="128"/>
      <c r="J46" s="134">
        <f t="shared" si="0"/>
        <v>16.03</v>
      </c>
    </row>
    <row r="47" spans="1:10" s="111" customFormat="1" x14ac:dyDescent="0.25">
      <c r="A47" s="112" t="s">
        <v>512</v>
      </c>
      <c r="B47" s="113" t="s">
        <v>513</v>
      </c>
      <c r="C47" s="114">
        <v>43556</v>
      </c>
      <c r="D47" s="115" t="s">
        <v>137</v>
      </c>
      <c r="E47" s="133">
        <v>1</v>
      </c>
      <c r="F47" s="82">
        <v>10.58</v>
      </c>
      <c r="G47" s="128" t="s">
        <v>557</v>
      </c>
      <c r="H47" s="128"/>
      <c r="I47" s="128"/>
      <c r="J47" s="134">
        <f t="shared" si="0"/>
        <v>7.41</v>
      </c>
    </row>
    <row r="48" spans="1:10" s="111" customFormat="1" x14ac:dyDescent="0.25">
      <c r="A48" s="112" t="s">
        <v>356</v>
      </c>
      <c r="B48" s="113" t="s">
        <v>361</v>
      </c>
      <c r="C48" s="114">
        <v>43556</v>
      </c>
      <c r="D48" s="115" t="s">
        <v>362</v>
      </c>
      <c r="E48" s="133">
        <v>1</v>
      </c>
      <c r="F48" s="82">
        <v>3.54</v>
      </c>
      <c r="G48" s="128" t="s">
        <v>557</v>
      </c>
      <c r="H48" s="79"/>
      <c r="I48" s="79"/>
      <c r="J48" s="134">
        <f t="shared" si="0"/>
        <v>2.48</v>
      </c>
    </row>
    <row r="49" spans="1:10" s="111" customFormat="1" ht="30" x14ac:dyDescent="0.25">
      <c r="A49" s="112" t="s">
        <v>289</v>
      </c>
      <c r="B49" s="113" t="s">
        <v>340</v>
      </c>
      <c r="C49" s="114">
        <v>43556</v>
      </c>
      <c r="D49" s="115" t="s">
        <v>160</v>
      </c>
      <c r="E49" s="133">
        <v>1</v>
      </c>
      <c r="F49" s="82">
        <v>27.61</v>
      </c>
      <c r="G49" s="128" t="s">
        <v>557</v>
      </c>
      <c r="H49" s="128"/>
      <c r="I49" s="128"/>
      <c r="J49" s="134">
        <f t="shared" si="0"/>
        <v>19.329999999999998</v>
      </c>
    </row>
    <row r="50" spans="1:10" s="111" customFormat="1" ht="30" x14ac:dyDescent="0.25">
      <c r="A50" s="112" t="s">
        <v>288</v>
      </c>
      <c r="B50" s="113" t="s">
        <v>167</v>
      </c>
      <c r="C50" s="114">
        <v>43556</v>
      </c>
      <c r="D50" s="115" t="s">
        <v>162</v>
      </c>
      <c r="E50" s="133">
        <v>1</v>
      </c>
      <c r="F50" s="82">
        <v>31.13</v>
      </c>
      <c r="G50" s="128" t="s">
        <v>557</v>
      </c>
      <c r="H50" s="128"/>
      <c r="I50" s="128"/>
      <c r="J50" s="134">
        <f t="shared" si="0"/>
        <v>21.79</v>
      </c>
    </row>
    <row r="51" spans="1:10" s="111" customFormat="1" ht="30" x14ac:dyDescent="0.25">
      <c r="A51" s="112" t="s">
        <v>515</v>
      </c>
      <c r="B51" s="113" t="s">
        <v>516</v>
      </c>
      <c r="C51" s="114">
        <v>43556</v>
      </c>
      <c r="D51" s="115" t="s">
        <v>143</v>
      </c>
      <c r="E51" s="133">
        <v>1</v>
      </c>
      <c r="F51" s="82">
        <v>368.42</v>
      </c>
      <c r="G51" s="128" t="s">
        <v>557</v>
      </c>
      <c r="H51" s="128"/>
      <c r="I51" s="128"/>
      <c r="J51" s="134">
        <f t="shared" si="0"/>
        <v>257.89</v>
      </c>
    </row>
    <row r="52" spans="1:10" s="111" customFormat="1" ht="30" x14ac:dyDescent="0.25">
      <c r="A52" s="112" t="s">
        <v>179</v>
      </c>
      <c r="B52" s="113" t="s">
        <v>145</v>
      </c>
      <c r="C52" s="114">
        <v>43556</v>
      </c>
      <c r="D52" s="115" t="s">
        <v>143</v>
      </c>
      <c r="E52" s="133">
        <v>1</v>
      </c>
      <c r="F52" s="82">
        <v>274.41000000000003</v>
      </c>
      <c r="G52" s="128" t="s">
        <v>557</v>
      </c>
      <c r="H52" s="128"/>
      <c r="I52" s="128"/>
      <c r="J52" s="134">
        <f t="shared" si="0"/>
        <v>192.09</v>
      </c>
    </row>
    <row r="53" spans="1:10" s="111" customFormat="1" ht="30" x14ac:dyDescent="0.25">
      <c r="A53" s="112" t="s">
        <v>426</v>
      </c>
      <c r="B53" s="113" t="s">
        <v>427</v>
      </c>
      <c r="C53" s="114">
        <v>43556</v>
      </c>
      <c r="D53" s="115" t="s">
        <v>143</v>
      </c>
      <c r="E53" s="133">
        <v>1</v>
      </c>
      <c r="F53" s="82">
        <v>381.23</v>
      </c>
      <c r="G53" s="128" t="s">
        <v>557</v>
      </c>
      <c r="H53" s="128"/>
      <c r="I53" s="128"/>
      <c r="J53" s="134">
        <f t="shared" si="0"/>
        <v>266.86</v>
      </c>
    </row>
    <row r="54" spans="1:10" s="111" customFormat="1" ht="30" x14ac:dyDescent="0.25">
      <c r="A54" s="112" t="s">
        <v>517</v>
      </c>
      <c r="B54" s="113" t="s">
        <v>518</v>
      </c>
      <c r="C54" s="114">
        <v>43556</v>
      </c>
      <c r="D54" s="115" t="s">
        <v>143</v>
      </c>
      <c r="E54" s="133">
        <v>1</v>
      </c>
      <c r="F54" s="82">
        <v>395.03</v>
      </c>
      <c r="G54" s="128" t="s">
        <v>557</v>
      </c>
      <c r="H54" s="128"/>
      <c r="I54" s="128"/>
      <c r="J54" s="134">
        <f t="shared" si="0"/>
        <v>276.52</v>
      </c>
    </row>
    <row r="55" spans="1:10" s="111" customFormat="1" ht="30" x14ac:dyDescent="0.25">
      <c r="A55" s="112" t="s">
        <v>219</v>
      </c>
      <c r="B55" s="113" t="s">
        <v>243</v>
      </c>
      <c r="C55" s="114">
        <v>43556</v>
      </c>
      <c r="D55" s="115" t="s">
        <v>137</v>
      </c>
      <c r="E55" s="133">
        <v>1</v>
      </c>
      <c r="F55" s="82">
        <v>18.11</v>
      </c>
      <c r="G55" s="128" t="s">
        <v>557</v>
      </c>
      <c r="H55" s="128"/>
      <c r="I55" s="128"/>
      <c r="J55" s="134">
        <f t="shared" si="0"/>
        <v>12.68</v>
      </c>
    </row>
    <row r="56" spans="1:10" s="111" customFormat="1" ht="30" x14ac:dyDescent="0.25">
      <c r="A56" s="112" t="s">
        <v>218</v>
      </c>
      <c r="B56" s="113" t="s">
        <v>244</v>
      </c>
      <c r="C56" s="114">
        <v>43556</v>
      </c>
      <c r="D56" s="115" t="s">
        <v>6</v>
      </c>
      <c r="E56" s="133">
        <v>1</v>
      </c>
      <c r="F56" s="82">
        <v>10.43</v>
      </c>
      <c r="G56" s="128" t="s">
        <v>557</v>
      </c>
      <c r="H56" s="128"/>
      <c r="I56" s="128"/>
      <c r="J56" s="134">
        <f t="shared" si="0"/>
        <v>7.3</v>
      </c>
    </row>
    <row r="57" spans="1:10" s="111" customFormat="1" x14ac:dyDescent="0.25">
      <c r="A57" s="112" t="s">
        <v>345</v>
      </c>
      <c r="B57" s="113" t="s">
        <v>343</v>
      </c>
      <c r="C57" s="114">
        <v>43525</v>
      </c>
      <c r="D57" s="115" t="s">
        <v>344</v>
      </c>
      <c r="E57" s="133">
        <v>1</v>
      </c>
      <c r="F57" s="82">
        <v>0.51</v>
      </c>
      <c r="G57" s="79" t="s">
        <v>323</v>
      </c>
      <c r="H57" s="79"/>
      <c r="I57" s="79"/>
      <c r="J57" s="134">
        <f t="shared" ref="J57:J94" si="1">ROUND(F57*0.7,2)</f>
        <v>0.36</v>
      </c>
    </row>
    <row r="58" spans="1:10" s="111" customFormat="1" x14ac:dyDescent="0.25">
      <c r="A58" s="112" t="s">
        <v>566</v>
      </c>
      <c r="B58" s="113" t="s">
        <v>451</v>
      </c>
      <c r="C58" s="114">
        <v>43556</v>
      </c>
      <c r="D58" s="115" t="s">
        <v>22</v>
      </c>
      <c r="E58" s="133">
        <v>1</v>
      </c>
      <c r="F58" s="82">
        <v>129.78</v>
      </c>
      <c r="G58" s="128" t="s">
        <v>557</v>
      </c>
      <c r="H58" s="79"/>
      <c r="I58" s="79"/>
      <c r="J58" s="134">
        <f t="shared" si="1"/>
        <v>90.85</v>
      </c>
    </row>
    <row r="59" spans="1:10" s="111" customFormat="1" x14ac:dyDescent="0.25">
      <c r="A59" s="112" t="s">
        <v>377</v>
      </c>
      <c r="B59" s="113" t="s">
        <v>378</v>
      </c>
      <c r="C59" s="114">
        <v>43556</v>
      </c>
      <c r="D59" s="115" t="s">
        <v>137</v>
      </c>
      <c r="E59" s="133">
        <v>1</v>
      </c>
      <c r="F59" s="82">
        <v>1.23</v>
      </c>
      <c r="G59" s="128" t="s">
        <v>557</v>
      </c>
      <c r="H59" s="79"/>
      <c r="I59" s="79"/>
      <c r="J59" s="134">
        <f t="shared" si="1"/>
        <v>0.86</v>
      </c>
    </row>
    <row r="60" spans="1:10" s="111" customFormat="1" ht="45" x14ac:dyDescent="0.25">
      <c r="A60" s="112" t="s">
        <v>198</v>
      </c>
      <c r="B60" s="113" t="s">
        <v>208</v>
      </c>
      <c r="C60" s="114">
        <v>43556</v>
      </c>
      <c r="D60" s="115" t="s">
        <v>6</v>
      </c>
      <c r="E60" s="133">
        <v>1</v>
      </c>
      <c r="F60" s="82">
        <v>10.48</v>
      </c>
      <c r="G60" s="128" t="s">
        <v>557</v>
      </c>
      <c r="H60" s="128"/>
      <c r="I60" s="128"/>
      <c r="J60" s="134">
        <f t="shared" si="1"/>
        <v>7.34</v>
      </c>
    </row>
    <row r="61" spans="1:10" s="111" customFormat="1" ht="30" x14ac:dyDescent="0.25">
      <c r="A61" s="112" t="s">
        <v>211</v>
      </c>
      <c r="B61" s="113" t="s">
        <v>200</v>
      </c>
      <c r="C61" s="114">
        <v>43556</v>
      </c>
      <c r="D61" s="115" t="s">
        <v>6</v>
      </c>
      <c r="E61" s="133">
        <v>1</v>
      </c>
      <c r="F61" s="82">
        <v>12.85</v>
      </c>
      <c r="G61" s="128" t="s">
        <v>557</v>
      </c>
      <c r="H61" s="128"/>
      <c r="I61" s="128"/>
      <c r="J61" s="134">
        <f t="shared" si="1"/>
        <v>9</v>
      </c>
    </row>
    <row r="62" spans="1:10" s="111" customFormat="1" ht="30" x14ac:dyDescent="0.25">
      <c r="A62" s="112" t="s">
        <v>388</v>
      </c>
      <c r="B62" s="113" t="s">
        <v>150</v>
      </c>
      <c r="C62" s="114">
        <v>43586</v>
      </c>
      <c r="D62" s="115" t="s">
        <v>6</v>
      </c>
      <c r="E62" s="133">
        <v>1</v>
      </c>
      <c r="F62" s="82">
        <f>ROUND((G62+H62+I62)/3,2)</f>
        <v>1.28</v>
      </c>
      <c r="G62" s="129">
        <v>1.25</v>
      </c>
      <c r="H62" s="129">
        <v>1.35</v>
      </c>
      <c r="I62" s="129">
        <v>1.25</v>
      </c>
      <c r="J62" s="134">
        <f t="shared" si="1"/>
        <v>0.9</v>
      </c>
    </row>
    <row r="63" spans="1:10" s="111" customFormat="1" ht="30" x14ac:dyDescent="0.25">
      <c r="A63" s="112" t="s">
        <v>216</v>
      </c>
      <c r="B63" s="113" t="s">
        <v>206</v>
      </c>
      <c r="C63" s="114">
        <v>43556</v>
      </c>
      <c r="D63" s="115" t="s">
        <v>2</v>
      </c>
      <c r="E63" s="133">
        <v>1</v>
      </c>
      <c r="F63" s="82">
        <v>6.92</v>
      </c>
      <c r="G63" s="128" t="s">
        <v>557</v>
      </c>
      <c r="H63" s="128"/>
      <c r="I63" s="128"/>
      <c r="J63" s="134">
        <f t="shared" si="1"/>
        <v>4.84</v>
      </c>
    </row>
    <row r="64" spans="1:10" s="111" customFormat="1" ht="30" x14ac:dyDescent="0.25">
      <c r="A64" s="112" t="s">
        <v>209</v>
      </c>
      <c r="B64" s="113" t="s">
        <v>207</v>
      </c>
      <c r="C64" s="114">
        <v>43556</v>
      </c>
      <c r="D64" s="115" t="s">
        <v>2</v>
      </c>
      <c r="E64" s="133">
        <v>1</v>
      </c>
      <c r="F64" s="82">
        <v>8.23</v>
      </c>
      <c r="G64" s="128" t="s">
        <v>557</v>
      </c>
      <c r="H64" s="128"/>
      <c r="I64" s="128"/>
      <c r="J64" s="134">
        <f t="shared" si="1"/>
        <v>5.76</v>
      </c>
    </row>
    <row r="65" spans="1:10" s="111" customFormat="1" x14ac:dyDescent="0.25">
      <c r="A65" s="112" t="s">
        <v>446</v>
      </c>
      <c r="B65" s="113" t="s">
        <v>168</v>
      </c>
      <c r="C65" s="114">
        <v>43556</v>
      </c>
      <c r="D65" s="115" t="s">
        <v>22</v>
      </c>
      <c r="E65" s="133">
        <v>1</v>
      </c>
      <c r="F65" s="82">
        <v>90.01</v>
      </c>
      <c r="G65" s="128" t="s">
        <v>557</v>
      </c>
      <c r="H65" s="128"/>
      <c r="I65" s="128"/>
      <c r="J65" s="134">
        <f t="shared" si="1"/>
        <v>63.01</v>
      </c>
    </row>
    <row r="66" spans="1:10" s="111" customFormat="1" ht="30" x14ac:dyDescent="0.25">
      <c r="A66" s="112" t="s">
        <v>547</v>
      </c>
      <c r="B66" s="113" t="s">
        <v>168</v>
      </c>
      <c r="C66" s="114">
        <v>43556</v>
      </c>
      <c r="D66" s="115" t="s">
        <v>22</v>
      </c>
      <c r="E66" s="133">
        <v>1</v>
      </c>
      <c r="F66" s="82">
        <v>90.01</v>
      </c>
      <c r="G66" s="128" t="s">
        <v>557</v>
      </c>
      <c r="H66" s="128"/>
      <c r="I66" s="128"/>
      <c r="J66" s="134">
        <f t="shared" ref="J66" si="2">ROUND(F66*0.7,2)</f>
        <v>63.01</v>
      </c>
    </row>
    <row r="67" spans="1:10" s="111" customFormat="1" ht="30" x14ac:dyDescent="0.25">
      <c r="A67" s="112" t="s">
        <v>545</v>
      </c>
      <c r="B67" s="113" t="s">
        <v>452</v>
      </c>
      <c r="C67" s="114">
        <v>43556</v>
      </c>
      <c r="D67" s="115" t="s">
        <v>22</v>
      </c>
      <c r="E67" s="133">
        <v>1</v>
      </c>
      <c r="F67" s="82">
        <v>102.39</v>
      </c>
      <c r="G67" s="128" t="s">
        <v>557</v>
      </c>
      <c r="H67" s="128"/>
      <c r="I67" s="128"/>
      <c r="J67" s="134">
        <f t="shared" ref="J67:J70" si="3">ROUND(F67*0.7,2)</f>
        <v>71.67</v>
      </c>
    </row>
    <row r="68" spans="1:10" s="111" customFormat="1" ht="30" x14ac:dyDescent="0.25">
      <c r="A68" s="112" t="s">
        <v>478</v>
      </c>
      <c r="B68" s="113" t="s">
        <v>173</v>
      </c>
      <c r="C68" s="114">
        <v>43586</v>
      </c>
      <c r="D68" s="115" t="s">
        <v>341</v>
      </c>
      <c r="E68" s="133">
        <v>1</v>
      </c>
      <c r="F68" s="269">
        <f>'Equip Informática'!F21</f>
        <v>116.76423333333335</v>
      </c>
      <c r="G68" s="128" t="s">
        <v>559</v>
      </c>
      <c r="H68" s="128"/>
      <c r="I68" s="128"/>
      <c r="J68" s="134">
        <f t="shared" si="3"/>
        <v>81.73</v>
      </c>
    </row>
    <row r="69" spans="1:10" s="111" customFormat="1" ht="30" x14ac:dyDescent="0.25">
      <c r="A69" s="112" t="s">
        <v>482</v>
      </c>
      <c r="B69" s="113" t="s">
        <v>483</v>
      </c>
      <c r="C69" s="114">
        <v>43525</v>
      </c>
      <c r="D69" s="115" t="s">
        <v>484</v>
      </c>
      <c r="E69" s="133">
        <v>1</v>
      </c>
      <c r="F69" s="82">
        <v>420</v>
      </c>
      <c r="G69" s="128" t="s">
        <v>323</v>
      </c>
      <c r="H69" s="128"/>
      <c r="I69" s="128"/>
      <c r="J69" s="134">
        <f t="shared" si="3"/>
        <v>294</v>
      </c>
    </row>
    <row r="70" spans="1:10" s="111" customFormat="1" ht="30" x14ac:dyDescent="0.25">
      <c r="A70" s="112" t="s">
        <v>509</v>
      </c>
      <c r="B70" s="113" t="s">
        <v>238</v>
      </c>
      <c r="C70" s="114">
        <v>43556</v>
      </c>
      <c r="D70" s="115" t="s">
        <v>143</v>
      </c>
      <c r="E70" s="133">
        <v>1</v>
      </c>
      <c r="F70" s="82">
        <v>63.05</v>
      </c>
      <c r="G70" s="128" t="s">
        <v>557</v>
      </c>
      <c r="H70" s="128"/>
      <c r="I70" s="128"/>
      <c r="J70" s="134">
        <f t="shared" si="3"/>
        <v>44.14</v>
      </c>
    </row>
    <row r="71" spans="1:10" s="111" customFormat="1" ht="30" x14ac:dyDescent="0.25">
      <c r="A71" s="112" t="s">
        <v>440</v>
      </c>
      <c r="B71" s="113" t="s">
        <v>238</v>
      </c>
      <c r="C71" s="114">
        <v>43556</v>
      </c>
      <c r="D71" s="115" t="s">
        <v>143</v>
      </c>
      <c r="E71" s="133">
        <v>1</v>
      </c>
      <c r="F71" s="82">
        <v>63.05</v>
      </c>
      <c r="G71" s="128" t="s">
        <v>557</v>
      </c>
      <c r="H71" s="128"/>
      <c r="I71" s="128"/>
      <c r="J71" s="134">
        <f t="shared" si="1"/>
        <v>44.14</v>
      </c>
    </row>
    <row r="72" spans="1:10" s="111" customFormat="1" ht="30" x14ac:dyDescent="0.25">
      <c r="A72" s="112" t="s">
        <v>414</v>
      </c>
      <c r="B72" s="113" t="s">
        <v>416</v>
      </c>
      <c r="C72" s="114">
        <v>43556</v>
      </c>
      <c r="D72" s="115" t="s">
        <v>160</v>
      </c>
      <c r="E72" s="133">
        <v>1</v>
      </c>
      <c r="F72" s="82">
        <v>61.06</v>
      </c>
      <c r="G72" s="128" t="s">
        <v>557</v>
      </c>
      <c r="H72" s="128"/>
      <c r="I72" s="128"/>
      <c r="J72" s="134">
        <f t="shared" si="1"/>
        <v>42.74</v>
      </c>
    </row>
    <row r="73" spans="1:10" s="111" customFormat="1" ht="30" x14ac:dyDescent="0.25">
      <c r="A73" s="112" t="s">
        <v>415</v>
      </c>
      <c r="B73" s="113" t="s">
        <v>417</v>
      </c>
      <c r="C73" s="114">
        <v>43556</v>
      </c>
      <c r="D73" s="115" t="s">
        <v>162</v>
      </c>
      <c r="E73" s="133">
        <v>1</v>
      </c>
      <c r="F73" s="82">
        <v>146.02000000000001</v>
      </c>
      <c r="G73" s="128" t="s">
        <v>557</v>
      </c>
      <c r="H73" s="128"/>
      <c r="I73" s="128"/>
      <c r="J73" s="134">
        <f t="shared" si="1"/>
        <v>102.21</v>
      </c>
    </row>
    <row r="74" spans="1:10" s="111" customFormat="1" ht="30" x14ac:dyDescent="0.25">
      <c r="A74" s="112" t="s">
        <v>269</v>
      </c>
      <c r="B74" s="113" t="s">
        <v>159</v>
      </c>
      <c r="C74" s="114">
        <v>43556</v>
      </c>
      <c r="D74" s="115" t="s">
        <v>160</v>
      </c>
      <c r="E74" s="133">
        <v>1</v>
      </c>
      <c r="F74" s="82">
        <v>59.57</v>
      </c>
      <c r="G74" s="128" t="s">
        <v>557</v>
      </c>
      <c r="H74" s="128"/>
      <c r="I74" s="128"/>
      <c r="J74" s="134">
        <f t="shared" si="1"/>
        <v>41.7</v>
      </c>
    </row>
    <row r="75" spans="1:10" s="111" customFormat="1" ht="30" x14ac:dyDescent="0.25">
      <c r="A75" s="112" t="s">
        <v>280</v>
      </c>
      <c r="B75" s="113" t="s">
        <v>161</v>
      </c>
      <c r="C75" s="114">
        <v>43556</v>
      </c>
      <c r="D75" s="115" t="s">
        <v>162</v>
      </c>
      <c r="E75" s="133">
        <v>1</v>
      </c>
      <c r="F75" s="82">
        <v>142.56</v>
      </c>
      <c r="G75" s="128" t="s">
        <v>557</v>
      </c>
      <c r="H75" s="128"/>
      <c r="I75" s="128"/>
      <c r="J75" s="134">
        <f t="shared" si="1"/>
        <v>99.79</v>
      </c>
    </row>
    <row r="76" spans="1:10" s="111" customFormat="1" ht="30" x14ac:dyDescent="0.25">
      <c r="A76" s="112" t="s">
        <v>424</v>
      </c>
      <c r="B76" s="113" t="s">
        <v>425</v>
      </c>
      <c r="C76" s="114">
        <v>43556</v>
      </c>
      <c r="D76" s="115" t="s">
        <v>143</v>
      </c>
      <c r="E76" s="133">
        <v>1</v>
      </c>
      <c r="F76" s="82">
        <v>10.26</v>
      </c>
      <c r="G76" s="128" t="s">
        <v>557</v>
      </c>
      <c r="H76" s="128"/>
      <c r="I76" s="128"/>
      <c r="J76" s="134">
        <f t="shared" si="1"/>
        <v>7.18</v>
      </c>
    </row>
    <row r="77" spans="1:10" s="111" customFormat="1" x14ac:dyDescent="0.25">
      <c r="A77" s="112" t="s">
        <v>380</v>
      </c>
      <c r="B77" s="113" t="s">
        <v>381</v>
      </c>
      <c r="C77" s="114">
        <v>43556</v>
      </c>
      <c r="D77" s="115" t="s">
        <v>2</v>
      </c>
      <c r="E77" s="133">
        <v>1</v>
      </c>
      <c r="F77" s="82">
        <v>6.53</v>
      </c>
      <c r="G77" s="128" t="s">
        <v>557</v>
      </c>
      <c r="H77" s="128"/>
      <c r="I77" s="128"/>
      <c r="J77" s="134">
        <f t="shared" si="1"/>
        <v>4.57</v>
      </c>
    </row>
    <row r="78" spans="1:10" s="111" customFormat="1" x14ac:dyDescent="0.25">
      <c r="A78" s="112" t="s">
        <v>538</v>
      </c>
      <c r="B78" s="113" t="s">
        <v>539</v>
      </c>
      <c r="C78" s="114">
        <v>43556</v>
      </c>
      <c r="D78" s="115" t="s">
        <v>180</v>
      </c>
      <c r="E78" s="133">
        <v>1</v>
      </c>
      <c r="F78" s="269">
        <v>1.02</v>
      </c>
      <c r="G78" s="128" t="s">
        <v>557</v>
      </c>
      <c r="H78" s="129"/>
      <c r="I78" s="129"/>
      <c r="J78" s="134">
        <f t="shared" si="1"/>
        <v>0.71</v>
      </c>
    </row>
    <row r="79" spans="1:10" s="111" customFormat="1" ht="30" x14ac:dyDescent="0.25">
      <c r="A79" s="112" t="s">
        <v>540</v>
      </c>
      <c r="B79" s="113" t="s">
        <v>194</v>
      </c>
      <c r="C79" s="114">
        <v>43556</v>
      </c>
      <c r="D79" s="115" t="s">
        <v>6</v>
      </c>
      <c r="E79" s="133">
        <v>1</v>
      </c>
      <c r="F79" s="82">
        <v>148.75</v>
      </c>
      <c r="G79" s="128" t="s">
        <v>557</v>
      </c>
      <c r="H79" s="128"/>
      <c r="I79" s="128"/>
      <c r="J79" s="134">
        <f t="shared" si="1"/>
        <v>104.13</v>
      </c>
    </row>
    <row r="80" spans="1:10" s="111" customFormat="1" ht="30" x14ac:dyDescent="0.25">
      <c r="A80" s="112" t="s">
        <v>541</v>
      </c>
      <c r="B80" s="113" t="s">
        <v>195</v>
      </c>
      <c r="C80" s="114">
        <v>43556</v>
      </c>
      <c r="D80" s="115" t="s">
        <v>6</v>
      </c>
      <c r="E80" s="133">
        <v>1</v>
      </c>
      <c r="F80" s="82">
        <v>143.84</v>
      </c>
      <c r="G80" s="128" t="s">
        <v>557</v>
      </c>
      <c r="H80" s="128"/>
      <c r="I80" s="128"/>
      <c r="J80" s="134">
        <f t="shared" si="1"/>
        <v>100.69</v>
      </c>
    </row>
    <row r="81" spans="1:10" s="111" customFormat="1" ht="30" x14ac:dyDescent="0.25">
      <c r="A81" s="112" t="s">
        <v>572</v>
      </c>
      <c r="B81" s="113" t="s">
        <v>196</v>
      </c>
      <c r="C81" s="114">
        <v>43556</v>
      </c>
      <c r="D81" s="115" t="s">
        <v>6</v>
      </c>
      <c r="E81" s="133">
        <v>1</v>
      </c>
      <c r="F81" s="82">
        <v>7.84</v>
      </c>
      <c r="G81" s="128" t="s">
        <v>557</v>
      </c>
      <c r="H81" s="128"/>
      <c r="I81" s="128"/>
      <c r="J81" s="134">
        <f t="shared" si="1"/>
        <v>5.49</v>
      </c>
    </row>
    <row r="82" spans="1:10" s="111" customFormat="1" x14ac:dyDescent="0.25">
      <c r="A82" s="112" t="s">
        <v>434</v>
      </c>
      <c r="B82" s="113" t="s">
        <v>435</v>
      </c>
      <c r="C82" s="114">
        <v>43556</v>
      </c>
      <c r="D82" s="115" t="s">
        <v>180</v>
      </c>
      <c r="E82" s="133">
        <v>1</v>
      </c>
      <c r="F82" s="82">
        <v>1.71</v>
      </c>
      <c r="G82" s="128" t="s">
        <v>557</v>
      </c>
      <c r="H82" s="128"/>
      <c r="I82" s="128"/>
      <c r="J82" s="134">
        <f t="shared" si="1"/>
        <v>1.2</v>
      </c>
    </row>
    <row r="83" spans="1:10" s="111" customFormat="1" x14ac:dyDescent="0.25">
      <c r="A83" s="112" t="s">
        <v>149</v>
      </c>
      <c r="B83" s="113" t="s">
        <v>156</v>
      </c>
      <c r="C83" s="114">
        <v>43556</v>
      </c>
      <c r="D83" s="115" t="s">
        <v>6</v>
      </c>
      <c r="E83" s="133">
        <v>1</v>
      </c>
      <c r="F83" s="82">
        <v>13.31</v>
      </c>
      <c r="G83" s="128" t="s">
        <v>557</v>
      </c>
      <c r="H83" s="128"/>
      <c r="I83" s="128"/>
      <c r="J83" s="134">
        <f t="shared" si="1"/>
        <v>9.32</v>
      </c>
    </row>
    <row r="84" spans="1:10" s="111" customFormat="1" ht="60" x14ac:dyDescent="0.25">
      <c r="A84" s="112" t="s">
        <v>214</v>
      </c>
      <c r="B84" s="113" t="s">
        <v>204</v>
      </c>
      <c r="C84" s="114">
        <v>43556</v>
      </c>
      <c r="D84" s="115" t="s">
        <v>2</v>
      </c>
      <c r="E84" s="133">
        <v>1</v>
      </c>
      <c r="F84" s="82">
        <v>2.2799999999999998</v>
      </c>
      <c r="G84" s="128" t="s">
        <v>557</v>
      </c>
      <c r="H84" s="128"/>
      <c r="I84" s="128"/>
      <c r="J84" s="134">
        <f t="shared" si="1"/>
        <v>1.6</v>
      </c>
    </row>
    <row r="85" spans="1:10" s="111" customFormat="1" ht="45" x14ac:dyDescent="0.25">
      <c r="A85" s="112" t="s">
        <v>215</v>
      </c>
      <c r="B85" s="113" t="s">
        <v>205</v>
      </c>
      <c r="C85" s="114">
        <v>43556</v>
      </c>
      <c r="D85" s="115" t="s">
        <v>2</v>
      </c>
      <c r="E85" s="133">
        <v>1</v>
      </c>
      <c r="F85" s="82">
        <v>1.1499999999999999</v>
      </c>
      <c r="G85" s="128" t="s">
        <v>557</v>
      </c>
      <c r="H85" s="128"/>
      <c r="I85" s="128"/>
      <c r="J85" s="134">
        <f t="shared" si="1"/>
        <v>0.81</v>
      </c>
    </row>
    <row r="86" spans="1:10" s="111" customFormat="1" x14ac:dyDescent="0.25">
      <c r="A86" s="112" t="s">
        <v>445</v>
      </c>
      <c r="B86" s="113" t="s">
        <v>150</v>
      </c>
      <c r="C86" s="114">
        <v>43586</v>
      </c>
      <c r="D86" s="115" t="s">
        <v>180</v>
      </c>
      <c r="E86" s="133">
        <v>1</v>
      </c>
      <c r="F86" s="82">
        <f>ROUND((G86+H86+I86)/3,2)</f>
        <v>40.97</v>
      </c>
      <c r="G86" s="129">
        <v>37</v>
      </c>
      <c r="H86" s="129">
        <v>52.9</v>
      </c>
      <c r="I86" s="129">
        <v>33</v>
      </c>
      <c r="J86" s="134">
        <f t="shared" si="1"/>
        <v>28.68</v>
      </c>
    </row>
    <row r="87" spans="1:10" s="111" customFormat="1" ht="30" x14ac:dyDescent="0.25">
      <c r="A87" s="112" t="s">
        <v>191</v>
      </c>
      <c r="B87" s="113" t="s">
        <v>197</v>
      </c>
      <c r="C87" s="114">
        <v>43556</v>
      </c>
      <c r="D87" s="115" t="s">
        <v>137</v>
      </c>
      <c r="E87" s="133">
        <v>1</v>
      </c>
      <c r="F87" s="82">
        <v>51.43</v>
      </c>
      <c r="G87" s="128" t="s">
        <v>557</v>
      </c>
      <c r="H87" s="128"/>
      <c r="I87" s="128"/>
      <c r="J87" s="134">
        <f t="shared" si="1"/>
        <v>36</v>
      </c>
    </row>
    <row r="88" spans="1:10" s="111" customFormat="1" x14ac:dyDescent="0.25">
      <c r="A88" s="112" t="s">
        <v>433</v>
      </c>
      <c r="B88" s="113" t="s">
        <v>150</v>
      </c>
      <c r="C88" s="114">
        <v>43586</v>
      </c>
      <c r="D88" s="115" t="s">
        <v>180</v>
      </c>
      <c r="E88" s="133">
        <v>1</v>
      </c>
      <c r="F88" s="82">
        <f>ROUND((G88+H88+I88)/3,2)</f>
        <v>35.51</v>
      </c>
      <c r="G88" s="129">
        <v>35</v>
      </c>
      <c r="H88" s="129">
        <v>36</v>
      </c>
      <c r="I88" s="129">
        <v>35.54</v>
      </c>
      <c r="J88" s="134">
        <f t="shared" si="1"/>
        <v>24.86</v>
      </c>
    </row>
    <row r="89" spans="1:10" s="111" customFormat="1" x14ac:dyDescent="0.25">
      <c r="A89" s="112" t="s">
        <v>384</v>
      </c>
      <c r="B89" s="113" t="s">
        <v>385</v>
      </c>
      <c r="C89" s="114">
        <v>43556</v>
      </c>
      <c r="D89" s="115" t="s">
        <v>180</v>
      </c>
      <c r="E89" s="133">
        <v>1</v>
      </c>
      <c r="F89" s="82">
        <v>9.52</v>
      </c>
      <c r="G89" s="128" t="s">
        <v>557</v>
      </c>
      <c r="H89" s="128"/>
      <c r="I89" s="128"/>
      <c r="J89" s="134">
        <f t="shared" si="1"/>
        <v>6.66</v>
      </c>
    </row>
    <row r="90" spans="1:10" s="111" customFormat="1" x14ac:dyDescent="0.25">
      <c r="A90" s="112" t="s">
        <v>346</v>
      </c>
      <c r="B90" s="113" t="s">
        <v>347</v>
      </c>
      <c r="C90" s="114">
        <v>43525</v>
      </c>
      <c r="D90" s="115" t="s">
        <v>341</v>
      </c>
      <c r="E90" s="133">
        <v>1</v>
      </c>
      <c r="F90" s="82">
        <v>89</v>
      </c>
      <c r="G90" s="79" t="s">
        <v>323</v>
      </c>
      <c r="H90" s="79"/>
      <c r="I90" s="79"/>
      <c r="J90" s="134">
        <f t="shared" si="1"/>
        <v>62.3</v>
      </c>
    </row>
    <row r="91" spans="1:10" s="111" customFormat="1" ht="30" x14ac:dyDescent="0.25">
      <c r="A91" s="112" t="s">
        <v>226</v>
      </c>
      <c r="B91" s="113" t="s">
        <v>235</v>
      </c>
      <c r="C91" s="114">
        <v>43556</v>
      </c>
      <c r="D91" s="115" t="s">
        <v>6</v>
      </c>
      <c r="E91" s="133">
        <v>1</v>
      </c>
      <c r="F91" s="82">
        <v>57.5</v>
      </c>
      <c r="G91" s="128" t="s">
        <v>557</v>
      </c>
      <c r="H91" s="128"/>
      <c r="I91" s="128"/>
      <c r="J91" s="134">
        <f t="shared" si="1"/>
        <v>40.25</v>
      </c>
    </row>
    <row r="92" spans="1:10" s="111" customFormat="1" ht="30" x14ac:dyDescent="0.25">
      <c r="A92" s="112" t="s">
        <v>222</v>
      </c>
      <c r="B92" s="113" t="s">
        <v>240</v>
      </c>
      <c r="C92" s="114">
        <v>43556</v>
      </c>
      <c r="D92" s="115" t="s">
        <v>137</v>
      </c>
      <c r="E92" s="133">
        <v>1</v>
      </c>
      <c r="F92" s="82">
        <v>591.09</v>
      </c>
      <c r="G92" s="128" t="s">
        <v>557</v>
      </c>
      <c r="H92" s="128"/>
      <c r="I92" s="128"/>
      <c r="J92" s="134">
        <f t="shared" si="1"/>
        <v>413.76</v>
      </c>
    </row>
    <row r="93" spans="1:10" s="111" customFormat="1" ht="30" x14ac:dyDescent="0.25">
      <c r="A93" s="112" t="s">
        <v>224</v>
      </c>
      <c r="B93" s="113" t="s">
        <v>237</v>
      </c>
      <c r="C93" s="114">
        <v>43556</v>
      </c>
      <c r="D93" s="115" t="s">
        <v>6</v>
      </c>
      <c r="E93" s="133">
        <v>1</v>
      </c>
      <c r="F93" s="82">
        <v>10.74</v>
      </c>
      <c r="G93" s="128" t="s">
        <v>557</v>
      </c>
      <c r="H93" s="128"/>
      <c r="I93" s="128"/>
      <c r="J93" s="134">
        <f t="shared" si="1"/>
        <v>7.52</v>
      </c>
    </row>
    <row r="94" spans="1:10" s="111" customFormat="1" ht="30" x14ac:dyDescent="0.25">
      <c r="A94" s="112" t="s">
        <v>221</v>
      </c>
      <c r="B94" s="113" t="s">
        <v>241</v>
      </c>
      <c r="C94" s="114">
        <v>43556</v>
      </c>
      <c r="D94" s="115" t="s">
        <v>137</v>
      </c>
      <c r="E94" s="133">
        <v>1</v>
      </c>
      <c r="F94" s="82">
        <v>13.51</v>
      </c>
      <c r="G94" s="128" t="s">
        <v>557</v>
      </c>
      <c r="H94" s="128"/>
      <c r="I94" s="128"/>
      <c r="J94" s="134">
        <f t="shared" si="1"/>
        <v>9.4600000000000009</v>
      </c>
    </row>
    <row r="95" spans="1:10" s="111" customFormat="1" ht="30" x14ac:dyDescent="0.25">
      <c r="A95" s="112" t="s">
        <v>220</v>
      </c>
      <c r="B95" s="113" t="s">
        <v>242</v>
      </c>
      <c r="C95" s="114">
        <v>43556</v>
      </c>
      <c r="D95" s="115" t="s">
        <v>137</v>
      </c>
      <c r="E95" s="133">
        <v>1</v>
      </c>
      <c r="F95" s="82">
        <v>22.54</v>
      </c>
      <c r="G95" s="128" t="s">
        <v>557</v>
      </c>
      <c r="H95" s="128"/>
      <c r="I95" s="128"/>
      <c r="J95" s="134">
        <f t="shared" ref="J95:J132" si="4">ROUND(F95*0.7,2)</f>
        <v>15.78</v>
      </c>
    </row>
    <row r="96" spans="1:10" s="111" customFormat="1" ht="30" x14ac:dyDescent="0.25">
      <c r="A96" s="112" t="s">
        <v>360</v>
      </c>
      <c r="B96" s="113" t="s">
        <v>342</v>
      </c>
      <c r="C96" s="114">
        <v>43556</v>
      </c>
      <c r="D96" s="115" t="s">
        <v>341</v>
      </c>
      <c r="E96" s="133">
        <v>1</v>
      </c>
      <c r="F96" s="82">
        <v>750</v>
      </c>
      <c r="G96" s="128" t="s">
        <v>557</v>
      </c>
      <c r="H96" s="79"/>
      <c r="I96" s="79"/>
      <c r="J96" s="134">
        <f t="shared" si="4"/>
        <v>525</v>
      </c>
    </row>
    <row r="97" spans="1:10" s="111" customFormat="1" ht="30" x14ac:dyDescent="0.25">
      <c r="A97" s="112" t="s">
        <v>246</v>
      </c>
      <c r="B97" s="113" t="s">
        <v>273</v>
      </c>
      <c r="C97" s="114">
        <v>43556</v>
      </c>
      <c r="D97" s="115" t="s">
        <v>6</v>
      </c>
      <c r="E97" s="133">
        <v>1</v>
      </c>
      <c r="F97" s="82">
        <v>62.31</v>
      </c>
      <c r="G97" s="128" t="s">
        <v>557</v>
      </c>
      <c r="H97" s="128"/>
      <c r="I97" s="128"/>
      <c r="J97" s="134">
        <f t="shared" si="4"/>
        <v>43.62</v>
      </c>
    </row>
    <row r="98" spans="1:10" s="111" customFormat="1" ht="30" x14ac:dyDescent="0.25">
      <c r="A98" s="112" t="s">
        <v>247</v>
      </c>
      <c r="B98" s="113" t="s">
        <v>274</v>
      </c>
      <c r="C98" s="114">
        <v>43556</v>
      </c>
      <c r="D98" s="115" t="s">
        <v>6</v>
      </c>
      <c r="E98" s="133">
        <v>1</v>
      </c>
      <c r="F98" s="269">
        <v>60.34</v>
      </c>
      <c r="G98" s="128" t="s">
        <v>557</v>
      </c>
      <c r="H98" s="128"/>
      <c r="I98" s="128"/>
      <c r="J98" s="134">
        <f t="shared" si="4"/>
        <v>42.24</v>
      </c>
    </row>
    <row r="99" spans="1:10" s="111" customFormat="1" ht="30" x14ac:dyDescent="0.25">
      <c r="A99" s="112" t="s">
        <v>519</v>
      </c>
      <c r="B99" s="113" t="s">
        <v>514</v>
      </c>
      <c r="C99" s="114">
        <v>43556</v>
      </c>
      <c r="D99" s="115" t="s">
        <v>137</v>
      </c>
      <c r="E99" s="133">
        <v>1</v>
      </c>
      <c r="F99" s="82">
        <v>38.82</v>
      </c>
      <c r="G99" s="128" t="s">
        <v>557</v>
      </c>
      <c r="H99" s="129"/>
      <c r="I99" s="129"/>
      <c r="J99" s="134">
        <f t="shared" si="4"/>
        <v>27.17</v>
      </c>
    </row>
    <row r="100" spans="1:10" s="111" customFormat="1" x14ac:dyDescent="0.25">
      <c r="A100" s="112" t="s">
        <v>353</v>
      </c>
      <c r="B100" s="113" t="s">
        <v>363</v>
      </c>
      <c r="C100" s="114">
        <v>43525</v>
      </c>
      <c r="D100" s="115" t="s">
        <v>341</v>
      </c>
      <c r="E100" s="133">
        <v>1</v>
      </c>
      <c r="F100" s="82">
        <v>30</v>
      </c>
      <c r="G100" s="79" t="s">
        <v>323</v>
      </c>
      <c r="H100" s="79"/>
      <c r="I100" s="79"/>
      <c r="J100" s="134">
        <f t="shared" si="4"/>
        <v>21</v>
      </c>
    </row>
    <row r="101" spans="1:10" s="111" customFormat="1" x14ac:dyDescent="0.25">
      <c r="A101" s="112" t="s">
        <v>354</v>
      </c>
      <c r="B101" s="113" t="s">
        <v>364</v>
      </c>
      <c r="C101" s="114">
        <v>43525</v>
      </c>
      <c r="D101" s="115" t="s">
        <v>341</v>
      </c>
      <c r="E101" s="133">
        <v>1</v>
      </c>
      <c r="F101" s="82">
        <v>78.7</v>
      </c>
      <c r="G101" s="79" t="s">
        <v>323</v>
      </c>
      <c r="H101" s="79"/>
      <c r="I101" s="79"/>
      <c r="J101" s="134">
        <f t="shared" si="4"/>
        <v>55.09</v>
      </c>
    </row>
    <row r="102" spans="1:10" s="111" customFormat="1" x14ac:dyDescent="0.25">
      <c r="A102" s="112" t="s">
        <v>455</v>
      </c>
      <c r="B102" s="113" t="s">
        <v>359</v>
      </c>
      <c r="C102" s="114">
        <v>43497</v>
      </c>
      <c r="D102" s="115" t="s">
        <v>6</v>
      </c>
      <c r="E102" s="133">
        <v>1</v>
      </c>
      <c r="F102" s="82">
        <v>3</v>
      </c>
      <c r="G102" s="79" t="s">
        <v>359</v>
      </c>
      <c r="H102" s="79"/>
      <c r="I102" s="79"/>
      <c r="J102" s="134">
        <f t="shared" si="4"/>
        <v>2.1</v>
      </c>
    </row>
    <row r="103" spans="1:10" s="111" customFormat="1" x14ac:dyDescent="0.25">
      <c r="A103" s="112" t="s">
        <v>355</v>
      </c>
      <c r="B103" s="113" t="s">
        <v>365</v>
      </c>
      <c r="C103" s="114">
        <v>43525</v>
      </c>
      <c r="D103" s="115" t="s">
        <v>341</v>
      </c>
      <c r="E103" s="133">
        <v>1</v>
      </c>
      <c r="F103" s="82">
        <v>29.83</v>
      </c>
      <c r="G103" s="79" t="s">
        <v>323</v>
      </c>
      <c r="H103" s="79"/>
      <c r="I103" s="79"/>
      <c r="J103" s="134">
        <f t="shared" si="4"/>
        <v>20.88</v>
      </c>
    </row>
    <row r="104" spans="1:10" s="111" customFormat="1" x14ac:dyDescent="0.25">
      <c r="A104" s="112" t="s">
        <v>169</v>
      </c>
      <c r="B104" s="113" t="s">
        <v>170</v>
      </c>
      <c r="C104" s="114">
        <v>43556</v>
      </c>
      <c r="D104" s="115" t="s">
        <v>22</v>
      </c>
      <c r="E104" s="133">
        <v>1</v>
      </c>
      <c r="F104" s="82">
        <v>41.03</v>
      </c>
      <c r="G104" s="128" t="s">
        <v>557</v>
      </c>
      <c r="H104" s="128"/>
      <c r="I104" s="128"/>
      <c r="J104" s="134">
        <f t="shared" si="4"/>
        <v>28.72</v>
      </c>
    </row>
    <row r="105" spans="1:10" s="111" customFormat="1" x14ac:dyDescent="0.25">
      <c r="A105" s="112" t="s">
        <v>422</v>
      </c>
      <c r="B105" s="113" t="s">
        <v>423</v>
      </c>
      <c r="C105" s="114">
        <v>43556</v>
      </c>
      <c r="D105" s="115" t="s">
        <v>22</v>
      </c>
      <c r="E105" s="133">
        <v>1</v>
      </c>
      <c r="F105" s="82">
        <v>33.29</v>
      </c>
      <c r="G105" s="128" t="s">
        <v>557</v>
      </c>
      <c r="H105" s="128"/>
      <c r="I105" s="128"/>
      <c r="J105" s="134">
        <f t="shared" si="4"/>
        <v>23.3</v>
      </c>
    </row>
    <row r="106" spans="1:10" s="111" customFormat="1" ht="45" x14ac:dyDescent="0.25">
      <c r="A106" s="112" t="s">
        <v>428</v>
      </c>
      <c r="B106" s="113" t="s">
        <v>429</v>
      </c>
      <c r="C106" s="114">
        <v>43556</v>
      </c>
      <c r="D106" s="115" t="s">
        <v>137</v>
      </c>
      <c r="E106" s="133">
        <v>1</v>
      </c>
      <c r="F106" s="82">
        <v>112.08</v>
      </c>
      <c r="G106" s="128" t="s">
        <v>557</v>
      </c>
      <c r="H106" s="128"/>
      <c r="I106" s="128"/>
      <c r="J106" s="134">
        <f t="shared" si="4"/>
        <v>78.459999999999994</v>
      </c>
    </row>
    <row r="107" spans="1:10" s="111" customFormat="1" ht="30" x14ac:dyDescent="0.25">
      <c r="A107" s="112" t="s">
        <v>411</v>
      </c>
      <c r="B107" s="113" t="s">
        <v>412</v>
      </c>
      <c r="C107" s="114">
        <v>43556</v>
      </c>
      <c r="D107" s="115" t="s">
        <v>160</v>
      </c>
      <c r="E107" s="133">
        <v>1</v>
      </c>
      <c r="F107" s="82">
        <v>65.84</v>
      </c>
      <c r="G107" s="128" t="s">
        <v>557</v>
      </c>
      <c r="H107" s="128"/>
      <c r="I107" s="128"/>
      <c r="J107" s="134">
        <f t="shared" si="4"/>
        <v>46.09</v>
      </c>
    </row>
    <row r="108" spans="1:10" s="111" customFormat="1" ht="30" x14ac:dyDescent="0.25">
      <c r="A108" s="112" t="s">
        <v>403</v>
      </c>
      <c r="B108" s="113" t="s">
        <v>404</v>
      </c>
      <c r="C108" s="114">
        <v>43556</v>
      </c>
      <c r="D108" s="115" t="s">
        <v>162</v>
      </c>
      <c r="E108" s="133">
        <v>1</v>
      </c>
      <c r="F108" s="82">
        <v>165.95</v>
      </c>
      <c r="G108" s="128" t="s">
        <v>557</v>
      </c>
      <c r="H108" s="128"/>
      <c r="I108" s="128"/>
      <c r="J108" s="134">
        <f t="shared" si="4"/>
        <v>116.17</v>
      </c>
    </row>
    <row r="109" spans="1:10" s="111" customFormat="1" ht="30" x14ac:dyDescent="0.25">
      <c r="A109" s="112" t="s">
        <v>382</v>
      </c>
      <c r="B109" s="113" t="s">
        <v>383</v>
      </c>
      <c r="C109" s="114">
        <v>43556</v>
      </c>
      <c r="D109" s="115" t="s">
        <v>2</v>
      </c>
      <c r="E109" s="133">
        <v>1</v>
      </c>
      <c r="F109" s="82">
        <v>16.14</v>
      </c>
      <c r="G109" s="128" t="s">
        <v>557</v>
      </c>
      <c r="H109" s="128"/>
      <c r="I109" s="128"/>
      <c r="J109" s="134">
        <f t="shared" si="4"/>
        <v>11.3</v>
      </c>
    </row>
    <row r="110" spans="1:10" s="111" customFormat="1" x14ac:dyDescent="0.25">
      <c r="A110" s="112" t="s">
        <v>542</v>
      </c>
      <c r="B110" s="113" t="s">
        <v>150</v>
      </c>
      <c r="C110" s="114">
        <v>43586</v>
      </c>
      <c r="D110" s="115" t="s">
        <v>6</v>
      </c>
      <c r="E110" s="133">
        <v>1</v>
      </c>
      <c r="F110" s="82">
        <f t="shared" ref="F110:F115" si="5">ROUND((G110+H110+I110)/3,2)</f>
        <v>5.63</v>
      </c>
      <c r="G110" s="129">
        <v>8</v>
      </c>
      <c r="H110" s="129">
        <v>4</v>
      </c>
      <c r="I110" s="129">
        <v>4.9000000000000004</v>
      </c>
      <c r="J110" s="134">
        <f t="shared" si="4"/>
        <v>3.94</v>
      </c>
    </row>
    <row r="111" spans="1:10" s="111" customFormat="1" x14ac:dyDescent="0.25">
      <c r="A111" s="112" t="s">
        <v>439</v>
      </c>
      <c r="B111" s="113" t="s">
        <v>150</v>
      </c>
      <c r="C111" s="114">
        <v>43586</v>
      </c>
      <c r="D111" s="115" t="s">
        <v>6</v>
      </c>
      <c r="E111" s="133">
        <v>1</v>
      </c>
      <c r="F111" s="82">
        <f t="shared" si="5"/>
        <v>4.97</v>
      </c>
      <c r="G111" s="129">
        <v>4</v>
      </c>
      <c r="H111" s="129">
        <v>4.9000000000000004</v>
      </c>
      <c r="I111" s="129">
        <v>6</v>
      </c>
      <c r="J111" s="134">
        <f t="shared" si="4"/>
        <v>3.48</v>
      </c>
    </row>
    <row r="112" spans="1:10" s="111" customFormat="1" x14ac:dyDescent="0.25">
      <c r="A112" s="112" t="s">
        <v>441</v>
      </c>
      <c r="B112" s="113" t="s">
        <v>150</v>
      </c>
      <c r="C112" s="114">
        <v>43586</v>
      </c>
      <c r="D112" s="115" t="s">
        <v>6</v>
      </c>
      <c r="E112" s="133">
        <v>1</v>
      </c>
      <c r="F112" s="82">
        <f t="shared" si="5"/>
        <v>11.67</v>
      </c>
      <c r="G112" s="270">
        <v>23</v>
      </c>
      <c r="H112" s="270">
        <v>6</v>
      </c>
      <c r="I112" s="270">
        <v>6</v>
      </c>
      <c r="J112" s="134">
        <f t="shared" si="4"/>
        <v>8.17</v>
      </c>
    </row>
    <row r="113" spans="1:10" s="111" customFormat="1" x14ac:dyDescent="0.25">
      <c r="A113" s="112" t="s">
        <v>442</v>
      </c>
      <c r="B113" s="113" t="s">
        <v>150</v>
      </c>
      <c r="C113" s="114">
        <v>43586</v>
      </c>
      <c r="D113" s="115" t="s">
        <v>6</v>
      </c>
      <c r="E113" s="133">
        <v>1</v>
      </c>
      <c r="F113" s="82">
        <f t="shared" si="5"/>
        <v>16.97</v>
      </c>
      <c r="G113" s="270">
        <v>19.899999999999999</v>
      </c>
      <c r="H113" s="270">
        <v>16</v>
      </c>
      <c r="I113" s="270">
        <v>15</v>
      </c>
      <c r="J113" s="134">
        <f t="shared" si="4"/>
        <v>11.88</v>
      </c>
    </row>
    <row r="114" spans="1:10" s="111" customFormat="1" x14ac:dyDescent="0.25">
      <c r="A114" s="112" t="s">
        <v>437</v>
      </c>
      <c r="B114" s="113" t="s">
        <v>150</v>
      </c>
      <c r="C114" s="114">
        <v>43586</v>
      </c>
      <c r="D114" s="115" t="s">
        <v>6</v>
      </c>
      <c r="E114" s="133">
        <v>1</v>
      </c>
      <c r="F114" s="82">
        <f t="shared" si="5"/>
        <v>31</v>
      </c>
      <c r="G114" s="270">
        <v>15</v>
      </c>
      <c r="H114" s="270">
        <v>39</v>
      </c>
      <c r="I114" s="270">
        <v>39</v>
      </c>
      <c r="J114" s="134">
        <f t="shared" si="4"/>
        <v>21.7</v>
      </c>
    </row>
    <row r="115" spans="1:10" s="111" customFormat="1" x14ac:dyDescent="0.25">
      <c r="A115" s="112" t="s">
        <v>436</v>
      </c>
      <c r="B115" s="113" t="s">
        <v>150</v>
      </c>
      <c r="C115" s="114">
        <v>43586</v>
      </c>
      <c r="D115" s="115" t="s">
        <v>6</v>
      </c>
      <c r="E115" s="133">
        <v>1</v>
      </c>
      <c r="F115" s="82">
        <f t="shared" si="5"/>
        <v>33</v>
      </c>
      <c r="G115" s="270">
        <v>38</v>
      </c>
      <c r="H115" s="270">
        <v>31</v>
      </c>
      <c r="I115" s="270">
        <v>30</v>
      </c>
      <c r="J115" s="134">
        <f t="shared" si="4"/>
        <v>23.1</v>
      </c>
    </row>
    <row r="116" spans="1:10" s="111" customFormat="1" x14ac:dyDescent="0.25">
      <c r="A116" s="112" t="s">
        <v>438</v>
      </c>
      <c r="B116" s="113" t="s">
        <v>150</v>
      </c>
      <c r="C116" s="114">
        <v>43586</v>
      </c>
      <c r="D116" s="115" t="s">
        <v>6</v>
      </c>
      <c r="E116" s="133">
        <v>1</v>
      </c>
      <c r="F116" s="82">
        <f>ROUND((G116+H116)/2,2)</f>
        <v>8.9499999999999993</v>
      </c>
      <c r="G116" s="270">
        <v>7.9</v>
      </c>
      <c r="H116" s="270">
        <v>10</v>
      </c>
      <c r="I116" s="178"/>
      <c r="J116" s="134">
        <f t="shared" si="4"/>
        <v>6.27</v>
      </c>
    </row>
    <row r="117" spans="1:10" s="111" customFormat="1" ht="30" x14ac:dyDescent="0.25">
      <c r="A117" s="112" t="s">
        <v>398</v>
      </c>
      <c r="B117" s="113" t="s">
        <v>399</v>
      </c>
      <c r="C117" s="114">
        <v>43556</v>
      </c>
      <c r="D117" s="115" t="s">
        <v>160</v>
      </c>
      <c r="E117" s="133">
        <v>1</v>
      </c>
      <c r="F117" s="82">
        <v>66.650000000000006</v>
      </c>
      <c r="G117" s="128" t="s">
        <v>557</v>
      </c>
      <c r="H117" s="128"/>
      <c r="I117" s="128"/>
      <c r="J117" s="134">
        <f t="shared" si="4"/>
        <v>46.66</v>
      </c>
    </row>
    <row r="118" spans="1:10" s="111" customFormat="1" ht="30" x14ac:dyDescent="0.25">
      <c r="A118" s="112" t="s">
        <v>396</v>
      </c>
      <c r="B118" s="113" t="s">
        <v>397</v>
      </c>
      <c r="C118" s="114">
        <v>43556</v>
      </c>
      <c r="D118" s="115" t="s">
        <v>162</v>
      </c>
      <c r="E118" s="133">
        <v>1</v>
      </c>
      <c r="F118" s="82">
        <v>194.25</v>
      </c>
      <c r="G118" s="128" t="s">
        <v>557</v>
      </c>
      <c r="H118" s="128"/>
      <c r="I118" s="128"/>
      <c r="J118" s="134">
        <f t="shared" si="4"/>
        <v>135.97999999999999</v>
      </c>
    </row>
    <row r="119" spans="1:10" s="111" customFormat="1" ht="45" x14ac:dyDescent="0.25">
      <c r="A119" s="112" t="s">
        <v>252</v>
      </c>
      <c r="B119" s="113" t="s">
        <v>279</v>
      </c>
      <c r="C119" s="114">
        <v>43556</v>
      </c>
      <c r="D119" s="115" t="s">
        <v>137</v>
      </c>
      <c r="E119" s="133">
        <v>1</v>
      </c>
      <c r="F119" s="82">
        <v>102.03</v>
      </c>
      <c r="G119" s="128" t="s">
        <v>557</v>
      </c>
      <c r="H119" s="128"/>
      <c r="I119" s="128"/>
      <c r="J119" s="134">
        <f t="shared" si="4"/>
        <v>71.42</v>
      </c>
    </row>
    <row r="120" spans="1:10" s="111" customFormat="1" ht="45" x14ac:dyDescent="0.25">
      <c r="A120" s="112" t="s">
        <v>248</v>
      </c>
      <c r="B120" s="113" t="s">
        <v>275</v>
      </c>
      <c r="C120" s="114">
        <v>43556</v>
      </c>
      <c r="D120" s="115" t="s">
        <v>137</v>
      </c>
      <c r="E120" s="133">
        <v>1</v>
      </c>
      <c r="F120" s="82">
        <v>84.22</v>
      </c>
      <c r="G120" s="128" t="s">
        <v>557</v>
      </c>
      <c r="H120" s="128"/>
      <c r="I120" s="128"/>
      <c r="J120" s="134">
        <f t="shared" si="4"/>
        <v>58.95</v>
      </c>
    </row>
    <row r="121" spans="1:10" s="111" customFormat="1" ht="45" x14ac:dyDescent="0.25">
      <c r="A121" s="112" t="s">
        <v>253</v>
      </c>
      <c r="B121" s="113" t="s">
        <v>272</v>
      </c>
      <c r="C121" s="114">
        <v>43556</v>
      </c>
      <c r="D121" s="115" t="s">
        <v>137</v>
      </c>
      <c r="E121" s="133">
        <v>1</v>
      </c>
      <c r="F121" s="82">
        <v>134</v>
      </c>
      <c r="G121" s="128" t="s">
        <v>557</v>
      </c>
      <c r="H121" s="128"/>
      <c r="I121" s="128"/>
      <c r="J121" s="134">
        <f t="shared" si="4"/>
        <v>93.8</v>
      </c>
    </row>
    <row r="122" spans="1:10" s="111" customFormat="1" ht="45" x14ac:dyDescent="0.25">
      <c r="A122" s="112" t="s">
        <v>249</v>
      </c>
      <c r="B122" s="113" t="s">
        <v>276</v>
      </c>
      <c r="C122" s="114">
        <v>43556</v>
      </c>
      <c r="D122" s="115" t="s">
        <v>137</v>
      </c>
      <c r="E122" s="133">
        <v>1</v>
      </c>
      <c r="F122" s="82">
        <v>87.05</v>
      </c>
      <c r="G122" s="128" t="s">
        <v>557</v>
      </c>
      <c r="H122" s="128"/>
      <c r="I122" s="128"/>
      <c r="J122" s="134">
        <f t="shared" si="4"/>
        <v>60.94</v>
      </c>
    </row>
    <row r="123" spans="1:10" s="111" customFormat="1" ht="45" x14ac:dyDescent="0.25">
      <c r="A123" s="112" t="s">
        <v>254</v>
      </c>
      <c r="B123" s="113" t="s">
        <v>271</v>
      </c>
      <c r="C123" s="114">
        <v>43556</v>
      </c>
      <c r="D123" s="115" t="s">
        <v>137</v>
      </c>
      <c r="E123" s="133">
        <v>1</v>
      </c>
      <c r="F123" s="82">
        <v>84.02</v>
      </c>
      <c r="G123" s="128" t="s">
        <v>557</v>
      </c>
      <c r="H123" s="128"/>
      <c r="I123" s="128"/>
      <c r="J123" s="134">
        <f t="shared" si="4"/>
        <v>58.81</v>
      </c>
    </row>
    <row r="124" spans="1:10" s="111" customFormat="1" ht="45" x14ac:dyDescent="0.25">
      <c r="A124" s="112" t="s">
        <v>250</v>
      </c>
      <c r="B124" s="113" t="s">
        <v>277</v>
      </c>
      <c r="C124" s="114">
        <v>43556</v>
      </c>
      <c r="D124" s="115" t="s">
        <v>137</v>
      </c>
      <c r="E124" s="133">
        <v>1</v>
      </c>
      <c r="F124" s="82">
        <v>71.14</v>
      </c>
      <c r="G124" s="128" t="s">
        <v>557</v>
      </c>
      <c r="H124" s="128"/>
      <c r="I124" s="128"/>
      <c r="J124" s="134">
        <f t="shared" si="4"/>
        <v>49.8</v>
      </c>
    </row>
    <row r="125" spans="1:10" s="111" customFormat="1" ht="45" x14ac:dyDescent="0.25">
      <c r="A125" s="112" t="s">
        <v>255</v>
      </c>
      <c r="B125" s="113" t="s">
        <v>270</v>
      </c>
      <c r="C125" s="114">
        <v>43556</v>
      </c>
      <c r="D125" s="115" t="s">
        <v>137</v>
      </c>
      <c r="E125" s="133">
        <v>1</v>
      </c>
      <c r="F125" s="82">
        <v>108.16</v>
      </c>
      <c r="G125" s="128" t="s">
        <v>557</v>
      </c>
      <c r="H125" s="128"/>
      <c r="I125" s="128"/>
      <c r="J125" s="134">
        <f t="shared" si="4"/>
        <v>75.709999999999994</v>
      </c>
    </row>
    <row r="126" spans="1:10" s="111" customFormat="1" ht="45" x14ac:dyDescent="0.25">
      <c r="A126" s="112" t="s">
        <v>251</v>
      </c>
      <c r="B126" s="113" t="s">
        <v>278</v>
      </c>
      <c r="C126" s="114">
        <v>43556</v>
      </c>
      <c r="D126" s="115" t="s">
        <v>137</v>
      </c>
      <c r="E126" s="133">
        <v>1</v>
      </c>
      <c r="F126" s="82">
        <v>73.150000000000006</v>
      </c>
      <c r="G126" s="128" t="s">
        <v>557</v>
      </c>
      <c r="H126" s="128"/>
      <c r="I126" s="128"/>
      <c r="J126" s="134">
        <f t="shared" si="4"/>
        <v>51.21</v>
      </c>
    </row>
    <row r="127" spans="1:10" s="111" customFormat="1" ht="30" x14ac:dyDescent="0.25">
      <c r="A127" s="112" t="s">
        <v>283</v>
      </c>
      <c r="B127" s="113" t="s">
        <v>163</v>
      </c>
      <c r="C127" s="114">
        <v>43556</v>
      </c>
      <c r="D127" s="115" t="s">
        <v>6</v>
      </c>
      <c r="E127" s="133">
        <v>1</v>
      </c>
      <c r="F127" s="82">
        <v>16.53</v>
      </c>
      <c r="G127" s="128" t="s">
        <v>557</v>
      </c>
      <c r="H127" s="128"/>
      <c r="I127" s="128"/>
      <c r="J127" s="134">
        <f t="shared" si="4"/>
        <v>11.57</v>
      </c>
    </row>
    <row r="128" spans="1:10" s="111" customFormat="1" ht="30" x14ac:dyDescent="0.25">
      <c r="A128" s="112" t="s">
        <v>178</v>
      </c>
      <c r="B128" s="113" t="s">
        <v>140</v>
      </c>
      <c r="C128" s="114">
        <v>43556</v>
      </c>
      <c r="D128" s="115" t="s">
        <v>137</v>
      </c>
      <c r="E128" s="133">
        <v>1</v>
      </c>
      <c r="F128" s="82">
        <v>200</v>
      </c>
      <c r="G128" s="128" t="s">
        <v>557</v>
      </c>
      <c r="H128" s="128"/>
      <c r="I128" s="128"/>
      <c r="J128" s="134">
        <f t="shared" si="4"/>
        <v>140</v>
      </c>
    </row>
    <row r="129" spans="1:10" s="111" customFormat="1" ht="30" x14ac:dyDescent="0.25">
      <c r="A129" s="112" t="s">
        <v>480</v>
      </c>
      <c r="B129" s="113" t="s">
        <v>139</v>
      </c>
      <c r="C129" s="114">
        <v>43556</v>
      </c>
      <c r="D129" s="115" t="s">
        <v>2</v>
      </c>
      <c r="E129" s="133">
        <v>1</v>
      </c>
      <c r="F129" s="82">
        <v>4.8099999999999996</v>
      </c>
      <c r="G129" s="128" t="s">
        <v>557</v>
      </c>
      <c r="H129" s="128"/>
      <c r="I129" s="128"/>
      <c r="J129" s="134">
        <f t="shared" si="4"/>
        <v>3.37</v>
      </c>
    </row>
    <row r="130" spans="1:10" s="111" customFormat="1" x14ac:dyDescent="0.25">
      <c r="A130" s="112" t="s">
        <v>210</v>
      </c>
      <c r="B130" s="113" t="s">
        <v>199</v>
      </c>
      <c r="C130" s="114">
        <v>43556</v>
      </c>
      <c r="D130" s="115" t="s">
        <v>137</v>
      </c>
      <c r="E130" s="133">
        <v>1</v>
      </c>
      <c r="F130" s="82">
        <v>330.85</v>
      </c>
      <c r="G130" s="128" t="s">
        <v>557</v>
      </c>
      <c r="H130" s="128"/>
      <c r="I130" s="128"/>
      <c r="J130" s="134">
        <f t="shared" si="4"/>
        <v>231.6</v>
      </c>
    </row>
    <row r="131" spans="1:10" s="111" customFormat="1" x14ac:dyDescent="0.25">
      <c r="A131" s="112" t="s">
        <v>481</v>
      </c>
      <c r="B131" s="113" t="s">
        <v>141</v>
      </c>
      <c r="C131" s="114">
        <v>43556</v>
      </c>
      <c r="D131" s="115" t="s">
        <v>180</v>
      </c>
      <c r="E131" s="133">
        <v>1</v>
      </c>
      <c r="F131" s="82">
        <v>9.43</v>
      </c>
      <c r="G131" s="128" t="s">
        <v>557</v>
      </c>
      <c r="H131" s="128"/>
      <c r="I131" s="128"/>
      <c r="J131" s="134">
        <f t="shared" si="4"/>
        <v>6.6</v>
      </c>
    </row>
    <row r="132" spans="1:10" s="111" customFormat="1" ht="45" x14ac:dyDescent="0.25">
      <c r="A132" s="112" t="s">
        <v>573</v>
      </c>
      <c r="B132" s="113" t="s">
        <v>202</v>
      </c>
      <c r="C132" s="114">
        <v>43556</v>
      </c>
      <c r="D132" s="115" t="s">
        <v>6</v>
      </c>
      <c r="E132" s="133">
        <v>1</v>
      </c>
      <c r="F132" s="82">
        <v>63.15</v>
      </c>
      <c r="G132" s="128" t="s">
        <v>557</v>
      </c>
      <c r="H132" s="128"/>
      <c r="I132" s="128"/>
      <c r="J132" s="134">
        <f t="shared" si="4"/>
        <v>44.21</v>
      </c>
    </row>
    <row r="133" spans="1:10" s="111" customFormat="1" x14ac:dyDescent="0.25">
      <c r="A133" s="112" t="s">
        <v>217</v>
      </c>
      <c r="B133" s="113" t="s">
        <v>245</v>
      </c>
      <c r="C133" s="114">
        <v>43556</v>
      </c>
      <c r="D133" s="115" t="s">
        <v>143</v>
      </c>
      <c r="E133" s="133">
        <v>1</v>
      </c>
      <c r="F133" s="82">
        <v>38.229999999999997</v>
      </c>
      <c r="G133" s="128" t="s">
        <v>557</v>
      </c>
      <c r="H133" s="128"/>
      <c r="I133" s="128"/>
      <c r="J133" s="134">
        <f t="shared" ref="J133:J148" si="6">ROUND(F133*0.7,2)</f>
        <v>26.76</v>
      </c>
    </row>
    <row r="134" spans="1:10" ht="60" x14ac:dyDescent="0.25">
      <c r="A134" s="112" t="s">
        <v>287</v>
      </c>
      <c r="B134" s="113" t="s">
        <v>165</v>
      </c>
      <c r="C134" s="114">
        <v>43556</v>
      </c>
      <c r="D134" s="115" t="s">
        <v>162</v>
      </c>
      <c r="E134" s="133">
        <v>1</v>
      </c>
      <c r="F134" s="82">
        <v>106.3</v>
      </c>
      <c r="G134" s="128" t="s">
        <v>557</v>
      </c>
      <c r="H134" s="128"/>
      <c r="I134" s="128"/>
      <c r="J134" s="134">
        <f t="shared" si="6"/>
        <v>74.41</v>
      </c>
    </row>
    <row r="135" spans="1:10" ht="60" x14ac:dyDescent="0.25">
      <c r="A135" s="112" t="s">
        <v>287</v>
      </c>
      <c r="B135" s="113" t="s">
        <v>166</v>
      </c>
      <c r="C135" s="114">
        <v>43556</v>
      </c>
      <c r="D135" s="115" t="s">
        <v>160</v>
      </c>
      <c r="E135" s="133">
        <v>1</v>
      </c>
      <c r="F135" s="82">
        <v>45.69</v>
      </c>
      <c r="G135" s="128" t="s">
        <v>557</v>
      </c>
      <c r="H135" s="128"/>
      <c r="I135" s="128"/>
      <c r="J135" s="134">
        <f t="shared" si="6"/>
        <v>31.98</v>
      </c>
    </row>
    <row r="136" spans="1:10" ht="30" x14ac:dyDescent="0.25">
      <c r="A136" s="112" t="s">
        <v>405</v>
      </c>
      <c r="B136" s="113" t="s">
        <v>406</v>
      </c>
      <c r="C136" s="114">
        <v>43556</v>
      </c>
      <c r="D136" s="115" t="s">
        <v>2</v>
      </c>
      <c r="E136" s="133">
        <v>1</v>
      </c>
      <c r="F136" s="82">
        <v>1.1399999999999999</v>
      </c>
      <c r="G136" s="128" t="s">
        <v>557</v>
      </c>
      <c r="H136" s="128"/>
      <c r="I136" s="128"/>
      <c r="J136" s="134">
        <f t="shared" si="6"/>
        <v>0.8</v>
      </c>
    </row>
    <row r="137" spans="1:10" ht="30" x14ac:dyDescent="0.25">
      <c r="A137" s="112" t="s">
        <v>177</v>
      </c>
      <c r="B137" s="113" t="s">
        <v>138</v>
      </c>
      <c r="C137" s="114">
        <v>43556</v>
      </c>
      <c r="D137" s="115" t="s">
        <v>2</v>
      </c>
      <c r="E137" s="133">
        <v>1</v>
      </c>
      <c r="F137" s="82">
        <v>3.7</v>
      </c>
      <c r="G137" s="128" t="s">
        <v>557</v>
      </c>
      <c r="H137" s="128"/>
      <c r="I137" s="128"/>
      <c r="J137" s="134">
        <f t="shared" si="6"/>
        <v>2.59</v>
      </c>
    </row>
    <row r="138" spans="1:10" x14ac:dyDescent="0.25">
      <c r="A138" s="112" t="s">
        <v>176</v>
      </c>
      <c r="B138" s="113" t="s">
        <v>144</v>
      </c>
      <c r="C138" s="114">
        <v>43556</v>
      </c>
      <c r="D138" s="115" t="s">
        <v>22</v>
      </c>
      <c r="E138" s="133">
        <v>1</v>
      </c>
      <c r="F138" s="269">
        <v>15.94</v>
      </c>
      <c r="G138" s="128" t="s">
        <v>557</v>
      </c>
      <c r="H138" s="128"/>
      <c r="I138" s="128"/>
      <c r="J138" s="134">
        <f t="shared" si="6"/>
        <v>11.16</v>
      </c>
    </row>
    <row r="139" spans="1:10" ht="30" x14ac:dyDescent="0.25">
      <c r="A139" s="112" t="s">
        <v>190</v>
      </c>
      <c r="B139" s="113" t="s">
        <v>193</v>
      </c>
      <c r="C139" s="114">
        <v>43556</v>
      </c>
      <c r="D139" s="115" t="s">
        <v>2</v>
      </c>
      <c r="E139" s="133">
        <v>1</v>
      </c>
      <c r="F139" s="82">
        <v>7.32</v>
      </c>
      <c r="G139" s="128" t="s">
        <v>557</v>
      </c>
      <c r="H139" s="128"/>
      <c r="I139" s="128"/>
      <c r="J139" s="134">
        <f t="shared" si="6"/>
        <v>5.12</v>
      </c>
    </row>
    <row r="140" spans="1:10" ht="45" x14ac:dyDescent="0.25">
      <c r="A140" s="112" t="s">
        <v>223</v>
      </c>
      <c r="B140" s="113" t="s">
        <v>239</v>
      </c>
      <c r="C140" s="114">
        <v>43556</v>
      </c>
      <c r="D140" s="115" t="s">
        <v>137</v>
      </c>
      <c r="E140" s="133">
        <v>1</v>
      </c>
      <c r="F140" s="82">
        <v>41.03</v>
      </c>
      <c r="G140" s="128" t="s">
        <v>557</v>
      </c>
      <c r="H140" s="128"/>
      <c r="I140" s="128"/>
      <c r="J140" s="134">
        <f t="shared" si="6"/>
        <v>28.72</v>
      </c>
    </row>
    <row r="141" spans="1:10" ht="30" x14ac:dyDescent="0.25">
      <c r="A141" s="112" t="s">
        <v>227</v>
      </c>
      <c r="B141" s="113" t="s">
        <v>234</v>
      </c>
      <c r="C141" s="114">
        <v>43556</v>
      </c>
      <c r="D141" s="115" t="s">
        <v>6</v>
      </c>
      <c r="E141" s="133">
        <v>1</v>
      </c>
      <c r="F141" s="82">
        <v>23.89</v>
      </c>
      <c r="G141" s="128" t="s">
        <v>557</v>
      </c>
      <c r="H141" s="128"/>
      <c r="I141" s="128"/>
      <c r="J141" s="134">
        <f t="shared" si="6"/>
        <v>16.72</v>
      </c>
    </row>
    <row r="142" spans="1:10" x14ac:dyDescent="0.25">
      <c r="A142" s="112" t="s">
        <v>407</v>
      </c>
      <c r="B142" s="113" t="s">
        <v>408</v>
      </c>
      <c r="C142" s="114">
        <v>43556</v>
      </c>
      <c r="D142" s="115" t="s">
        <v>22</v>
      </c>
      <c r="E142" s="133">
        <v>1</v>
      </c>
      <c r="F142" s="82">
        <v>34.25</v>
      </c>
      <c r="G142" s="128" t="s">
        <v>557</v>
      </c>
      <c r="H142" s="128"/>
      <c r="I142" s="128"/>
      <c r="J142" s="134">
        <f t="shared" si="6"/>
        <v>23.98</v>
      </c>
    </row>
    <row r="143" spans="1:10" ht="45" x14ac:dyDescent="0.25">
      <c r="A143" s="112" t="s">
        <v>225</v>
      </c>
      <c r="B143" s="113" t="s">
        <v>236</v>
      </c>
      <c r="C143" s="114">
        <v>43556</v>
      </c>
      <c r="D143" s="115" t="s">
        <v>137</v>
      </c>
      <c r="E143" s="133">
        <v>1</v>
      </c>
      <c r="F143" s="82">
        <v>13.07</v>
      </c>
      <c r="G143" s="128" t="s">
        <v>557</v>
      </c>
      <c r="H143" s="128"/>
      <c r="I143" s="128"/>
      <c r="J143" s="134">
        <f t="shared" si="6"/>
        <v>9.15</v>
      </c>
    </row>
    <row r="144" spans="1:10" ht="30" x14ac:dyDescent="0.25">
      <c r="A144" s="112" t="s">
        <v>389</v>
      </c>
      <c r="B144" s="113" t="s">
        <v>390</v>
      </c>
      <c r="C144" s="114">
        <v>43556</v>
      </c>
      <c r="D144" s="115" t="s">
        <v>391</v>
      </c>
      <c r="E144" s="133">
        <v>1</v>
      </c>
      <c r="F144" s="82">
        <v>0.91</v>
      </c>
      <c r="G144" s="128" t="s">
        <v>557</v>
      </c>
      <c r="H144" s="128"/>
      <c r="I144" s="128"/>
      <c r="J144" s="134">
        <f t="shared" si="6"/>
        <v>0.64</v>
      </c>
    </row>
    <row r="145" spans="1:10" ht="30" x14ac:dyDescent="0.25">
      <c r="A145" s="112" t="s">
        <v>522</v>
      </c>
      <c r="B145" s="113" t="s">
        <v>523</v>
      </c>
      <c r="C145" s="114">
        <v>43556</v>
      </c>
      <c r="D145" s="115" t="s">
        <v>160</v>
      </c>
      <c r="E145" s="133">
        <v>1</v>
      </c>
      <c r="F145" s="82">
        <v>44.65</v>
      </c>
      <c r="G145" s="128" t="s">
        <v>557</v>
      </c>
      <c r="H145" s="128"/>
      <c r="I145" s="128"/>
      <c r="J145" s="134">
        <f t="shared" si="6"/>
        <v>31.26</v>
      </c>
    </row>
    <row r="146" spans="1:10" ht="30" x14ac:dyDescent="0.25">
      <c r="A146" s="112" t="s">
        <v>520</v>
      </c>
      <c r="B146" s="113" t="s">
        <v>521</v>
      </c>
      <c r="C146" s="114">
        <v>43556</v>
      </c>
      <c r="D146" s="115" t="s">
        <v>162</v>
      </c>
      <c r="E146" s="133">
        <v>1</v>
      </c>
      <c r="F146" s="82">
        <v>114.25</v>
      </c>
      <c r="G146" s="128" t="s">
        <v>557</v>
      </c>
      <c r="H146" s="128"/>
      <c r="I146" s="128"/>
      <c r="J146" s="134">
        <f t="shared" si="6"/>
        <v>79.98</v>
      </c>
    </row>
    <row r="147" spans="1:10" ht="30" x14ac:dyDescent="0.25">
      <c r="A147" s="112" t="s">
        <v>418</v>
      </c>
      <c r="B147" s="113" t="s">
        <v>419</v>
      </c>
      <c r="C147" s="114">
        <v>43556</v>
      </c>
      <c r="D147" s="115" t="s">
        <v>2</v>
      </c>
      <c r="E147" s="133">
        <v>1</v>
      </c>
      <c r="F147" s="82">
        <v>86.18</v>
      </c>
      <c r="G147" s="128" t="s">
        <v>557</v>
      </c>
      <c r="H147" s="128"/>
      <c r="I147" s="128"/>
      <c r="J147" s="134">
        <f t="shared" si="6"/>
        <v>60.33</v>
      </c>
    </row>
    <row r="148" spans="1:10" ht="30" x14ac:dyDescent="0.25">
      <c r="A148" s="112" t="s">
        <v>556</v>
      </c>
      <c r="B148" s="113" t="s">
        <v>359</v>
      </c>
      <c r="C148" s="114">
        <v>43497</v>
      </c>
      <c r="D148" s="115" t="s">
        <v>341</v>
      </c>
      <c r="E148" s="133">
        <v>1</v>
      </c>
      <c r="F148" s="269">
        <v>5458.95</v>
      </c>
      <c r="G148" s="79" t="s">
        <v>359</v>
      </c>
      <c r="J148" s="134">
        <f t="shared" si="6"/>
        <v>3821.27</v>
      </c>
    </row>
  </sheetData>
  <sortState ref="A12:J107">
    <sortCondition ref="A12"/>
  </sortState>
  <mergeCells count="8">
    <mergeCell ref="A8:F8"/>
    <mergeCell ref="A9:F9"/>
    <mergeCell ref="A4:F4"/>
    <mergeCell ref="A1:F1"/>
    <mergeCell ref="A2:F2"/>
    <mergeCell ref="A3:F3"/>
    <mergeCell ref="A6:F6"/>
    <mergeCell ref="A7:F7"/>
  </mergeCells>
  <pageMargins left="0.98425196850393704" right="0.98425196850393704" top="0.78740157480314965" bottom="0.78740157480314965" header="0.31496062992125984" footer="0.31496062992125984"/>
  <pageSetup paperSize="9" scale="42" fitToHeight="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J40"/>
  <sheetViews>
    <sheetView zoomScale="70" zoomScaleNormal="70" workbookViewId="0">
      <selection activeCell="Q20" sqref="Q20"/>
    </sheetView>
  </sheetViews>
  <sheetFormatPr defaultRowHeight="15" x14ac:dyDescent="0.25"/>
  <cols>
    <col min="1" max="1" width="9.140625" style="143"/>
    <col min="2" max="2" width="16" style="143" customWidth="1"/>
    <col min="3" max="3" width="79.85546875" style="142" customWidth="1"/>
    <col min="4" max="4" width="16.28515625" style="143" customWidth="1"/>
    <col min="5" max="5" width="17.85546875" style="143" customWidth="1"/>
    <col min="6" max="6" width="20.7109375" style="143" bestFit="1" customWidth="1"/>
    <col min="7" max="7" width="22.140625" style="162" customWidth="1"/>
    <col min="8" max="8" width="16.28515625" style="143" customWidth="1"/>
    <col min="9" max="9" width="9.140625" style="142"/>
    <col min="10" max="10" width="21.5703125" style="143" hidden="1" customWidth="1"/>
    <col min="11" max="16384" width="9.140625" style="142"/>
  </cols>
  <sheetData>
    <row r="1" spans="1:10" s="128" customFormat="1" x14ac:dyDescent="0.25">
      <c r="A1" s="151"/>
      <c r="B1" s="151"/>
      <c r="C1" s="311" t="s">
        <v>324</v>
      </c>
      <c r="D1" s="311"/>
      <c r="E1" s="311"/>
      <c r="F1" s="311"/>
      <c r="G1" s="311"/>
      <c r="H1" s="311"/>
      <c r="J1" s="151"/>
    </row>
    <row r="2" spans="1:10" s="128" customFormat="1" x14ac:dyDescent="0.25">
      <c r="A2" s="151"/>
      <c r="B2" s="151"/>
      <c r="C2" s="311" t="s">
        <v>290</v>
      </c>
      <c r="D2" s="311"/>
      <c r="E2" s="311"/>
      <c r="F2" s="311"/>
      <c r="G2" s="311"/>
      <c r="H2" s="311"/>
      <c r="J2" s="151"/>
    </row>
    <row r="3" spans="1:10" s="128" customFormat="1" x14ac:dyDescent="0.25">
      <c r="A3" s="151"/>
      <c r="B3" s="151"/>
      <c r="C3" s="311" t="s">
        <v>318</v>
      </c>
      <c r="D3" s="311"/>
      <c r="E3" s="311"/>
      <c r="F3" s="311"/>
      <c r="G3" s="311"/>
      <c r="H3" s="311"/>
      <c r="J3" s="151"/>
    </row>
    <row r="4" spans="1:10" s="128" customFormat="1" x14ac:dyDescent="0.25">
      <c r="A4" s="151"/>
      <c r="B4" s="151"/>
      <c r="C4" s="318"/>
      <c r="D4" s="318"/>
      <c r="E4" s="318"/>
      <c r="F4" s="318"/>
      <c r="G4" s="318"/>
      <c r="H4" s="151"/>
      <c r="J4" s="151"/>
    </row>
    <row r="5" spans="1:10" s="128" customFormat="1" ht="40.5" customHeight="1" x14ac:dyDescent="0.25">
      <c r="A5" s="321" t="s">
        <v>14</v>
      </c>
      <c r="B5" s="322"/>
      <c r="C5" s="320" t="s">
        <v>567</v>
      </c>
      <c r="D5" s="320"/>
      <c r="E5" s="320"/>
      <c r="F5" s="320"/>
      <c r="G5" s="320"/>
      <c r="H5" s="320"/>
      <c r="J5" s="151"/>
    </row>
    <row r="6" spans="1:10" s="128" customFormat="1" x14ac:dyDescent="0.25">
      <c r="A6" s="151"/>
      <c r="B6" s="151"/>
      <c r="D6" s="151"/>
      <c r="E6" s="151"/>
      <c r="F6" s="151"/>
      <c r="G6" s="164"/>
      <c r="H6" s="151"/>
      <c r="J6" s="151"/>
    </row>
    <row r="7" spans="1:10" s="128" customFormat="1" x14ac:dyDescent="0.25">
      <c r="A7" s="151"/>
      <c r="B7" s="151"/>
      <c r="C7" s="319" t="s">
        <v>293</v>
      </c>
      <c r="D7" s="319"/>
      <c r="E7" s="319"/>
      <c r="F7" s="319"/>
      <c r="G7" s="319"/>
      <c r="H7" s="167">
        <f>'BDI Serviços'!C31</f>
        <v>0.28820000000000001</v>
      </c>
      <c r="J7" s="151"/>
    </row>
    <row r="8" spans="1:10" s="128" customFormat="1" x14ac:dyDescent="0.25">
      <c r="A8" s="151"/>
      <c r="B8" s="151"/>
      <c r="C8" s="319" t="s">
        <v>294</v>
      </c>
      <c r="D8" s="319"/>
      <c r="E8" s="319"/>
      <c r="F8" s="319"/>
      <c r="G8" s="319"/>
      <c r="H8" s="167">
        <f>'BDI Materiais'!C29</f>
        <v>0.12</v>
      </c>
      <c r="J8" s="151"/>
    </row>
    <row r="9" spans="1:10" s="128" customFormat="1" x14ac:dyDescent="0.25">
      <c r="A9" s="151"/>
      <c r="B9" s="151"/>
      <c r="C9" s="319" t="s">
        <v>295</v>
      </c>
      <c r="D9" s="319"/>
      <c r="E9" s="319"/>
      <c r="F9" s="319"/>
      <c r="G9" s="319"/>
      <c r="H9" s="248">
        <f>'Det Enc Sociais'!G49</f>
        <v>1.1685000000000001</v>
      </c>
      <c r="J9" s="151"/>
    </row>
    <row r="10" spans="1:10" s="128" customFormat="1" x14ac:dyDescent="0.25">
      <c r="A10" s="151"/>
      <c r="B10" s="151"/>
      <c r="C10" s="319" t="s">
        <v>317</v>
      </c>
      <c r="D10" s="319"/>
      <c r="E10" s="319"/>
      <c r="F10" s="319"/>
      <c r="G10" s="319"/>
      <c r="H10" s="249">
        <v>43586</v>
      </c>
      <c r="J10" s="151"/>
    </row>
    <row r="11" spans="1:10" s="128" customFormat="1" x14ac:dyDescent="0.25">
      <c r="A11" s="151"/>
      <c r="B11" s="151"/>
      <c r="D11" s="151"/>
      <c r="E11" s="151"/>
      <c r="F11" s="151"/>
      <c r="G11" s="164"/>
      <c r="H11" s="151"/>
      <c r="J11" s="151"/>
    </row>
    <row r="12" spans="1:10" s="179" customFormat="1" x14ac:dyDescent="0.25">
      <c r="A12" s="132" t="s">
        <v>0</v>
      </c>
      <c r="B12" s="316" t="s">
        <v>182</v>
      </c>
      <c r="C12" s="316"/>
      <c r="D12" s="132" t="s">
        <v>6</v>
      </c>
      <c r="E12" s="132" t="s">
        <v>7</v>
      </c>
      <c r="F12" s="132" t="s">
        <v>183</v>
      </c>
      <c r="G12" s="132" t="s">
        <v>184</v>
      </c>
      <c r="H12" s="132" t="s">
        <v>319</v>
      </c>
      <c r="J12" s="180" t="s">
        <v>338</v>
      </c>
    </row>
    <row r="13" spans="1:10" s="128" customFormat="1" x14ac:dyDescent="0.25">
      <c r="A13" s="168">
        <v>1</v>
      </c>
      <c r="B13" s="315" t="s">
        <v>185</v>
      </c>
      <c r="C13" s="315"/>
      <c r="D13" s="168"/>
      <c r="E13" s="168"/>
      <c r="F13" s="168"/>
      <c r="G13" s="169"/>
      <c r="H13" s="168"/>
      <c r="J13" s="170"/>
    </row>
    <row r="14" spans="1:10" s="128" customFormat="1" ht="30" x14ac:dyDescent="0.25">
      <c r="A14" s="115" t="s">
        <v>1</v>
      </c>
      <c r="B14" s="115" t="str">
        <f>CPUs!B11</f>
        <v>CPU - 1</v>
      </c>
      <c r="C14" s="112" t="str">
        <f>CPUs!D10</f>
        <v>ADMINISTRAÇÃO LOCAL E MANUTENÇÃO DO CANTEIRO DE OBRAS (4 MESES)</v>
      </c>
      <c r="D14" s="115" t="str">
        <f>CPUs!E11</f>
        <v>MÊS</v>
      </c>
      <c r="E14" s="139">
        <v>4</v>
      </c>
      <c r="F14" s="149">
        <f>CPUs!H39</f>
        <v>15678.98</v>
      </c>
      <c r="G14" s="171">
        <f t="shared" ref="G14:G17" si="0">ROUND(E14*F14,2)</f>
        <v>62715.92</v>
      </c>
      <c r="H14" s="172">
        <f>G14/$G$37</f>
        <v>0.15552568721432197</v>
      </c>
      <c r="J14" s="173">
        <f>ROUND(G14*0.7,2)</f>
        <v>43901.14</v>
      </c>
    </row>
    <row r="15" spans="1:10" s="128" customFormat="1" ht="30" x14ac:dyDescent="0.25">
      <c r="A15" s="115" t="s">
        <v>3</v>
      </c>
      <c r="B15" s="115" t="str">
        <f>CPUs!B43</f>
        <v>CPU - 2</v>
      </c>
      <c r="C15" s="112" t="str">
        <f>CPUs!D42</f>
        <v>PLACA DE OBRA EM CHAPA DE AÇO GALVANIZADO (1,50 x 3,00 M) - FORNECIMENTO E INSTALAÇÃO</v>
      </c>
      <c r="D15" s="115" t="str">
        <f>CPUs!E43</f>
        <v>M²</v>
      </c>
      <c r="E15" s="139">
        <f>1*1.5*3</f>
        <v>4.5</v>
      </c>
      <c r="F15" s="149">
        <f>CPUs!H61</f>
        <v>324.95999999999998</v>
      </c>
      <c r="G15" s="171">
        <f t="shared" si="0"/>
        <v>1462.32</v>
      </c>
      <c r="H15" s="172">
        <f>G15/$G$37</f>
        <v>3.6263252285424069E-3</v>
      </c>
      <c r="J15" s="173">
        <f t="shared" ref="J15:J18" si="1">ROUND(G15*0.7,2)</f>
        <v>1023.62</v>
      </c>
    </row>
    <row r="16" spans="1:10" s="128" customFormat="1" ht="30" x14ac:dyDescent="0.25">
      <c r="A16" s="115" t="s">
        <v>4</v>
      </c>
      <c r="B16" s="115" t="str">
        <f>CPUs!B65</f>
        <v>CPU - 3</v>
      </c>
      <c r="C16" s="112" t="s">
        <v>267</v>
      </c>
      <c r="D16" s="115" t="str">
        <f>CPUs!E65</f>
        <v>TON x KM</v>
      </c>
      <c r="E16" s="139">
        <f>Mobilização!F27</f>
        <v>11970.05</v>
      </c>
      <c r="F16" s="149">
        <f>CPUs!H81</f>
        <v>0.8</v>
      </c>
      <c r="G16" s="171">
        <f t="shared" si="0"/>
        <v>9576.0400000000009</v>
      </c>
      <c r="H16" s="172">
        <f>G16/$G$37</f>
        <v>2.374708370365668E-2</v>
      </c>
      <c r="J16" s="173">
        <f t="shared" si="1"/>
        <v>6703.23</v>
      </c>
    </row>
    <row r="17" spans="1:10" s="128" customFormat="1" ht="30" x14ac:dyDescent="0.25">
      <c r="A17" s="115" t="s">
        <v>5</v>
      </c>
      <c r="B17" s="115" t="str">
        <f>CPUs!B65</f>
        <v>CPU - 3</v>
      </c>
      <c r="C17" s="112" t="s">
        <v>268</v>
      </c>
      <c r="D17" s="115" t="str">
        <f>CPUs!E65</f>
        <v>TON x KM</v>
      </c>
      <c r="E17" s="139">
        <f>Mobilização!F27</f>
        <v>11970.05</v>
      </c>
      <c r="F17" s="149">
        <f>CPUs!H81</f>
        <v>0.8</v>
      </c>
      <c r="G17" s="171">
        <f t="shared" si="0"/>
        <v>9576.0400000000009</v>
      </c>
      <c r="H17" s="172">
        <f>G17/$G$37</f>
        <v>2.374708370365668E-2</v>
      </c>
      <c r="J17" s="173">
        <f t="shared" si="1"/>
        <v>6703.23</v>
      </c>
    </row>
    <row r="18" spans="1:10" s="179" customFormat="1" x14ac:dyDescent="0.25">
      <c r="A18" s="317" t="s">
        <v>11</v>
      </c>
      <c r="B18" s="317"/>
      <c r="C18" s="317"/>
      <c r="D18" s="317"/>
      <c r="E18" s="317"/>
      <c r="F18" s="317"/>
      <c r="G18" s="135">
        <f>SUM(G14:G17)</f>
        <v>83330.320000000007</v>
      </c>
      <c r="H18" s="136">
        <f>SUM(H14:H17)</f>
        <v>0.20664617985017775</v>
      </c>
      <c r="J18" s="140">
        <f t="shared" si="1"/>
        <v>58331.22</v>
      </c>
    </row>
    <row r="19" spans="1:10" x14ac:dyDescent="0.25">
      <c r="C19" s="165"/>
      <c r="E19" s="166"/>
    </row>
    <row r="20" spans="1:10" s="179" customFormat="1" x14ac:dyDescent="0.25">
      <c r="A20" s="132" t="s">
        <v>0</v>
      </c>
      <c r="B20" s="316" t="s">
        <v>182</v>
      </c>
      <c r="C20" s="316"/>
      <c r="D20" s="132" t="s">
        <v>6</v>
      </c>
      <c r="E20" s="132" t="s">
        <v>7</v>
      </c>
      <c r="F20" s="132" t="s">
        <v>183</v>
      </c>
      <c r="G20" s="132" t="s">
        <v>184</v>
      </c>
      <c r="H20" s="132"/>
      <c r="J20" s="180" t="s">
        <v>338</v>
      </c>
    </row>
    <row r="21" spans="1:10" s="128" customFormat="1" x14ac:dyDescent="0.25">
      <c r="A21" s="168">
        <v>2</v>
      </c>
      <c r="B21" s="315" t="s">
        <v>393</v>
      </c>
      <c r="C21" s="315"/>
      <c r="D21" s="168"/>
      <c r="E21" s="168"/>
      <c r="F21" s="168"/>
      <c r="G21" s="169"/>
      <c r="H21" s="168"/>
      <c r="J21" s="173"/>
    </row>
    <row r="22" spans="1:10" s="128" customFormat="1" ht="45" x14ac:dyDescent="0.25">
      <c r="A22" s="115" t="s">
        <v>8</v>
      </c>
      <c r="B22" s="115" t="str">
        <f>CPUs!B85</f>
        <v>CPU - 4</v>
      </c>
      <c r="C22" s="112" t="str">
        <f>CPUs!D84</f>
        <v>CONSTRUÇÃO DE CERCAS DE ARAME FARPADO DE 8 FIOS, COM ESTACAS/MOURÕES DE EUCALIPTO TRATADO E BALANCINS DE ARAME ZINCADO</v>
      </c>
      <c r="D22" s="115" t="str">
        <f>CPUs!E85</f>
        <v>KM</v>
      </c>
      <c r="E22" s="139">
        <v>2.5</v>
      </c>
      <c r="F22" s="149">
        <f>CPUs!H104</f>
        <v>23242.980000000003</v>
      </c>
      <c r="G22" s="171">
        <f t="shared" ref="G22:G34" si="2">ROUND(E22*F22,2)</f>
        <v>58107.45</v>
      </c>
      <c r="H22" s="172">
        <f t="shared" ref="H22:H34" si="3">G22/$G$37</f>
        <v>0.14409740132205434</v>
      </c>
      <c r="J22" s="173">
        <f t="shared" ref="J22:J35" si="4">ROUND(G22*0.7,2)</f>
        <v>40675.22</v>
      </c>
    </row>
    <row r="23" spans="1:10" s="128" customFormat="1" ht="45" x14ac:dyDescent="0.25">
      <c r="A23" s="115" t="s">
        <v>9</v>
      </c>
      <c r="B23" s="115" t="str">
        <f>CPUs!B108</f>
        <v>CPU - 5</v>
      </c>
      <c r="C23" s="112" t="str">
        <f>CPUs!D107</f>
        <v>CONSTRUÇÃO MECANIZADA DE BACIA DE CAPTAÇÃO DE ÁGUAS DE ENXURRADAS (BARRAGINHA) COM DIÂMETRO DE 10,00 M, INCLUSO CANAL/MURUNDU DE CONDUÇÃO DE ENXURRADA DE 6,00 M</v>
      </c>
      <c r="D23" s="115" t="str">
        <f>CPUs!E108</f>
        <v>UNIDADE</v>
      </c>
      <c r="E23" s="139">
        <v>32</v>
      </c>
      <c r="F23" s="149">
        <f>CPUs!H124</f>
        <v>652.25</v>
      </c>
      <c r="G23" s="171">
        <f t="shared" si="2"/>
        <v>20872</v>
      </c>
      <c r="H23" s="172">
        <f t="shared" si="3"/>
        <v>5.1759300406297615E-2</v>
      </c>
      <c r="J23" s="173">
        <f t="shared" si="4"/>
        <v>14610.4</v>
      </c>
    </row>
    <row r="24" spans="1:10" s="128" customFormat="1" ht="45" x14ac:dyDescent="0.25">
      <c r="A24" s="115" t="s">
        <v>10</v>
      </c>
      <c r="B24" s="115" t="str">
        <f>CPUs!B128</f>
        <v>CPU - 6</v>
      </c>
      <c r="C24" s="112" t="str">
        <f>CPUs!D127</f>
        <v>CONSTRUÇÃO MECANIZADA DE BACIA DE CAPTAÇÃO DE ÁGUAS DE ENXURRADAS (BARRAGINHA) COM DIÂMETRO DE 15,00 M, INCLUSO CANAL/MURUNDU DE CONDUÇÃO DE ENXURRADA DE 6,00 M</v>
      </c>
      <c r="D24" s="115" t="str">
        <f>CPUs!E128</f>
        <v>UNIDADE</v>
      </c>
      <c r="E24" s="139">
        <v>20</v>
      </c>
      <c r="F24" s="149">
        <f>CPUs!H144</f>
        <v>1466.69</v>
      </c>
      <c r="G24" s="171">
        <f t="shared" si="2"/>
        <v>29333.8</v>
      </c>
      <c r="H24" s="172">
        <f t="shared" si="3"/>
        <v>7.2743242921533766E-2</v>
      </c>
      <c r="J24" s="173">
        <f t="shared" si="4"/>
        <v>20533.66</v>
      </c>
    </row>
    <row r="25" spans="1:10" s="128" customFormat="1" ht="45" x14ac:dyDescent="0.25">
      <c r="A25" s="115" t="s">
        <v>23</v>
      </c>
      <c r="B25" s="115" t="str">
        <f>CPUs!B148</f>
        <v>CPU - 7</v>
      </c>
      <c r="C25" s="112" t="str">
        <f>CPUs!D147</f>
        <v>CONSTRUÇÃO MECANIZADA DE BACIA DE CAPTAÇÃO DE ÁGUAS DE ENXURRADAS (BARRAGINHA) COM DIÂMETRO DE 20,00 M, INCLUSO CANAL/MURUNDU DE CONDUÇÃO DE ENXURRADA DE 6,00 M</v>
      </c>
      <c r="D25" s="115" t="str">
        <f>CPUs!E148</f>
        <v>UNIDADE</v>
      </c>
      <c r="E25" s="139">
        <v>12</v>
      </c>
      <c r="F25" s="149">
        <f>CPUs!H164</f>
        <v>2609.08</v>
      </c>
      <c r="G25" s="171">
        <f t="shared" si="2"/>
        <v>31308.959999999999</v>
      </c>
      <c r="H25" s="172">
        <f t="shared" si="3"/>
        <v>7.7641331259522592E-2</v>
      </c>
      <c r="J25" s="173">
        <f t="shared" si="4"/>
        <v>21916.27</v>
      </c>
    </row>
    <row r="26" spans="1:10" s="128" customFormat="1" ht="30" x14ac:dyDescent="0.25">
      <c r="A26" s="115" t="s">
        <v>525</v>
      </c>
      <c r="B26" s="115" t="str">
        <f>CPUs!B168</f>
        <v>CPU - 8</v>
      </c>
      <c r="C26" s="112" t="str">
        <f>CPUs!D167</f>
        <v>REGULARIZAÇÃO DE SUPERFÍCIES DE TERRA COM MOTONIVELADORA - READEQUAÇÃO DE ESTRADAS DE TERRA</v>
      </c>
      <c r="D26" s="115" t="str">
        <f>CPUs!E168</f>
        <v>M²</v>
      </c>
      <c r="E26" s="139">
        <f xml:space="preserve"> (813*6)+(196*4)+(636*6)+(1258*6)+(136*6)+(647*6)+(25*6)</f>
        <v>21874</v>
      </c>
      <c r="F26" s="149">
        <f>CPUs!H184</f>
        <v>0.64</v>
      </c>
      <c r="G26" s="171">
        <f t="shared" si="2"/>
        <v>13999.36</v>
      </c>
      <c r="H26" s="172">
        <f t="shared" si="3"/>
        <v>3.4716226510919247E-2</v>
      </c>
      <c r="J26" s="173">
        <f t="shared" si="4"/>
        <v>9799.5499999999993</v>
      </c>
    </row>
    <row r="27" spans="1:10" s="128" customFormat="1" x14ac:dyDescent="0.25">
      <c r="A27" s="115" t="s">
        <v>526</v>
      </c>
      <c r="B27" s="115" t="str">
        <f>CPUs!B188</f>
        <v>CPU - 9</v>
      </c>
      <c r="C27" s="112" t="str">
        <f>CPUs!D187</f>
        <v>CONSTRUÇÃO MECANIZADA DE TERRAÇO - TERRACEAMENTO</v>
      </c>
      <c r="D27" s="115" t="str">
        <f>CPUs!E188</f>
        <v>KM</v>
      </c>
      <c r="E27" s="139">
        <v>1.2</v>
      </c>
      <c r="F27" s="149">
        <f>CPUs!H205</f>
        <v>1575.81</v>
      </c>
      <c r="G27" s="171">
        <f t="shared" si="2"/>
        <v>1890.97</v>
      </c>
      <c r="H27" s="172">
        <f t="shared" si="3"/>
        <v>4.6893102859954291E-3</v>
      </c>
      <c r="J27" s="173">
        <f t="shared" si="4"/>
        <v>1323.68</v>
      </c>
    </row>
    <row r="28" spans="1:10" s="128" customFormat="1" ht="45" x14ac:dyDescent="0.25">
      <c r="A28" s="115" t="s">
        <v>527</v>
      </c>
      <c r="B28" s="115" t="str">
        <f>CPUs!B209</f>
        <v>CPU - 10</v>
      </c>
      <c r="C28" s="112" t="str">
        <f>CPUs!D208</f>
        <v>DESASSOREAMENTO / LIMPEZA DO CORPO HÍDRICO, A CÉU ABERTO, EM MATERIAL DE 1ª CATEGORIA, COM ESCAVADEIRA HIDRÁULICA, CAPACIDADE DE 0,78 M³</v>
      </c>
      <c r="D28" s="115" t="str">
        <f>CPUs!E209</f>
        <v>M³</v>
      </c>
      <c r="E28" s="139">
        <f>10*1*1500</f>
        <v>15000</v>
      </c>
      <c r="F28" s="149">
        <f>CPUs!H225</f>
        <v>3.3099999999999996</v>
      </c>
      <c r="G28" s="171">
        <f t="shared" si="2"/>
        <v>49650</v>
      </c>
      <c r="H28" s="172">
        <f t="shared" si="3"/>
        <v>0.12312424612747587</v>
      </c>
      <c r="J28" s="173">
        <f t="shared" si="4"/>
        <v>34755</v>
      </c>
    </row>
    <row r="29" spans="1:10" s="128" customFormat="1" ht="45" x14ac:dyDescent="0.25">
      <c r="A29" s="115" t="s">
        <v>528</v>
      </c>
      <c r="B29" s="115" t="str">
        <f>CPUs!B229</f>
        <v>CPU - 11</v>
      </c>
      <c r="C29" s="112" t="str">
        <f>CPUs!D228</f>
        <v>ATERRO MECANIZADO DE VALA (VOÇOROCA) COM RETROESCAVADEIRA (POTÊNCIA DE 88 HP), LARGURA DE 0,8 A 1,5 M, PROFUNDIDADE DE 1,50 A 3,00 M, COM SOLO ARGILO ARENOSO</v>
      </c>
      <c r="D29" s="115" t="str">
        <f>CPUs!E229</f>
        <v>M³</v>
      </c>
      <c r="E29" s="139">
        <v>60</v>
      </c>
      <c r="F29" s="149">
        <f>CPUs!H250</f>
        <v>20.67</v>
      </c>
      <c r="G29" s="171">
        <f t="shared" si="2"/>
        <v>1240.2</v>
      </c>
      <c r="H29" s="172">
        <f t="shared" si="3"/>
        <v>3.0755023171660741E-3</v>
      </c>
      <c r="J29" s="173">
        <f t="shared" si="4"/>
        <v>868.14</v>
      </c>
    </row>
    <row r="30" spans="1:10" s="128" customFormat="1" ht="30" x14ac:dyDescent="0.25">
      <c r="A30" s="115" t="s">
        <v>529</v>
      </c>
      <c r="B30" s="115" t="str">
        <f>CPUs!B254</f>
        <v>CPU - 12</v>
      </c>
      <c r="C30" s="112" t="str">
        <f>CPUs!D253</f>
        <v>BEBEDOURO DE ALVENARIA PARA GADO, DIÂMETRO = 3,00 M, ALTURA = 0,50 M, CAPACIDADE DE 3.500 LITROS</v>
      </c>
      <c r="D30" s="115" t="str">
        <f>CPUs!E254</f>
        <v>UNIDADE</v>
      </c>
      <c r="E30" s="139">
        <v>1</v>
      </c>
      <c r="F30" s="149">
        <f>CPUs!H275</f>
        <v>2844.1699999999996</v>
      </c>
      <c r="G30" s="171">
        <f t="shared" si="2"/>
        <v>2844.17</v>
      </c>
      <c r="H30" s="172">
        <f t="shared" si="3"/>
        <v>7.0530974241366177E-3</v>
      </c>
      <c r="J30" s="173">
        <f t="shared" si="4"/>
        <v>1990.92</v>
      </c>
    </row>
    <row r="31" spans="1:10" s="128" customFormat="1" ht="45" x14ac:dyDescent="0.25">
      <c r="A31" s="115" t="s">
        <v>530</v>
      </c>
      <c r="B31" s="115" t="str">
        <f>CPUs!B279</f>
        <v>CPU - 13</v>
      </c>
      <c r="C31" s="112" t="str">
        <f>CPUs!D278</f>
        <v>DESCOMPACTAÇÃO DE SOLO POR SUBSOLAGEM/ESCARIFICAÇÃO MECANIZADA COM TRATOR DE PNEUS DE 122 CV, SUBSOLADOR DE 3 HASTES, 0,50 A 0,60 M DE PROFUNDIDADE</v>
      </c>
      <c r="D31" s="115" t="str">
        <f>CPUs!E279</f>
        <v>HECTARE</v>
      </c>
      <c r="E31" s="139">
        <v>1</v>
      </c>
      <c r="F31" s="149">
        <f>CPUs!H296</f>
        <v>581.18999999999994</v>
      </c>
      <c r="G31" s="171">
        <f t="shared" si="2"/>
        <v>581.19000000000005</v>
      </c>
      <c r="H31" s="172">
        <f t="shared" si="3"/>
        <v>1.441260435182834E-3</v>
      </c>
      <c r="J31" s="173">
        <f t="shared" si="4"/>
        <v>406.83</v>
      </c>
    </row>
    <row r="32" spans="1:10" s="128" customFormat="1" ht="45" x14ac:dyDescent="0.25">
      <c r="A32" s="115" t="s">
        <v>531</v>
      </c>
      <c r="B32" s="115" t="str">
        <f>CPUs!B300</f>
        <v>CPU - 14</v>
      </c>
      <c r="C32" s="112" t="str">
        <f>CPUs!D299</f>
        <v>PLANTIO DE MUDAS VEGETAIS NATIVAS E SEMEADURA PARA RECOMPOSIÇÃO DE ÁREAS DE MATAS CILIARES E DEMAIS AÁREAS DE PRESERVAÇÃO PERMANENTE</v>
      </c>
      <c r="D32" s="115" t="str">
        <f>CPUs!E300</f>
        <v>HECTARE</v>
      </c>
      <c r="E32" s="139">
        <v>3</v>
      </c>
      <c r="F32" s="149">
        <f>CPUs!H329</f>
        <v>21446.5</v>
      </c>
      <c r="G32" s="171">
        <f t="shared" si="2"/>
        <v>64339.5</v>
      </c>
      <c r="H32" s="172">
        <f t="shared" si="3"/>
        <v>0.15955191205878619</v>
      </c>
      <c r="J32" s="173">
        <f t="shared" si="4"/>
        <v>45037.65</v>
      </c>
    </row>
    <row r="33" spans="1:10" s="128" customFormat="1" ht="30" x14ac:dyDescent="0.25">
      <c r="A33" s="115" t="s">
        <v>532</v>
      </c>
      <c r="B33" s="115" t="str">
        <f>CPUs!B333</f>
        <v>CPU - 15</v>
      </c>
      <c r="C33" s="112" t="str">
        <f>CPUs!D332</f>
        <v>PLACA DE SINALIZAÇÃO E EDUCAÇÃO AMBIENTAL EM AÇO GALVANIZADO (1,50 X 2,00 M)</v>
      </c>
      <c r="D33" s="115" t="str">
        <f>CPUs!E333</f>
        <v>M²</v>
      </c>
      <c r="E33" s="139">
        <f>7*1.5*2</f>
        <v>21</v>
      </c>
      <c r="F33" s="149">
        <f>CPUs!H351</f>
        <v>324.95999999999998</v>
      </c>
      <c r="G33" s="171">
        <f t="shared" si="2"/>
        <v>6824.16</v>
      </c>
      <c r="H33" s="172">
        <f t="shared" si="3"/>
        <v>1.6922851066531235E-2</v>
      </c>
      <c r="J33" s="173">
        <f t="shared" si="4"/>
        <v>4776.91</v>
      </c>
    </row>
    <row r="34" spans="1:10" s="128" customFormat="1" ht="45" x14ac:dyDescent="0.25">
      <c r="A34" s="115" t="s">
        <v>533</v>
      </c>
      <c r="B34" s="115" t="str">
        <f>CPUs!B355</f>
        <v>CPU - 16</v>
      </c>
      <c r="C34" s="112" t="str">
        <f>CPUs!D354</f>
        <v>ATIVIDADES DE CAPACITAÇÃO E EDUCAÇÃO AMBIENTAL, REALIZADA POR MEIO DE EQUIPE COMPOSTA POR PROFISSIONAIS DE NÍVEL SUPERIOR E MÉDIO, COM CONHECIMENTOS NA ÁREA AMBIENTAL</v>
      </c>
      <c r="D34" s="115" t="str">
        <f>CPUs!E355</f>
        <v>MÊS</v>
      </c>
      <c r="E34" s="139">
        <v>2</v>
      </c>
      <c r="F34" s="149">
        <f>CPUs!H374</f>
        <v>19464.560000000001</v>
      </c>
      <c r="G34" s="171">
        <f t="shared" si="2"/>
        <v>38929.120000000003</v>
      </c>
      <c r="H34" s="172">
        <f t="shared" si="3"/>
        <v>9.6538138014220426E-2</v>
      </c>
      <c r="J34" s="173">
        <f t="shared" si="4"/>
        <v>27250.38</v>
      </c>
    </row>
    <row r="35" spans="1:10" s="128" customFormat="1" x14ac:dyDescent="0.25">
      <c r="A35" s="317" t="s">
        <v>12</v>
      </c>
      <c r="B35" s="317"/>
      <c r="C35" s="317"/>
      <c r="D35" s="317"/>
      <c r="E35" s="317"/>
      <c r="F35" s="317"/>
      <c r="G35" s="135">
        <f>SUM(G22:G34)</f>
        <v>319920.88</v>
      </c>
      <c r="H35" s="136">
        <f>SUM(H22:H34)</f>
        <v>0.79335382014982214</v>
      </c>
      <c r="J35" s="140">
        <f t="shared" si="4"/>
        <v>223944.62</v>
      </c>
    </row>
    <row r="36" spans="1:10" s="128" customFormat="1" x14ac:dyDescent="0.25">
      <c r="A36" s="151"/>
      <c r="B36" s="151"/>
      <c r="D36" s="151"/>
      <c r="E36" s="151"/>
      <c r="F36" s="151"/>
      <c r="G36" s="164"/>
      <c r="H36" s="151"/>
      <c r="J36" s="173"/>
    </row>
    <row r="37" spans="1:10" s="128" customFormat="1" x14ac:dyDescent="0.25">
      <c r="A37" s="312" t="s">
        <v>157</v>
      </c>
      <c r="B37" s="313"/>
      <c r="C37" s="313"/>
      <c r="D37" s="313"/>
      <c r="E37" s="313"/>
      <c r="F37" s="314"/>
      <c r="G37" s="135">
        <f>SUM(G18,G35)</f>
        <v>403251.20000000001</v>
      </c>
      <c r="H37" s="136">
        <f>G37/$G$37</f>
        <v>1</v>
      </c>
      <c r="J37" s="140">
        <f>ROUND(G37*0.7,2)</f>
        <v>282275.84000000003</v>
      </c>
    </row>
    <row r="38" spans="1:10" s="128" customFormat="1" x14ac:dyDescent="0.25">
      <c r="A38" s="151"/>
      <c r="B38" s="151"/>
      <c r="D38" s="151"/>
      <c r="E38" s="151"/>
      <c r="F38" s="151"/>
      <c r="G38" s="164"/>
      <c r="H38" s="151"/>
      <c r="J38" s="151"/>
    </row>
    <row r="39" spans="1:10" s="128" customFormat="1" x14ac:dyDescent="0.25">
      <c r="A39" s="151"/>
      <c r="B39" s="151"/>
      <c r="D39" s="151"/>
      <c r="E39" s="151"/>
      <c r="F39" s="151"/>
      <c r="G39" s="164"/>
      <c r="H39" s="151"/>
      <c r="J39" s="151"/>
    </row>
    <row r="40" spans="1:10" s="128" customFormat="1" x14ac:dyDescent="0.25">
      <c r="A40" s="151"/>
      <c r="B40" s="151"/>
      <c r="D40" s="151"/>
      <c r="E40" s="151"/>
      <c r="F40" s="151"/>
      <c r="G40" s="164"/>
      <c r="H40" s="151"/>
      <c r="J40" s="151"/>
    </row>
  </sheetData>
  <mergeCells count="17">
    <mergeCell ref="A35:F35"/>
    <mergeCell ref="C1:H1"/>
    <mergeCell ref="C2:H2"/>
    <mergeCell ref="C3:H3"/>
    <mergeCell ref="A37:F37"/>
    <mergeCell ref="B13:C13"/>
    <mergeCell ref="B12:C12"/>
    <mergeCell ref="A18:F18"/>
    <mergeCell ref="C4:G4"/>
    <mergeCell ref="B20:C20"/>
    <mergeCell ref="C7:G7"/>
    <mergeCell ref="C8:G8"/>
    <mergeCell ref="C9:G9"/>
    <mergeCell ref="C10:G10"/>
    <mergeCell ref="C5:H5"/>
    <mergeCell ref="A5:B5"/>
    <mergeCell ref="B21:C21"/>
  </mergeCells>
  <pageMargins left="0.78740157480314965" right="0.78740157480314965" top="0.98425196850393704" bottom="0.59055118110236227" header="0.31496062992125984" footer="0.31496062992125984"/>
  <pageSetup paperSize="9" scale="51"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I47"/>
  <sheetViews>
    <sheetView zoomScale="85" zoomScaleNormal="85" workbookViewId="0">
      <selection activeCell="C1" sqref="C1:I1"/>
    </sheetView>
  </sheetViews>
  <sheetFormatPr defaultRowHeight="15" x14ac:dyDescent="0.25"/>
  <cols>
    <col min="1" max="1" width="9.28515625" style="143" bestFit="1" customWidth="1"/>
    <col min="2" max="2" width="16" style="143" customWidth="1"/>
    <col min="3" max="3" width="99.28515625" style="142" bestFit="1" customWidth="1"/>
    <col min="4" max="4" width="17" style="143" bestFit="1" customWidth="1"/>
    <col min="5" max="5" width="13.5703125" style="143" bestFit="1" customWidth="1"/>
    <col min="6" max="9" width="16.140625" style="143" bestFit="1" customWidth="1"/>
    <col min="10" max="16384" width="9.140625" style="142"/>
  </cols>
  <sheetData>
    <row r="1" spans="1:9" s="128" customFormat="1" x14ac:dyDescent="0.25">
      <c r="A1" s="151"/>
      <c r="B1" s="151"/>
      <c r="C1" s="311" t="s">
        <v>324</v>
      </c>
      <c r="D1" s="311"/>
      <c r="E1" s="311"/>
      <c r="F1" s="311"/>
      <c r="G1" s="311"/>
      <c r="H1" s="311"/>
      <c r="I1" s="311"/>
    </row>
    <row r="2" spans="1:9" s="128" customFormat="1" x14ac:dyDescent="0.25">
      <c r="A2" s="151"/>
      <c r="B2" s="151"/>
      <c r="C2" s="324" t="s">
        <v>290</v>
      </c>
      <c r="D2" s="324"/>
      <c r="E2" s="324"/>
      <c r="F2" s="324"/>
      <c r="G2" s="324"/>
      <c r="H2" s="324"/>
      <c r="I2" s="324"/>
    </row>
    <row r="3" spans="1:9" s="128" customFormat="1" x14ac:dyDescent="0.25">
      <c r="A3" s="151"/>
      <c r="B3" s="151"/>
      <c r="C3" s="324" t="s">
        <v>318</v>
      </c>
      <c r="D3" s="324"/>
      <c r="E3" s="324"/>
      <c r="F3" s="324"/>
      <c r="G3" s="324"/>
      <c r="H3" s="324"/>
      <c r="I3" s="324"/>
    </row>
    <row r="4" spans="1:9" s="128" customFormat="1" x14ac:dyDescent="0.25">
      <c r="A4" s="151"/>
      <c r="B4" s="151"/>
      <c r="C4" s="318"/>
      <c r="D4" s="318"/>
      <c r="E4" s="318"/>
      <c r="F4" s="318"/>
      <c r="G4" s="318"/>
      <c r="H4" s="318"/>
      <c r="I4" s="151"/>
    </row>
    <row r="5" spans="1:9" ht="39" customHeight="1" x14ac:dyDescent="0.25">
      <c r="A5" s="321" t="s">
        <v>14</v>
      </c>
      <c r="B5" s="322"/>
      <c r="C5" s="325" t="s">
        <v>567</v>
      </c>
      <c r="D5" s="325"/>
      <c r="E5" s="325"/>
      <c r="F5" s="325"/>
      <c r="G5" s="325"/>
      <c r="H5" s="325"/>
      <c r="I5" s="325"/>
    </row>
    <row r="6" spans="1:9" s="128" customFormat="1" x14ac:dyDescent="0.25">
      <c r="A6" s="151"/>
      <c r="B6" s="151"/>
      <c r="D6" s="151"/>
      <c r="E6" s="151"/>
      <c r="F6" s="151"/>
      <c r="G6" s="151"/>
      <c r="H6" s="151"/>
      <c r="I6" s="151"/>
    </row>
    <row r="7" spans="1:9" s="128" customFormat="1" x14ac:dyDescent="0.25">
      <c r="A7" s="132" t="s">
        <v>0</v>
      </c>
      <c r="B7" s="316" t="s">
        <v>182</v>
      </c>
      <c r="C7" s="316"/>
      <c r="D7" s="132" t="s">
        <v>184</v>
      </c>
      <c r="E7" s="132" t="s">
        <v>326</v>
      </c>
      <c r="F7" s="132" t="s">
        <v>327</v>
      </c>
      <c r="G7" s="132" t="s">
        <v>328</v>
      </c>
      <c r="H7" s="132" t="s">
        <v>495</v>
      </c>
      <c r="I7" s="132" t="s">
        <v>329</v>
      </c>
    </row>
    <row r="8" spans="1:9" s="128" customFormat="1" x14ac:dyDescent="0.25">
      <c r="A8" s="250">
        <v>1</v>
      </c>
      <c r="B8" s="323" t="s">
        <v>497</v>
      </c>
      <c r="C8" s="323"/>
      <c r="D8" s="250"/>
      <c r="E8" s="250" t="s">
        <v>330</v>
      </c>
      <c r="F8" s="250" t="s">
        <v>331</v>
      </c>
      <c r="G8" s="250" t="s">
        <v>332</v>
      </c>
      <c r="H8" s="250" t="s">
        <v>496</v>
      </c>
      <c r="I8" s="250"/>
    </row>
    <row r="9" spans="1:9" s="128" customFormat="1" x14ac:dyDescent="0.25">
      <c r="A9" s="115" t="s">
        <v>1</v>
      </c>
      <c r="B9" s="115" t="str">
        <f>CPUs!B11</f>
        <v>CPU - 1</v>
      </c>
      <c r="C9" s="112" t="str">
        <f>CPUs!D10</f>
        <v>ADMINISTRAÇÃO LOCAL E MANUTENÇÃO DO CANTEIRO DE OBRAS (4 MESES)</v>
      </c>
      <c r="D9" s="251">
        <f>'Resumo Geral'!G14</f>
        <v>62715.92</v>
      </c>
      <c r="E9" s="252">
        <f>ROUND($D$9*E10,2)</f>
        <v>15678.98</v>
      </c>
      <c r="F9" s="252">
        <f t="shared" ref="F9:H9" si="0">ROUND($D$9*F10,2)</f>
        <v>15678.98</v>
      </c>
      <c r="G9" s="252">
        <f t="shared" si="0"/>
        <v>15678.98</v>
      </c>
      <c r="H9" s="252">
        <f t="shared" si="0"/>
        <v>15678.98</v>
      </c>
      <c r="I9" s="253">
        <f t="shared" ref="I9:I16" si="1">SUM(E9:H9)</f>
        <v>62715.92</v>
      </c>
    </row>
    <row r="10" spans="1:9" s="128" customFormat="1" x14ac:dyDescent="0.25">
      <c r="A10" s="115"/>
      <c r="B10" s="115"/>
      <c r="C10" s="112"/>
      <c r="D10" s="250" t="s">
        <v>72</v>
      </c>
      <c r="E10" s="254">
        <v>0.25</v>
      </c>
      <c r="F10" s="254">
        <v>0.25</v>
      </c>
      <c r="G10" s="254">
        <v>0.25</v>
      </c>
      <c r="H10" s="254">
        <v>0.25</v>
      </c>
      <c r="I10" s="255">
        <f t="shared" si="1"/>
        <v>1</v>
      </c>
    </row>
    <row r="11" spans="1:9" s="128" customFormat="1" ht="30" x14ac:dyDescent="0.25">
      <c r="A11" s="256" t="str">
        <f>'Resumo Geral'!A15</f>
        <v>1.2</v>
      </c>
      <c r="B11" s="256" t="str">
        <f>'Resumo Geral'!B15</f>
        <v>CPU - 2</v>
      </c>
      <c r="C11" s="257" t="str">
        <f>'Resumo Geral'!C15</f>
        <v>PLACA DE OBRA EM CHAPA DE AÇO GALVANIZADO (1,50 x 3,00 M) - FORNECIMENTO E INSTALAÇÃO</v>
      </c>
      <c r="D11" s="251">
        <f>'Resumo Geral'!G15</f>
        <v>1462.32</v>
      </c>
      <c r="E11" s="134">
        <f>ROUND($D$11*E12,2)</f>
        <v>1462.32</v>
      </c>
      <c r="F11" s="134">
        <f t="shared" ref="F11:H11" si="2">ROUND($D$9*F12,2)</f>
        <v>0</v>
      </c>
      <c r="G11" s="134">
        <f t="shared" si="2"/>
        <v>0</v>
      </c>
      <c r="H11" s="134">
        <f t="shared" si="2"/>
        <v>0</v>
      </c>
      <c r="I11" s="258">
        <f t="shared" si="1"/>
        <v>1462.32</v>
      </c>
    </row>
    <row r="12" spans="1:9" s="128" customFormat="1" x14ac:dyDescent="0.25">
      <c r="A12" s="256"/>
      <c r="B12" s="256"/>
      <c r="C12" s="257"/>
      <c r="D12" s="250" t="s">
        <v>72</v>
      </c>
      <c r="E12" s="259">
        <v>1</v>
      </c>
      <c r="F12" s="259">
        <v>0</v>
      </c>
      <c r="G12" s="259">
        <v>0</v>
      </c>
      <c r="H12" s="259">
        <v>0</v>
      </c>
      <c r="I12" s="260">
        <f t="shared" si="1"/>
        <v>1</v>
      </c>
    </row>
    <row r="13" spans="1:9" s="128" customFormat="1" ht="30" x14ac:dyDescent="0.25">
      <c r="A13" s="115" t="str">
        <f>'Resumo Geral'!A16</f>
        <v>1.3</v>
      </c>
      <c r="B13" s="115" t="str">
        <f>'Resumo Geral'!B16</f>
        <v>CPU - 3</v>
      </c>
      <c r="C13" s="112" t="str">
        <f>'Resumo Geral'!C16</f>
        <v>TRANSPORTE COMERCIAL COM CAMINHÃO CARROCERIA 9 T, RODOVIA PAVIMENTADA (MOBILIZAÇÃO)</v>
      </c>
      <c r="D13" s="251">
        <f>'Resumo Geral'!G16</f>
        <v>9576.0400000000009</v>
      </c>
      <c r="E13" s="252">
        <f>ROUND($D$13*E14,2)</f>
        <v>9576.0400000000009</v>
      </c>
      <c r="F13" s="252">
        <f t="shared" ref="F13:H13" si="3">ROUND($D$13*F14,2)</f>
        <v>0</v>
      </c>
      <c r="G13" s="252">
        <f t="shared" si="3"/>
        <v>0</v>
      </c>
      <c r="H13" s="252">
        <f t="shared" si="3"/>
        <v>0</v>
      </c>
      <c r="I13" s="253">
        <f t="shared" si="1"/>
        <v>9576.0400000000009</v>
      </c>
    </row>
    <row r="14" spans="1:9" s="128" customFormat="1" x14ac:dyDescent="0.25">
      <c r="A14" s="115"/>
      <c r="B14" s="115"/>
      <c r="C14" s="112"/>
      <c r="D14" s="250" t="s">
        <v>72</v>
      </c>
      <c r="E14" s="254">
        <v>1</v>
      </c>
      <c r="F14" s="254">
        <v>0</v>
      </c>
      <c r="G14" s="254">
        <v>0</v>
      </c>
      <c r="H14" s="254">
        <v>0</v>
      </c>
      <c r="I14" s="255">
        <f t="shared" si="1"/>
        <v>1</v>
      </c>
    </row>
    <row r="15" spans="1:9" s="128" customFormat="1" ht="30" x14ac:dyDescent="0.25">
      <c r="A15" s="256" t="str">
        <f>'Resumo Geral'!A17</f>
        <v>1.4</v>
      </c>
      <c r="B15" s="256" t="str">
        <f>'Resumo Geral'!B17</f>
        <v>CPU - 3</v>
      </c>
      <c r="C15" s="257" t="str">
        <f>'Resumo Geral'!C17</f>
        <v>TRANSPORTE COMERCIAL COM CAMINHÃO CARROCERIA 9 T, RODOVIA PAVIMENTADA (DESMOBILIZAÇÃO)</v>
      </c>
      <c r="D15" s="251">
        <f>'Resumo Geral'!G17</f>
        <v>9576.0400000000009</v>
      </c>
      <c r="E15" s="134">
        <f>ROUND($D$15*E16,2)</f>
        <v>0</v>
      </c>
      <c r="F15" s="134">
        <f t="shared" ref="F15:H15" si="4">ROUND($D$15*F16,2)</f>
        <v>0</v>
      </c>
      <c r="G15" s="134">
        <f t="shared" si="4"/>
        <v>0</v>
      </c>
      <c r="H15" s="134">
        <f t="shared" si="4"/>
        <v>9576.0400000000009</v>
      </c>
      <c r="I15" s="258">
        <f t="shared" si="1"/>
        <v>9576.0400000000009</v>
      </c>
    </row>
    <row r="16" spans="1:9" s="128" customFormat="1" x14ac:dyDescent="0.25">
      <c r="A16" s="256"/>
      <c r="B16" s="256"/>
      <c r="C16" s="257"/>
      <c r="D16" s="250" t="s">
        <v>72</v>
      </c>
      <c r="E16" s="259">
        <v>0</v>
      </c>
      <c r="F16" s="259">
        <v>0</v>
      </c>
      <c r="G16" s="259">
        <v>0</v>
      </c>
      <c r="H16" s="259">
        <v>1</v>
      </c>
      <c r="I16" s="260">
        <f t="shared" si="1"/>
        <v>1</v>
      </c>
    </row>
    <row r="17" spans="1:9" s="128" customFormat="1" x14ac:dyDescent="0.25">
      <c r="A17" s="243"/>
      <c r="B17" s="243" t="s">
        <v>329</v>
      </c>
      <c r="C17" s="261"/>
      <c r="D17" s="262">
        <f t="shared" ref="D17:I17" si="5">SUM(D9,D11,D13,D15)</f>
        <v>83330.320000000007</v>
      </c>
      <c r="E17" s="267">
        <f t="shared" si="5"/>
        <v>26717.34</v>
      </c>
      <c r="F17" s="267">
        <f t="shared" si="5"/>
        <v>15678.98</v>
      </c>
      <c r="G17" s="267">
        <f t="shared" si="5"/>
        <v>15678.98</v>
      </c>
      <c r="H17" s="267">
        <f t="shared" si="5"/>
        <v>25255.02</v>
      </c>
      <c r="I17" s="262">
        <f t="shared" si="5"/>
        <v>83330.320000000007</v>
      </c>
    </row>
    <row r="18" spans="1:9" x14ac:dyDescent="0.25">
      <c r="A18" s="132" t="s">
        <v>0</v>
      </c>
      <c r="B18" s="316" t="s">
        <v>182</v>
      </c>
      <c r="C18" s="316"/>
      <c r="D18" s="132" t="s">
        <v>184</v>
      </c>
      <c r="E18" s="132" t="s">
        <v>326</v>
      </c>
      <c r="F18" s="132" t="s">
        <v>327</v>
      </c>
      <c r="G18" s="132" t="s">
        <v>328</v>
      </c>
      <c r="H18" s="132" t="s">
        <v>495</v>
      </c>
      <c r="I18" s="132" t="s">
        <v>329</v>
      </c>
    </row>
    <row r="19" spans="1:9" s="128" customFormat="1" x14ac:dyDescent="0.25">
      <c r="A19" s="250">
        <v>2</v>
      </c>
      <c r="B19" s="323" t="s">
        <v>393</v>
      </c>
      <c r="C19" s="323"/>
      <c r="D19" s="250"/>
      <c r="E19" s="250" t="s">
        <v>330</v>
      </c>
      <c r="F19" s="250" t="s">
        <v>331</v>
      </c>
      <c r="G19" s="250" t="s">
        <v>332</v>
      </c>
      <c r="H19" s="250" t="s">
        <v>496</v>
      </c>
      <c r="I19" s="250"/>
    </row>
    <row r="20" spans="1:9" s="128" customFormat="1" ht="30" x14ac:dyDescent="0.25">
      <c r="A20" s="256" t="str">
        <f>'Resumo Geral'!A22</f>
        <v>2.1</v>
      </c>
      <c r="B20" s="256" t="str">
        <f>'Resumo Geral'!B22</f>
        <v>CPU - 4</v>
      </c>
      <c r="C20" s="257" t="str">
        <f>'Resumo Geral'!C22</f>
        <v>CONSTRUÇÃO DE CERCAS DE ARAME FARPADO DE 8 FIOS, COM ESTACAS/MOURÕES DE EUCALIPTO TRATADO E BALANCINS DE ARAME ZINCADO</v>
      </c>
      <c r="D20" s="251">
        <f>'Resumo Geral'!G22</f>
        <v>58107.45</v>
      </c>
      <c r="E20" s="134">
        <f>ROUND($D$20*E21,2)</f>
        <v>0</v>
      </c>
      <c r="F20" s="134">
        <f t="shared" ref="F20:H20" si="6">ROUND($D$20*F21,2)</f>
        <v>23242.98</v>
      </c>
      <c r="G20" s="134">
        <f t="shared" si="6"/>
        <v>23242.98</v>
      </c>
      <c r="H20" s="134">
        <f t="shared" si="6"/>
        <v>11621.49</v>
      </c>
      <c r="I20" s="258">
        <f t="shared" ref="I20:I45" si="7">SUM(E20:H20)</f>
        <v>58107.45</v>
      </c>
    </row>
    <row r="21" spans="1:9" s="128" customFormat="1" x14ac:dyDescent="0.25">
      <c r="A21" s="256"/>
      <c r="B21" s="256"/>
      <c r="C21" s="257"/>
      <c r="D21" s="250" t="s">
        <v>72</v>
      </c>
      <c r="E21" s="259">
        <v>0</v>
      </c>
      <c r="F21" s="259">
        <v>0.4</v>
      </c>
      <c r="G21" s="259">
        <v>0.4</v>
      </c>
      <c r="H21" s="259">
        <v>0.2</v>
      </c>
      <c r="I21" s="260">
        <f t="shared" si="7"/>
        <v>1</v>
      </c>
    </row>
    <row r="22" spans="1:9" s="128" customFormat="1" ht="45" x14ac:dyDescent="0.25">
      <c r="A22" s="115" t="str">
        <f>'Resumo Geral'!A23</f>
        <v>2.2</v>
      </c>
      <c r="B22" s="115" t="str">
        <f>'Resumo Geral'!B23</f>
        <v>CPU - 5</v>
      </c>
      <c r="C22" s="112" t="str">
        <f>'Resumo Geral'!C23</f>
        <v>CONSTRUÇÃO MECANIZADA DE BACIA DE CAPTAÇÃO DE ÁGUAS DE ENXURRADAS (BARRAGINHA) COM DIÂMETRO DE 10,00 M, INCLUSO CANAL/MURUNDU DE CONDUÇÃO DE ENXURRADA DE 6,00 M</v>
      </c>
      <c r="D22" s="251">
        <f>'Resumo Geral'!G23</f>
        <v>20872</v>
      </c>
      <c r="E22" s="252">
        <f>ROUND($D$22*E23,2)</f>
        <v>0</v>
      </c>
      <c r="F22" s="252">
        <f t="shared" ref="F22:H22" si="8">ROUND($D$22*F23,2)</f>
        <v>8348.7999999999993</v>
      </c>
      <c r="G22" s="252">
        <f t="shared" si="8"/>
        <v>8348.7999999999993</v>
      </c>
      <c r="H22" s="252">
        <f t="shared" si="8"/>
        <v>4174.3999999999996</v>
      </c>
      <c r="I22" s="253">
        <f t="shared" si="7"/>
        <v>20872</v>
      </c>
    </row>
    <row r="23" spans="1:9" s="128" customFormat="1" x14ac:dyDescent="0.25">
      <c r="A23" s="115"/>
      <c r="B23" s="115"/>
      <c r="C23" s="112"/>
      <c r="D23" s="250" t="s">
        <v>72</v>
      </c>
      <c r="E23" s="254">
        <v>0</v>
      </c>
      <c r="F23" s="254">
        <v>0.4</v>
      </c>
      <c r="G23" s="254">
        <v>0.4</v>
      </c>
      <c r="H23" s="254">
        <v>0.2</v>
      </c>
      <c r="I23" s="255">
        <f t="shared" si="7"/>
        <v>1</v>
      </c>
    </row>
    <row r="24" spans="1:9" s="128" customFormat="1" ht="45" x14ac:dyDescent="0.25">
      <c r="A24" s="256" t="s">
        <v>10</v>
      </c>
      <c r="B24" s="256" t="str">
        <f>'Resumo Geral'!B24</f>
        <v>CPU - 6</v>
      </c>
      <c r="C24" s="257" t="str">
        <f>'Resumo Geral'!C24</f>
        <v>CONSTRUÇÃO MECANIZADA DE BACIA DE CAPTAÇÃO DE ÁGUAS DE ENXURRADAS (BARRAGINHA) COM DIÂMETRO DE 15,00 M, INCLUSO CANAL/MURUNDU DE CONDUÇÃO DE ENXURRADA DE 6,00 M</v>
      </c>
      <c r="D24" s="251">
        <f>'Resumo Geral'!G24</f>
        <v>29333.8</v>
      </c>
      <c r="E24" s="134">
        <f>ROUND($D$24*E25,2)</f>
        <v>0</v>
      </c>
      <c r="F24" s="134">
        <f t="shared" ref="F24:H24" si="9">ROUND($D$24*F25,2)</f>
        <v>11733.52</v>
      </c>
      <c r="G24" s="134">
        <f t="shared" si="9"/>
        <v>11733.52</v>
      </c>
      <c r="H24" s="134">
        <f t="shared" si="9"/>
        <v>5866.76</v>
      </c>
      <c r="I24" s="258">
        <f t="shared" si="7"/>
        <v>29333.800000000003</v>
      </c>
    </row>
    <row r="25" spans="1:9" s="128" customFormat="1" x14ac:dyDescent="0.25">
      <c r="A25" s="256"/>
      <c r="B25" s="256"/>
      <c r="C25" s="257"/>
      <c r="D25" s="250" t="s">
        <v>72</v>
      </c>
      <c r="E25" s="259">
        <v>0</v>
      </c>
      <c r="F25" s="259">
        <v>0.4</v>
      </c>
      <c r="G25" s="259">
        <v>0.4</v>
      </c>
      <c r="H25" s="259">
        <v>0.2</v>
      </c>
      <c r="I25" s="260">
        <f t="shared" si="7"/>
        <v>1</v>
      </c>
    </row>
    <row r="26" spans="1:9" s="128" customFormat="1" ht="45" x14ac:dyDescent="0.25">
      <c r="A26" s="115" t="s">
        <v>23</v>
      </c>
      <c r="B26" s="115" t="str">
        <f>'Resumo Geral'!B25</f>
        <v>CPU - 7</v>
      </c>
      <c r="C26" s="112" t="str">
        <f>'Resumo Geral'!C25</f>
        <v>CONSTRUÇÃO MECANIZADA DE BACIA DE CAPTAÇÃO DE ÁGUAS DE ENXURRADAS (BARRAGINHA) COM DIÂMETRO DE 20,00 M, INCLUSO CANAL/MURUNDU DE CONDUÇÃO DE ENXURRADA DE 6,00 M</v>
      </c>
      <c r="D26" s="251">
        <f>'Resumo Geral'!G25</f>
        <v>31308.959999999999</v>
      </c>
      <c r="E26" s="252">
        <f>ROUND($D$26*E27,2)</f>
        <v>0</v>
      </c>
      <c r="F26" s="252">
        <f t="shared" ref="F26:H26" si="10">ROUND($D$26*F27,2)</f>
        <v>12523.58</v>
      </c>
      <c r="G26" s="252">
        <f t="shared" si="10"/>
        <v>9392.69</v>
      </c>
      <c r="H26" s="252">
        <f t="shared" si="10"/>
        <v>9392.69</v>
      </c>
      <c r="I26" s="253">
        <f t="shared" si="7"/>
        <v>31308.959999999999</v>
      </c>
    </row>
    <row r="27" spans="1:9" s="128" customFormat="1" x14ac:dyDescent="0.25">
      <c r="A27" s="115"/>
      <c r="B27" s="115"/>
      <c r="C27" s="112"/>
      <c r="D27" s="250" t="s">
        <v>72</v>
      </c>
      <c r="E27" s="254">
        <v>0</v>
      </c>
      <c r="F27" s="254">
        <v>0.4</v>
      </c>
      <c r="G27" s="254">
        <v>0.3</v>
      </c>
      <c r="H27" s="254">
        <v>0.3</v>
      </c>
      <c r="I27" s="255">
        <f t="shared" si="7"/>
        <v>1</v>
      </c>
    </row>
    <row r="28" spans="1:9" s="128" customFormat="1" ht="30" x14ac:dyDescent="0.25">
      <c r="A28" s="256" t="s">
        <v>525</v>
      </c>
      <c r="B28" s="256" t="str">
        <f>'Resumo Geral'!B26</f>
        <v>CPU - 8</v>
      </c>
      <c r="C28" s="257" t="str">
        <f>'Resumo Geral'!C26</f>
        <v>REGULARIZAÇÃO DE SUPERFÍCIES DE TERRA COM MOTONIVELADORA - READEQUAÇÃO DE ESTRADAS DE TERRA</v>
      </c>
      <c r="D28" s="251">
        <f>'Resumo Geral'!G26</f>
        <v>13999.36</v>
      </c>
      <c r="E28" s="134">
        <f>ROUND($D$28*E29,2)</f>
        <v>0</v>
      </c>
      <c r="F28" s="134">
        <f t="shared" ref="F28:H28" si="11">ROUND($D$28*F29,2)</f>
        <v>6999.68</v>
      </c>
      <c r="G28" s="134">
        <f t="shared" si="11"/>
        <v>6999.68</v>
      </c>
      <c r="H28" s="134">
        <f t="shared" si="11"/>
        <v>0</v>
      </c>
      <c r="I28" s="258">
        <f t="shared" si="7"/>
        <v>13999.36</v>
      </c>
    </row>
    <row r="29" spans="1:9" s="128" customFormat="1" x14ac:dyDescent="0.25">
      <c r="A29" s="256"/>
      <c r="B29" s="256"/>
      <c r="C29" s="257"/>
      <c r="D29" s="250" t="s">
        <v>72</v>
      </c>
      <c r="E29" s="259">
        <v>0</v>
      </c>
      <c r="F29" s="259">
        <v>0.5</v>
      </c>
      <c r="G29" s="259">
        <v>0.5</v>
      </c>
      <c r="H29" s="259">
        <v>0</v>
      </c>
      <c r="I29" s="260">
        <f t="shared" si="7"/>
        <v>1</v>
      </c>
    </row>
    <row r="30" spans="1:9" s="128" customFormat="1" x14ac:dyDescent="0.25">
      <c r="A30" s="115" t="s">
        <v>526</v>
      </c>
      <c r="B30" s="115" t="str">
        <f>'Resumo Geral'!B27</f>
        <v>CPU - 9</v>
      </c>
      <c r="C30" s="112" t="str">
        <f>'Resumo Geral'!C27</f>
        <v>CONSTRUÇÃO MECANIZADA DE TERRAÇO - TERRACEAMENTO</v>
      </c>
      <c r="D30" s="251">
        <f>'Resumo Geral'!G27</f>
        <v>1890.97</v>
      </c>
      <c r="E30" s="252">
        <f>ROUND($D$30*E31,2)</f>
        <v>0</v>
      </c>
      <c r="F30" s="252">
        <f t="shared" ref="F30:H30" si="12">ROUND($D$30*F31,2)</f>
        <v>0</v>
      </c>
      <c r="G30" s="252">
        <f t="shared" si="12"/>
        <v>1890.97</v>
      </c>
      <c r="H30" s="252">
        <f t="shared" si="12"/>
        <v>0</v>
      </c>
      <c r="I30" s="253">
        <f t="shared" si="7"/>
        <v>1890.97</v>
      </c>
    </row>
    <row r="31" spans="1:9" s="128" customFormat="1" x14ac:dyDescent="0.25">
      <c r="A31" s="115"/>
      <c r="B31" s="115"/>
      <c r="C31" s="112"/>
      <c r="D31" s="250" t="s">
        <v>72</v>
      </c>
      <c r="E31" s="254">
        <v>0</v>
      </c>
      <c r="F31" s="254">
        <v>0</v>
      </c>
      <c r="G31" s="254">
        <v>1</v>
      </c>
      <c r="H31" s="254">
        <v>0</v>
      </c>
      <c r="I31" s="255">
        <f t="shared" si="7"/>
        <v>1</v>
      </c>
    </row>
    <row r="32" spans="1:9" s="128" customFormat="1" ht="30" x14ac:dyDescent="0.25">
      <c r="A32" s="256" t="s">
        <v>527</v>
      </c>
      <c r="B32" s="256" t="str">
        <f>'Resumo Geral'!B28</f>
        <v>CPU - 10</v>
      </c>
      <c r="C32" s="257" t="str">
        <f>'Resumo Geral'!C28</f>
        <v>DESASSOREAMENTO / LIMPEZA DO CORPO HÍDRICO, A CÉU ABERTO, EM MATERIAL DE 1ª CATEGORIA, COM ESCAVADEIRA HIDRÁULICA, CAPACIDADE DE 0,78 M³</v>
      </c>
      <c r="D32" s="251">
        <f>'Resumo Geral'!G28</f>
        <v>49650</v>
      </c>
      <c r="E32" s="134">
        <f>ROUND($D$32*E33,2)</f>
        <v>0</v>
      </c>
      <c r="F32" s="134">
        <f t="shared" ref="F32:H32" si="13">ROUND($D$32*F33,2)</f>
        <v>24825</v>
      </c>
      <c r="G32" s="134">
        <f t="shared" si="13"/>
        <v>24825</v>
      </c>
      <c r="H32" s="134">
        <f t="shared" si="13"/>
        <v>0</v>
      </c>
      <c r="I32" s="258">
        <f t="shared" si="7"/>
        <v>49650</v>
      </c>
    </row>
    <row r="33" spans="1:9" s="128" customFormat="1" x14ac:dyDescent="0.25">
      <c r="A33" s="256"/>
      <c r="B33" s="256"/>
      <c r="C33" s="257"/>
      <c r="D33" s="250" t="s">
        <v>72</v>
      </c>
      <c r="E33" s="259">
        <v>0</v>
      </c>
      <c r="F33" s="259">
        <v>0.5</v>
      </c>
      <c r="G33" s="259">
        <v>0.5</v>
      </c>
      <c r="H33" s="259">
        <v>0</v>
      </c>
      <c r="I33" s="260">
        <f t="shared" si="7"/>
        <v>1</v>
      </c>
    </row>
    <row r="34" spans="1:9" s="128" customFormat="1" ht="30" x14ac:dyDescent="0.25">
      <c r="A34" s="115" t="s">
        <v>528</v>
      </c>
      <c r="B34" s="115" t="str">
        <f>'Resumo Geral'!B29</f>
        <v>CPU - 11</v>
      </c>
      <c r="C34" s="112" t="str">
        <f>'Resumo Geral'!C29</f>
        <v>ATERRO MECANIZADO DE VALA (VOÇOROCA) COM RETROESCAVADEIRA (POTÊNCIA DE 88 HP), LARGURA DE 0,8 A 1,5 M, PROFUNDIDADE DE 1,50 A 3,00 M, COM SOLO ARGILO ARENOSO</v>
      </c>
      <c r="D34" s="251">
        <f>'Resumo Geral'!G29</f>
        <v>1240.2</v>
      </c>
      <c r="E34" s="252">
        <f>ROUND($D$34*E35,2)</f>
        <v>0</v>
      </c>
      <c r="F34" s="252">
        <f t="shared" ref="F34:H34" si="14">ROUND($D$34*F35,2)</f>
        <v>0</v>
      </c>
      <c r="G34" s="252">
        <f t="shared" si="14"/>
        <v>1240.2</v>
      </c>
      <c r="H34" s="252">
        <f t="shared" si="14"/>
        <v>0</v>
      </c>
      <c r="I34" s="253">
        <f t="shared" si="7"/>
        <v>1240.2</v>
      </c>
    </row>
    <row r="35" spans="1:9" s="128" customFormat="1" x14ac:dyDescent="0.25">
      <c r="A35" s="115"/>
      <c r="B35" s="115"/>
      <c r="C35" s="112"/>
      <c r="D35" s="250" t="s">
        <v>72</v>
      </c>
      <c r="E35" s="263">
        <v>0</v>
      </c>
      <c r="F35" s="263">
        <v>0</v>
      </c>
      <c r="G35" s="263">
        <v>1</v>
      </c>
      <c r="H35" s="263">
        <v>0</v>
      </c>
      <c r="I35" s="264">
        <f t="shared" si="7"/>
        <v>1</v>
      </c>
    </row>
    <row r="36" spans="1:9" s="128" customFormat="1" ht="30" x14ac:dyDescent="0.25">
      <c r="A36" s="256" t="s">
        <v>529</v>
      </c>
      <c r="B36" s="256" t="str">
        <f>'Resumo Geral'!B30</f>
        <v>CPU - 12</v>
      </c>
      <c r="C36" s="257" t="str">
        <f>'Resumo Geral'!C30</f>
        <v>BEBEDOURO DE ALVENARIA PARA GADO, DIÂMETRO = 3,00 M, ALTURA = 0,50 M, CAPACIDADE DE 3.500 LITROS</v>
      </c>
      <c r="D36" s="251">
        <f>'Resumo Geral'!G30</f>
        <v>2844.17</v>
      </c>
      <c r="E36" s="134">
        <f>ROUND($D$36*E37,2)</f>
        <v>0</v>
      </c>
      <c r="F36" s="134">
        <f t="shared" ref="F36:H36" si="15">ROUND($D$36*F37,2)</f>
        <v>0</v>
      </c>
      <c r="G36" s="134">
        <f t="shared" si="15"/>
        <v>2844.17</v>
      </c>
      <c r="H36" s="134">
        <f t="shared" si="15"/>
        <v>0</v>
      </c>
      <c r="I36" s="258">
        <f t="shared" si="7"/>
        <v>2844.17</v>
      </c>
    </row>
    <row r="37" spans="1:9" s="128" customFormat="1" x14ac:dyDescent="0.25">
      <c r="A37" s="256"/>
      <c r="B37" s="256"/>
      <c r="C37" s="257"/>
      <c r="D37" s="250" t="s">
        <v>72</v>
      </c>
      <c r="E37" s="259">
        <v>0</v>
      </c>
      <c r="F37" s="259">
        <v>0</v>
      </c>
      <c r="G37" s="259">
        <v>1</v>
      </c>
      <c r="H37" s="259">
        <v>0</v>
      </c>
      <c r="I37" s="260">
        <f t="shared" si="7"/>
        <v>1</v>
      </c>
    </row>
    <row r="38" spans="1:9" s="128" customFormat="1" ht="30" x14ac:dyDescent="0.25">
      <c r="A38" s="115" t="s">
        <v>530</v>
      </c>
      <c r="B38" s="115" t="str">
        <f>'Resumo Geral'!B31</f>
        <v>CPU - 13</v>
      </c>
      <c r="C38" s="112" t="str">
        <f>'Resumo Geral'!C31</f>
        <v>DESCOMPACTAÇÃO DE SOLO POR SUBSOLAGEM/ESCARIFICAÇÃO MECANIZADA COM TRATOR DE PNEUS DE 122 CV, SUBSOLADOR DE 3 HASTES, 0,50 A 0,60 M DE PROFUNDIDADE</v>
      </c>
      <c r="D38" s="251">
        <f>'Resumo Geral'!G31</f>
        <v>581.19000000000005</v>
      </c>
      <c r="E38" s="252">
        <f>ROUND($D$38*E39,2)</f>
        <v>0</v>
      </c>
      <c r="F38" s="252">
        <f t="shared" ref="F38:H38" si="16">ROUND($D$38*F39,2)</f>
        <v>0</v>
      </c>
      <c r="G38" s="252">
        <f t="shared" si="16"/>
        <v>581.19000000000005</v>
      </c>
      <c r="H38" s="252">
        <f t="shared" si="16"/>
        <v>0</v>
      </c>
      <c r="I38" s="253">
        <f t="shared" si="7"/>
        <v>581.19000000000005</v>
      </c>
    </row>
    <row r="39" spans="1:9" s="128" customFormat="1" x14ac:dyDescent="0.25">
      <c r="A39" s="115"/>
      <c r="B39" s="115"/>
      <c r="C39" s="112"/>
      <c r="D39" s="250" t="s">
        <v>72</v>
      </c>
      <c r="E39" s="254">
        <v>0</v>
      </c>
      <c r="F39" s="254">
        <v>0</v>
      </c>
      <c r="G39" s="254">
        <v>1</v>
      </c>
      <c r="H39" s="254">
        <v>0</v>
      </c>
      <c r="I39" s="255">
        <f t="shared" si="7"/>
        <v>1</v>
      </c>
    </row>
    <row r="40" spans="1:9" s="128" customFormat="1" ht="30" x14ac:dyDescent="0.25">
      <c r="A40" s="256" t="s">
        <v>531</v>
      </c>
      <c r="B40" s="256" t="str">
        <f>'Resumo Geral'!B32</f>
        <v>CPU - 14</v>
      </c>
      <c r="C40" s="257" t="str">
        <f>'Resumo Geral'!C32</f>
        <v>PLANTIO DE MUDAS VEGETAIS NATIVAS E SEMEADURA PARA RECOMPOSIÇÃO DE ÁREAS DE MATAS CILIARES E DEMAIS AÁREAS DE PRESERVAÇÃO PERMANENTE</v>
      </c>
      <c r="D40" s="251">
        <f>'Resumo Geral'!G32</f>
        <v>64339.5</v>
      </c>
      <c r="E40" s="134">
        <f>ROUND($D$40*E41,2)</f>
        <v>0</v>
      </c>
      <c r="F40" s="134">
        <f t="shared" ref="F40:H40" si="17">ROUND($D$40*F41,2)</f>
        <v>25735.8</v>
      </c>
      <c r="G40" s="134">
        <f t="shared" si="17"/>
        <v>25735.8</v>
      </c>
      <c r="H40" s="134">
        <f t="shared" si="17"/>
        <v>12867.9</v>
      </c>
      <c r="I40" s="258">
        <f t="shared" si="7"/>
        <v>64339.5</v>
      </c>
    </row>
    <row r="41" spans="1:9" s="128" customFormat="1" x14ac:dyDescent="0.25">
      <c r="A41" s="256"/>
      <c r="B41" s="256"/>
      <c r="C41" s="257"/>
      <c r="D41" s="250" t="s">
        <v>72</v>
      </c>
      <c r="E41" s="259">
        <v>0</v>
      </c>
      <c r="F41" s="259">
        <v>0.4</v>
      </c>
      <c r="G41" s="259">
        <v>0.4</v>
      </c>
      <c r="H41" s="259">
        <v>0.2</v>
      </c>
      <c r="I41" s="260">
        <f t="shared" si="7"/>
        <v>1</v>
      </c>
    </row>
    <row r="42" spans="1:9" s="128" customFormat="1" x14ac:dyDescent="0.25">
      <c r="A42" s="115" t="s">
        <v>532</v>
      </c>
      <c r="B42" s="115" t="str">
        <f>'Resumo Geral'!B33</f>
        <v>CPU - 15</v>
      </c>
      <c r="C42" s="112" t="str">
        <f>'Resumo Geral'!C33</f>
        <v>PLACA DE SINALIZAÇÃO E EDUCAÇÃO AMBIENTAL EM AÇO GALVANIZADO (1,50 X 2,00 M)</v>
      </c>
      <c r="D42" s="251">
        <f>'Resumo Geral'!G33</f>
        <v>6824.16</v>
      </c>
      <c r="E42" s="252">
        <f>ROUND($D$42*E43,2)</f>
        <v>0</v>
      </c>
      <c r="F42" s="252">
        <f t="shared" ref="F42:H42" si="18">ROUND($D$42*F43,2)</f>
        <v>0</v>
      </c>
      <c r="G42" s="252">
        <f t="shared" si="18"/>
        <v>5459.33</v>
      </c>
      <c r="H42" s="252">
        <f t="shared" si="18"/>
        <v>1364.83</v>
      </c>
      <c r="I42" s="253">
        <f t="shared" si="7"/>
        <v>6824.16</v>
      </c>
    </row>
    <row r="43" spans="1:9" s="128" customFormat="1" x14ac:dyDescent="0.25">
      <c r="A43" s="115"/>
      <c r="B43" s="115"/>
      <c r="C43" s="112"/>
      <c r="D43" s="250" t="s">
        <v>72</v>
      </c>
      <c r="E43" s="254">
        <v>0</v>
      </c>
      <c r="F43" s="254">
        <v>0</v>
      </c>
      <c r="G43" s="254">
        <v>0.8</v>
      </c>
      <c r="H43" s="254">
        <v>0.2</v>
      </c>
      <c r="I43" s="255">
        <f t="shared" si="7"/>
        <v>1</v>
      </c>
    </row>
    <row r="44" spans="1:9" s="128" customFormat="1" ht="45" x14ac:dyDescent="0.25">
      <c r="A44" s="256" t="s">
        <v>533</v>
      </c>
      <c r="B44" s="256" t="str">
        <f>'Resumo Geral'!B34</f>
        <v>CPU - 16</v>
      </c>
      <c r="C44" s="257" t="str">
        <f>'Resumo Geral'!C34</f>
        <v>ATIVIDADES DE CAPACITAÇÃO E EDUCAÇÃO AMBIENTAL, REALIZADA POR MEIO DE EQUIPE COMPOSTA POR PROFISSIONAIS DE NÍVEL SUPERIOR E MÉDIO, COM CONHECIMENTOS NA ÁREA AMBIENTAL</v>
      </c>
      <c r="D44" s="251">
        <f>'Resumo Geral'!G34</f>
        <v>38929.120000000003</v>
      </c>
      <c r="E44" s="134">
        <f>ROUND($D$44*E45,2)</f>
        <v>0</v>
      </c>
      <c r="F44" s="134">
        <f t="shared" ref="F44:H44" si="19">ROUND($D$44*F45,2)</f>
        <v>0</v>
      </c>
      <c r="G44" s="134">
        <f t="shared" si="19"/>
        <v>19464.560000000001</v>
      </c>
      <c r="H44" s="134">
        <f t="shared" si="19"/>
        <v>19464.560000000001</v>
      </c>
      <c r="I44" s="258">
        <f t="shared" si="7"/>
        <v>38929.120000000003</v>
      </c>
    </row>
    <row r="45" spans="1:9" s="128" customFormat="1" x14ac:dyDescent="0.25">
      <c r="A45" s="256"/>
      <c r="B45" s="256"/>
      <c r="C45" s="257"/>
      <c r="D45" s="250" t="s">
        <v>72</v>
      </c>
      <c r="E45" s="259">
        <v>0</v>
      </c>
      <c r="F45" s="259">
        <v>0</v>
      </c>
      <c r="G45" s="259">
        <v>0.5</v>
      </c>
      <c r="H45" s="259">
        <v>0.5</v>
      </c>
      <c r="I45" s="260">
        <f t="shared" si="7"/>
        <v>1</v>
      </c>
    </row>
    <row r="46" spans="1:9" s="128" customFormat="1" x14ac:dyDescent="0.25">
      <c r="A46" s="243"/>
      <c r="B46" s="243" t="s">
        <v>329</v>
      </c>
      <c r="C46" s="261"/>
      <c r="D46" s="262">
        <f t="shared" ref="D46:I46" si="20">SUM(D20,D22,D24,D26,D28,D30,D32,D34,D36,D38,D40,D42,D44)</f>
        <v>319920.88</v>
      </c>
      <c r="E46" s="267">
        <f t="shared" si="20"/>
        <v>0</v>
      </c>
      <c r="F46" s="267">
        <f t="shared" si="20"/>
        <v>113409.36</v>
      </c>
      <c r="G46" s="267">
        <f t="shared" si="20"/>
        <v>141758.89000000001</v>
      </c>
      <c r="H46" s="267">
        <f t="shared" si="20"/>
        <v>64752.630000000005</v>
      </c>
      <c r="I46" s="262">
        <f t="shared" si="20"/>
        <v>319920.88</v>
      </c>
    </row>
    <row r="47" spans="1:9" x14ac:dyDescent="0.25">
      <c r="A47" s="132"/>
      <c r="B47" s="132"/>
      <c r="C47" s="265" t="s">
        <v>157</v>
      </c>
      <c r="D47" s="266">
        <f>SUM(D17,D46)</f>
        <v>403251.20000000001</v>
      </c>
      <c r="E47" s="268">
        <f t="shared" ref="E47:H47" si="21">SUM(E17,E46)</f>
        <v>26717.34</v>
      </c>
      <c r="F47" s="268">
        <f t="shared" si="21"/>
        <v>129088.34</v>
      </c>
      <c r="G47" s="268">
        <f t="shared" si="21"/>
        <v>157437.87000000002</v>
      </c>
      <c r="H47" s="268">
        <f t="shared" si="21"/>
        <v>90007.650000000009</v>
      </c>
      <c r="I47" s="266">
        <f>SUM(I17,I46)</f>
        <v>403251.20000000001</v>
      </c>
    </row>
  </sheetData>
  <mergeCells count="10">
    <mergeCell ref="B18:C18"/>
    <mergeCell ref="B19:C19"/>
    <mergeCell ref="B7:C7"/>
    <mergeCell ref="B8:C8"/>
    <mergeCell ref="C1:I1"/>
    <mergeCell ref="C2:I2"/>
    <mergeCell ref="C3:I3"/>
    <mergeCell ref="C4:H4"/>
    <mergeCell ref="A5:B5"/>
    <mergeCell ref="C5:I5"/>
  </mergeCells>
  <pageMargins left="0.78740157480314965" right="0.78740157480314965" top="0.98425196850393704" bottom="0.59055118110236227" header="0.31496062992125984" footer="0.31496062992125984"/>
  <pageSetup paperSize="9" scale="49"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pageSetUpPr fitToPage="1"/>
  </sheetPr>
  <dimension ref="A1:W378"/>
  <sheetViews>
    <sheetView zoomScale="85" zoomScaleNormal="85" workbookViewId="0">
      <selection activeCell="K8" sqref="K8"/>
    </sheetView>
  </sheetViews>
  <sheetFormatPr defaultRowHeight="15" x14ac:dyDescent="0.25"/>
  <cols>
    <col min="1" max="1" width="9.42578125" style="106" customWidth="1"/>
    <col min="2" max="2" width="20.140625" style="80" customWidth="1"/>
    <col min="3" max="3" width="31.7109375" style="80" bestFit="1" customWidth="1"/>
    <col min="4" max="4" width="84.28515625" style="84" customWidth="1"/>
    <col min="5" max="5" width="14" style="80" customWidth="1"/>
    <col min="6" max="6" width="18.85546875" style="80" customWidth="1"/>
    <col min="7" max="7" width="28" style="80" customWidth="1"/>
    <col min="8" max="8" width="21.28515625" style="81" customWidth="1"/>
    <col min="9" max="16384" width="9.140625" style="79"/>
  </cols>
  <sheetData>
    <row r="1" spans="1:8" x14ac:dyDescent="0.25">
      <c r="C1" s="337" t="s">
        <v>324</v>
      </c>
      <c r="D1" s="337"/>
      <c r="E1" s="337"/>
      <c r="F1" s="337"/>
      <c r="G1" s="337"/>
      <c r="H1" s="337"/>
    </row>
    <row r="2" spans="1:8" x14ac:dyDescent="0.25">
      <c r="C2" s="337" t="s">
        <v>290</v>
      </c>
      <c r="D2" s="337"/>
      <c r="E2" s="337"/>
      <c r="F2" s="337"/>
      <c r="G2" s="337"/>
      <c r="H2" s="337"/>
    </row>
    <row r="3" spans="1:8" x14ac:dyDescent="0.25">
      <c r="A3" s="117"/>
      <c r="C3" s="337" t="s">
        <v>318</v>
      </c>
      <c r="D3" s="337"/>
      <c r="E3" s="337"/>
      <c r="F3" s="337"/>
      <c r="G3" s="337"/>
      <c r="H3" s="337"/>
    </row>
    <row r="4" spans="1:8" x14ac:dyDescent="0.25">
      <c r="A4" s="117"/>
      <c r="D4" s="116"/>
    </row>
    <row r="5" spans="1:8" x14ac:dyDescent="0.25">
      <c r="A5" s="117"/>
      <c r="C5" s="338" t="s">
        <v>321</v>
      </c>
      <c r="D5" s="338"/>
      <c r="E5" s="338"/>
      <c r="F5" s="338"/>
      <c r="G5" s="338"/>
      <c r="H5" s="338"/>
    </row>
    <row r="6" spans="1:8" s="110" customFormat="1" ht="18.75" x14ac:dyDescent="0.25">
      <c r="A6" s="107"/>
      <c r="B6" s="108"/>
      <c r="C6" s="108"/>
      <c r="D6" s="109"/>
      <c r="E6" s="108"/>
      <c r="F6" s="108"/>
      <c r="G6" s="83" t="s">
        <v>305</v>
      </c>
      <c r="H6" s="118">
        <f>'BDI Serviços'!C31</f>
        <v>0.28820000000000001</v>
      </c>
    </row>
    <row r="7" spans="1:8" s="110" customFormat="1" ht="18.75" x14ac:dyDescent="0.25">
      <c r="A7" s="107"/>
      <c r="B7" s="108"/>
      <c r="C7" s="108"/>
      <c r="D7" s="109"/>
      <c r="E7" s="108"/>
      <c r="F7" s="108"/>
      <c r="G7" s="83" t="s">
        <v>306</v>
      </c>
      <c r="H7" s="118">
        <f>'BDI Materiais'!C29</f>
        <v>0.12</v>
      </c>
    </row>
    <row r="8" spans="1:8" s="110" customFormat="1" ht="18.75" x14ac:dyDescent="0.25">
      <c r="A8" s="107"/>
      <c r="B8" s="108"/>
      <c r="C8" s="108"/>
      <c r="D8" s="109"/>
      <c r="E8" s="108"/>
      <c r="F8" s="108"/>
      <c r="G8" s="117" t="s">
        <v>581</v>
      </c>
      <c r="H8" s="247">
        <f>'Det Enc Sociais'!G49</f>
        <v>1.1685000000000001</v>
      </c>
    </row>
    <row r="10" spans="1:8" s="128" customFormat="1" x14ac:dyDescent="0.25">
      <c r="A10" s="145"/>
      <c r="B10" s="104" t="s">
        <v>299</v>
      </c>
      <c r="C10" s="104" t="s">
        <v>300</v>
      </c>
      <c r="D10" s="331" t="s">
        <v>548</v>
      </c>
      <c r="E10" s="104" t="s">
        <v>6</v>
      </c>
      <c r="F10" s="104" t="s">
        <v>7</v>
      </c>
      <c r="G10" s="333" t="s">
        <v>132</v>
      </c>
      <c r="H10" s="333" t="s">
        <v>133</v>
      </c>
    </row>
    <row r="11" spans="1:8" s="128" customFormat="1" x14ac:dyDescent="0.25">
      <c r="A11" s="145"/>
      <c r="B11" s="104" t="s">
        <v>487</v>
      </c>
      <c r="C11" s="104" t="s">
        <v>282</v>
      </c>
      <c r="D11" s="332"/>
      <c r="E11" s="104" t="s">
        <v>341</v>
      </c>
      <c r="F11" s="104">
        <v>1</v>
      </c>
      <c r="G11" s="334"/>
      <c r="H11" s="334"/>
    </row>
    <row r="12" spans="1:8" s="128" customFormat="1" x14ac:dyDescent="0.25">
      <c r="A12" s="145" t="s">
        <v>311</v>
      </c>
      <c r="B12" s="115" t="s">
        <v>373</v>
      </c>
      <c r="C12" s="115" t="str">
        <f>'Itens para CPUs'!B104</f>
        <v>SINAPI 90780</v>
      </c>
      <c r="D12" s="147" t="str">
        <f>'Itens para CPUs'!A104</f>
        <v>MESTRE DE OBRAS COM ENCARGOS COMPLEMENTARES</v>
      </c>
      <c r="E12" s="115" t="str">
        <f>'Itens para CPUs'!D104</f>
        <v>H</v>
      </c>
      <c r="F12" s="148">
        <f>8*6</f>
        <v>48</v>
      </c>
      <c r="G12" s="149">
        <f>'Itens para CPUs'!F104</f>
        <v>41.03</v>
      </c>
      <c r="H12" s="150">
        <f>ROUND(F12*G12,2)</f>
        <v>1969.44</v>
      </c>
    </row>
    <row r="13" spans="1:8" s="128" customFormat="1" x14ac:dyDescent="0.25">
      <c r="A13" s="145"/>
      <c r="B13" s="115" t="s">
        <v>373</v>
      </c>
      <c r="C13" s="115" t="str">
        <f>'Itens para CPUs'!B17</f>
        <v>SINAPI 90766</v>
      </c>
      <c r="D13" s="147" t="str">
        <f>'Itens para CPUs'!A17</f>
        <v>ALMOXARIFE COM ENCARGOS COMPLEMENTARES</v>
      </c>
      <c r="E13" s="115" t="str">
        <f>'Itens para CPUs'!D17</f>
        <v>H</v>
      </c>
      <c r="F13" s="148">
        <f>8*6</f>
        <v>48</v>
      </c>
      <c r="G13" s="149">
        <f>'Itens para CPUs'!F17</f>
        <v>28.47</v>
      </c>
      <c r="H13" s="150">
        <f t="shared" ref="H13:H14" si="0">ROUND(F13*G13,2)</f>
        <v>1366.56</v>
      </c>
    </row>
    <row r="14" spans="1:8" s="128" customFormat="1" x14ac:dyDescent="0.25">
      <c r="A14" s="145"/>
      <c r="B14" s="115" t="s">
        <v>373</v>
      </c>
      <c r="C14" s="115" t="str">
        <f>'Itens para CPUs'!B65</f>
        <v>SINAPI 90777</v>
      </c>
      <c r="D14" s="147" t="str">
        <f>'Itens para CPUs'!A65</f>
        <v>ENGENHEIRO CIVIL DE OBRA JUNIOR COM ENCARGOS COMPLEMENTARES</v>
      </c>
      <c r="E14" s="115" t="str">
        <f>'Itens para CPUs'!D65</f>
        <v>H</v>
      </c>
      <c r="F14" s="148">
        <f>8*2</f>
        <v>16</v>
      </c>
      <c r="G14" s="149">
        <f>'Itens para CPUs'!F65</f>
        <v>90.01</v>
      </c>
      <c r="H14" s="150">
        <f t="shared" si="0"/>
        <v>1440.16</v>
      </c>
    </row>
    <row r="15" spans="1:8" s="128" customFormat="1" x14ac:dyDescent="0.25">
      <c r="A15" s="145"/>
      <c r="B15" s="151"/>
      <c r="C15" s="151"/>
      <c r="D15" s="152"/>
      <c r="E15" s="151"/>
      <c r="F15" s="335" t="s">
        <v>304</v>
      </c>
      <c r="G15" s="335"/>
      <c r="H15" s="153">
        <f>SUM(H12:H14)</f>
        <v>4776.16</v>
      </c>
    </row>
    <row r="16" spans="1:8" s="128" customFormat="1" x14ac:dyDescent="0.25">
      <c r="A16" s="145"/>
      <c r="B16" s="151"/>
      <c r="C16" s="151"/>
      <c r="D16" s="152"/>
      <c r="E16" s="151"/>
      <c r="F16" s="326" t="s">
        <v>302</v>
      </c>
      <c r="G16" s="326"/>
      <c r="H16" s="154">
        <f>ROUND(H15*$H$6,2)</f>
        <v>1376.49</v>
      </c>
    </row>
    <row r="17" spans="1:23" s="128" customFormat="1" x14ac:dyDescent="0.25">
      <c r="A17" s="145"/>
      <c r="B17" s="151"/>
      <c r="C17" s="151"/>
      <c r="D17" s="152"/>
      <c r="E17" s="151"/>
      <c r="F17" s="327" t="s">
        <v>296</v>
      </c>
      <c r="G17" s="328"/>
      <c r="H17" s="155">
        <f>SUM(H15:H16)</f>
        <v>6152.65</v>
      </c>
    </row>
    <row r="18" spans="1:23" s="156" customFormat="1" ht="30" x14ac:dyDescent="0.25">
      <c r="A18" s="145" t="s">
        <v>312</v>
      </c>
      <c r="B18" s="115" t="s">
        <v>374</v>
      </c>
      <c r="C18" s="115" t="str">
        <f>'Itens para CPUs'!B96</f>
        <v>SINAPI 10775</v>
      </c>
      <c r="D18" s="147" t="str">
        <f>'Itens para CPUs'!A96</f>
        <v>LOCAÇÃO DE CONTAINER 2,30 x 6,00 M, ALT. 2,50 M, COM 1 SANITÁRIO, PARA ESCRITORIO, COMPLETO, SEM DIVISÓRIAS INTERNAS</v>
      </c>
      <c r="E18" s="115" t="str">
        <f>'Itens para CPUs'!D96</f>
        <v>MÊS</v>
      </c>
      <c r="F18" s="148">
        <f>1</f>
        <v>1</v>
      </c>
      <c r="G18" s="149">
        <f>'Itens para CPUs'!F96</f>
        <v>750</v>
      </c>
      <c r="H18" s="150">
        <f>ROUND(F18*G18,2)</f>
        <v>750</v>
      </c>
      <c r="I18" s="128"/>
      <c r="J18" s="128"/>
      <c r="K18" s="128"/>
      <c r="L18" s="128"/>
      <c r="M18" s="128"/>
      <c r="N18" s="128"/>
      <c r="O18" s="128"/>
      <c r="P18" s="128"/>
      <c r="Q18" s="128"/>
      <c r="R18" s="128"/>
      <c r="S18" s="128"/>
      <c r="T18" s="128"/>
      <c r="U18" s="128"/>
      <c r="V18" s="128"/>
      <c r="W18" s="128"/>
    </row>
    <row r="19" spans="1:23" s="156" customFormat="1" x14ac:dyDescent="0.25">
      <c r="A19" s="145"/>
      <c r="B19" s="115" t="s">
        <v>374</v>
      </c>
      <c r="C19" s="115" t="str">
        <f>'Itens para CPUs'!B57</f>
        <v>00015/ORSE</v>
      </c>
      <c r="D19" s="147" t="str">
        <f>'Itens para CPUs'!A57</f>
        <v>CONSUMO DE ENERGIA ELÉTRICA</v>
      </c>
      <c r="E19" s="115" t="str">
        <f>'Itens para CPUs'!D57</f>
        <v>KH</v>
      </c>
      <c r="F19" s="148">
        <f>100</f>
        <v>100</v>
      </c>
      <c r="G19" s="149">
        <f>'Itens para CPUs'!F57</f>
        <v>0.51</v>
      </c>
      <c r="H19" s="150">
        <f t="shared" ref="H19:H27" si="1">ROUND(F19*G19,2)</f>
        <v>51</v>
      </c>
      <c r="I19" s="128"/>
      <c r="J19" s="128"/>
      <c r="K19" s="128"/>
      <c r="L19" s="128"/>
      <c r="M19" s="128"/>
      <c r="N19" s="128"/>
      <c r="O19" s="128"/>
      <c r="P19" s="128"/>
      <c r="Q19" s="128"/>
      <c r="R19" s="128"/>
      <c r="S19" s="128"/>
      <c r="T19" s="128"/>
      <c r="U19" s="128"/>
      <c r="V19" s="128"/>
      <c r="W19" s="128"/>
    </row>
    <row r="20" spans="1:23" s="156" customFormat="1" x14ac:dyDescent="0.25">
      <c r="A20" s="145"/>
      <c r="B20" s="115" t="s">
        <v>374</v>
      </c>
      <c r="C20" s="115" t="str">
        <f>'Itens para CPUs'!B90</f>
        <v>10558/ORSE</v>
      </c>
      <c r="D20" s="147" t="str">
        <f>'Itens para CPUs'!A90</f>
        <v>INTERNET - DISPÊNDIO MENSAL</v>
      </c>
      <c r="E20" s="115" t="str">
        <f>'Itens para CPUs'!D90</f>
        <v>MÊS</v>
      </c>
      <c r="F20" s="148">
        <f>1</f>
        <v>1</v>
      </c>
      <c r="G20" s="149">
        <f>'Itens para CPUs'!F90</f>
        <v>89</v>
      </c>
      <c r="H20" s="150">
        <f t="shared" si="1"/>
        <v>89</v>
      </c>
      <c r="I20" s="128"/>
      <c r="J20" s="128"/>
      <c r="K20" s="128"/>
      <c r="L20" s="128"/>
      <c r="M20" s="128"/>
      <c r="N20" s="128"/>
      <c r="O20" s="128"/>
      <c r="P20" s="128"/>
      <c r="Q20" s="128"/>
      <c r="R20" s="128"/>
      <c r="S20" s="128"/>
      <c r="T20" s="128"/>
      <c r="U20" s="128"/>
      <c r="V20" s="128"/>
      <c r="W20" s="128"/>
    </row>
    <row r="21" spans="1:23" s="156" customFormat="1" ht="45" x14ac:dyDescent="0.25">
      <c r="A21" s="145"/>
      <c r="B21" s="115" t="s">
        <v>374</v>
      </c>
      <c r="C21" s="115" t="str">
        <f>'Itens para CPUs'!B148</f>
        <v>CODEVASF</v>
      </c>
      <c r="D21" s="147" t="str">
        <f>'Itens para CPUs'!A148</f>
        <v>VEÍCULO TIPO PICK UP CABINE DUPLA 4x4 A DIESEL PARA APOIO AOS SERVIÇOS - INCLUSO MANUTENÇÃO {(B10) - Hilux CS 4x4 2.8 TDI Diesel Mec. ou similar}</v>
      </c>
      <c r="E21" s="115" t="str">
        <f>'Itens para CPUs'!D148</f>
        <v>MÊS</v>
      </c>
      <c r="F21" s="148">
        <f>1</f>
        <v>1</v>
      </c>
      <c r="G21" s="149">
        <f>'Itens para CPUs'!F148</f>
        <v>5458.95</v>
      </c>
      <c r="H21" s="150">
        <f t="shared" si="1"/>
        <v>5458.95</v>
      </c>
      <c r="I21" s="128"/>
      <c r="J21" s="128"/>
      <c r="K21" s="128"/>
      <c r="L21" s="128"/>
      <c r="M21" s="128"/>
      <c r="N21" s="128"/>
      <c r="O21" s="128"/>
      <c r="P21" s="128"/>
      <c r="Q21" s="128"/>
      <c r="R21" s="128"/>
      <c r="S21" s="128"/>
      <c r="T21" s="128"/>
      <c r="U21" s="128"/>
      <c r="V21" s="128"/>
      <c r="W21" s="128"/>
    </row>
    <row r="22" spans="1:23" s="156" customFormat="1" x14ac:dyDescent="0.25">
      <c r="A22" s="145"/>
      <c r="B22" s="115" t="s">
        <v>374</v>
      </c>
      <c r="C22" s="115" t="str">
        <f>'Itens para CPUs'!B19</f>
        <v>10529/ORSE</v>
      </c>
      <c r="D22" s="147" t="str">
        <f>'Itens para CPUs'!A19</f>
        <v>ALUGUEL DE BUREAU DE MADEIRA 1,40 M</v>
      </c>
      <c r="E22" s="115" t="str">
        <f>'Itens para CPUs'!D19</f>
        <v>MÊS</v>
      </c>
      <c r="F22" s="148">
        <f>1</f>
        <v>1</v>
      </c>
      <c r="G22" s="149">
        <f>'Itens para CPUs'!F19</f>
        <v>5.83</v>
      </c>
      <c r="H22" s="150">
        <f t="shared" si="1"/>
        <v>5.83</v>
      </c>
      <c r="I22" s="128"/>
      <c r="J22" s="128"/>
      <c r="K22" s="128"/>
      <c r="L22" s="128"/>
      <c r="M22" s="128"/>
      <c r="N22" s="128"/>
      <c r="O22" s="128"/>
      <c r="P22" s="128"/>
      <c r="Q22" s="128"/>
      <c r="R22" s="128"/>
      <c r="S22" s="128"/>
      <c r="T22" s="128"/>
      <c r="U22" s="128"/>
      <c r="V22" s="128"/>
      <c r="W22" s="128"/>
    </row>
    <row r="23" spans="1:23" s="156" customFormat="1" x14ac:dyDescent="0.25">
      <c r="A23" s="145"/>
      <c r="B23" s="115" t="s">
        <v>374</v>
      </c>
      <c r="C23" s="115" t="str">
        <f>'Itens para CPUs'!B23</f>
        <v>10530/ORSE</v>
      </c>
      <c r="D23" s="147" t="str">
        <f>'Itens para CPUs'!A23</f>
        <v>ALUGUEL DE MESA PARA REUNIÃO</v>
      </c>
      <c r="E23" s="115" t="str">
        <f>'Itens para CPUs'!D23</f>
        <v>MÊS</v>
      </c>
      <c r="F23" s="148">
        <f>1</f>
        <v>1</v>
      </c>
      <c r="G23" s="149">
        <f>'Itens para CPUs'!F23</f>
        <v>5</v>
      </c>
      <c r="H23" s="150">
        <f t="shared" si="1"/>
        <v>5</v>
      </c>
      <c r="I23" s="128"/>
      <c r="J23" s="128"/>
      <c r="K23" s="128"/>
      <c r="L23" s="128"/>
      <c r="M23" s="128"/>
      <c r="N23" s="128"/>
      <c r="O23" s="128"/>
      <c r="P23" s="128"/>
      <c r="Q23" s="128"/>
      <c r="R23" s="128"/>
      <c r="S23" s="128"/>
      <c r="T23" s="128"/>
      <c r="U23" s="128"/>
      <c r="V23" s="128"/>
      <c r="W23" s="128"/>
    </row>
    <row r="24" spans="1:23" s="156" customFormat="1" x14ac:dyDescent="0.25">
      <c r="A24" s="145"/>
      <c r="B24" s="115" t="s">
        <v>374</v>
      </c>
      <c r="C24" s="115" t="str">
        <f>'Itens para CPUs'!B18</f>
        <v>10537/ORSE</v>
      </c>
      <c r="D24" s="147" t="str">
        <f>'Itens para CPUs'!A18</f>
        <v>ALUGUEL DE ARMÁRIO DE AÇO E VIDROS</v>
      </c>
      <c r="E24" s="115" t="str">
        <f>'Itens para CPUs'!D18</f>
        <v>MÊS</v>
      </c>
      <c r="F24" s="148">
        <f>1</f>
        <v>1</v>
      </c>
      <c r="G24" s="149">
        <f>'Itens para CPUs'!F18</f>
        <v>10.82</v>
      </c>
      <c r="H24" s="150">
        <f t="shared" si="1"/>
        <v>10.82</v>
      </c>
      <c r="I24" s="128"/>
      <c r="J24" s="128"/>
      <c r="K24" s="128"/>
      <c r="L24" s="128"/>
      <c r="M24" s="128"/>
      <c r="N24" s="128"/>
      <c r="O24" s="128"/>
      <c r="P24" s="128"/>
      <c r="Q24" s="128"/>
      <c r="R24" s="128"/>
      <c r="S24" s="128"/>
      <c r="T24" s="128"/>
      <c r="U24" s="128"/>
      <c r="V24" s="128"/>
      <c r="W24" s="128"/>
    </row>
    <row r="25" spans="1:23" s="156" customFormat="1" x14ac:dyDescent="0.25">
      <c r="A25" s="145"/>
      <c r="B25" s="115" t="s">
        <v>374</v>
      </c>
      <c r="C25" s="115" t="str">
        <f>'Itens para CPUs'!B20</f>
        <v>10531/ORSE</v>
      </c>
      <c r="D25" s="147" t="str">
        <f>'Itens para CPUs'!A20</f>
        <v>ALUGUEL DE CADEIRA SEM BRAÇOS</v>
      </c>
      <c r="E25" s="115" t="str">
        <f>'Itens para CPUs'!D20</f>
        <v>MÊS</v>
      </c>
      <c r="F25" s="148">
        <f>1</f>
        <v>1</v>
      </c>
      <c r="G25" s="149">
        <f>'Itens para CPUs'!F20</f>
        <v>2.91</v>
      </c>
      <c r="H25" s="150">
        <f t="shared" si="1"/>
        <v>2.91</v>
      </c>
      <c r="I25" s="128"/>
      <c r="J25" s="128"/>
      <c r="K25" s="128"/>
      <c r="L25" s="128"/>
      <c r="M25" s="128"/>
      <c r="N25" s="128"/>
      <c r="O25" s="128"/>
      <c r="P25" s="128"/>
      <c r="Q25" s="128"/>
      <c r="R25" s="128"/>
      <c r="S25" s="128"/>
      <c r="T25" s="128"/>
      <c r="U25" s="128"/>
      <c r="V25" s="128"/>
      <c r="W25" s="128"/>
    </row>
    <row r="26" spans="1:23" s="156" customFormat="1" x14ac:dyDescent="0.25">
      <c r="A26" s="145"/>
      <c r="B26" s="115" t="s">
        <v>374</v>
      </c>
      <c r="C26" s="115" t="str">
        <f>'Itens para CPUs'!B21</f>
        <v>10540/ORSE</v>
      </c>
      <c r="D26" s="147" t="str">
        <f>'Itens para CPUs'!A21</f>
        <v>ALUGUEL DE COMPUTADOR NOTEBOOK</v>
      </c>
      <c r="E26" s="115" t="str">
        <f>'Itens para CPUs'!D21</f>
        <v>MÊS</v>
      </c>
      <c r="F26" s="148">
        <f>1</f>
        <v>1</v>
      </c>
      <c r="G26" s="149">
        <f>'Itens para CPUs'!F21</f>
        <v>18.72</v>
      </c>
      <c r="H26" s="150">
        <f t="shared" si="1"/>
        <v>18.72</v>
      </c>
      <c r="I26" s="128"/>
      <c r="J26" s="128"/>
      <c r="K26" s="128"/>
      <c r="L26" s="128"/>
      <c r="M26" s="128"/>
      <c r="N26" s="128"/>
      <c r="O26" s="128"/>
      <c r="P26" s="128"/>
      <c r="Q26" s="128"/>
      <c r="R26" s="128"/>
      <c r="S26" s="128"/>
      <c r="T26" s="128"/>
      <c r="U26" s="128"/>
      <c r="V26" s="128"/>
      <c r="W26" s="128"/>
    </row>
    <row r="27" spans="1:23" s="156" customFormat="1" x14ac:dyDescent="0.25">
      <c r="A27" s="145"/>
      <c r="B27" s="115" t="s">
        <v>374</v>
      </c>
      <c r="C27" s="115" t="str">
        <f>'Itens para CPUs'!B22</f>
        <v>10541/ORSE</v>
      </c>
      <c r="D27" s="147" t="str">
        <f>'Itens para CPUs'!A22</f>
        <v>ALUGUEL DE IMPRESSORA COLORIDA - LASER</v>
      </c>
      <c r="E27" s="115" t="str">
        <f>'Itens para CPUs'!D22</f>
        <v>MÊS</v>
      </c>
      <c r="F27" s="148">
        <f>1</f>
        <v>1</v>
      </c>
      <c r="G27" s="149">
        <f>'Itens para CPUs'!F22</f>
        <v>12.47</v>
      </c>
      <c r="H27" s="150">
        <f t="shared" si="1"/>
        <v>12.47</v>
      </c>
      <c r="I27" s="128"/>
      <c r="J27" s="128"/>
      <c r="K27" s="128"/>
      <c r="L27" s="128"/>
      <c r="M27" s="128"/>
      <c r="N27" s="128"/>
      <c r="O27" s="128"/>
      <c r="P27" s="128"/>
      <c r="Q27" s="128"/>
      <c r="R27" s="128"/>
      <c r="S27" s="128"/>
      <c r="T27" s="128"/>
      <c r="U27" s="128"/>
      <c r="V27" s="128"/>
      <c r="W27" s="128"/>
    </row>
    <row r="28" spans="1:23" s="156" customFormat="1" x14ac:dyDescent="0.25">
      <c r="A28" s="145"/>
      <c r="B28" s="151"/>
      <c r="C28" s="151"/>
      <c r="D28" s="152"/>
      <c r="E28" s="151"/>
      <c r="F28" s="335" t="s">
        <v>303</v>
      </c>
      <c r="G28" s="335"/>
      <c r="H28" s="154">
        <f>SUM(H18:H27)</f>
        <v>6404.7</v>
      </c>
      <c r="I28" s="128"/>
      <c r="J28" s="128"/>
      <c r="K28" s="128"/>
      <c r="L28" s="128"/>
      <c r="M28" s="128"/>
      <c r="N28" s="128"/>
      <c r="O28" s="128"/>
      <c r="P28" s="128"/>
      <c r="Q28" s="128"/>
      <c r="R28" s="128"/>
      <c r="S28" s="128"/>
      <c r="T28" s="128"/>
      <c r="U28" s="128"/>
      <c r="V28" s="128"/>
      <c r="W28" s="128"/>
    </row>
    <row r="29" spans="1:23" s="156" customFormat="1" x14ac:dyDescent="0.25">
      <c r="A29" s="145"/>
      <c r="B29" s="151"/>
      <c r="C29" s="151"/>
      <c r="D29" s="152"/>
      <c r="E29" s="151"/>
      <c r="F29" s="326" t="s">
        <v>307</v>
      </c>
      <c r="G29" s="326"/>
      <c r="H29" s="154">
        <f>ROUND(H28*$H$6,2)</f>
        <v>1845.83</v>
      </c>
      <c r="I29" s="128"/>
      <c r="J29" s="128"/>
      <c r="K29" s="128"/>
      <c r="L29" s="128"/>
      <c r="M29" s="128"/>
      <c r="N29" s="128"/>
      <c r="O29" s="128"/>
      <c r="P29" s="128"/>
      <c r="Q29" s="128"/>
      <c r="R29" s="128"/>
      <c r="S29" s="128"/>
      <c r="T29" s="128"/>
      <c r="U29" s="128"/>
      <c r="V29" s="128"/>
      <c r="W29" s="128"/>
    </row>
    <row r="30" spans="1:23" s="156" customFormat="1" x14ac:dyDescent="0.25">
      <c r="A30" s="145"/>
      <c r="B30" s="151"/>
      <c r="C30" s="151"/>
      <c r="D30" s="152"/>
      <c r="E30" s="151"/>
      <c r="F30" s="327" t="s">
        <v>308</v>
      </c>
      <c r="G30" s="328"/>
      <c r="H30" s="157">
        <f>SUM(H28:H29)</f>
        <v>8250.5299999999988</v>
      </c>
      <c r="I30" s="128"/>
      <c r="J30" s="128"/>
      <c r="K30" s="128"/>
      <c r="L30" s="128"/>
      <c r="M30" s="128"/>
      <c r="N30" s="128"/>
      <c r="O30" s="128"/>
      <c r="P30" s="128"/>
      <c r="Q30" s="128"/>
      <c r="R30" s="128"/>
      <c r="S30" s="128"/>
      <c r="T30" s="128"/>
      <c r="U30" s="128"/>
      <c r="V30" s="128"/>
      <c r="W30" s="128"/>
    </row>
    <row r="31" spans="1:23" s="128" customFormat="1" x14ac:dyDescent="0.25">
      <c r="A31" s="145" t="s">
        <v>313</v>
      </c>
      <c r="B31" s="115" t="s">
        <v>181</v>
      </c>
      <c r="C31" s="115" t="str">
        <f>'Itens para CPUs'!B14</f>
        <v>08978/ORSE</v>
      </c>
      <c r="D31" s="147" t="str">
        <f>'Itens para CPUs'!A14</f>
        <v>ÁGUA POTÁVEL - CONSUMO EM VOLUME</v>
      </c>
      <c r="E31" s="115" t="str">
        <f>'Itens para CPUs'!D14</f>
        <v>M³</v>
      </c>
      <c r="F31" s="158">
        <f>10</f>
        <v>10</v>
      </c>
      <c r="G31" s="149">
        <f>'Itens para CPUs'!F14</f>
        <v>3.77</v>
      </c>
      <c r="H31" s="150">
        <f t="shared" ref="H31:H35" si="2">ROUND(F31*G31,2)</f>
        <v>37.700000000000003</v>
      </c>
    </row>
    <row r="32" spans="1:23" s="128" customFormat="1" x14ac:dyDescent="0.25">
      <c r="A32" s="145"/>
      <c r="B32" s="115" t="s">
        <v>181</v>
      </c>
      <c r="C32" s="115" t="str">
        <f>'Itens para CPUs'!B100</f>
        <v>10562/ORSE</v>
      </c>
      <c r="D32" s="147" t="str">
        <f>'Itens para CPUs'!A100</f>
        <v>MATERIAL DE ESCRITÓRIO</v>
      </c>
      <c r="E32" s="115" t="str">
        <f>'Itens para CPUs'!D100</f>
        <v>MÊS</v>
      </c>
      <c r="F32" s="158">
        <f>1</f>
        <v>1</v>
      </c>
      <c r="G32" s="149">
        <f>'Itens para CPUs'!F100</f>
        <v>30</v>
      </c>
      <c r="H32" s="150">
        <f t="shared" si="2"/>
        <v>30</v>
      </c>
    </row>
    <row r="33" spans="1:8" s="128" customFormat="1" x14ac:dyDescent="0.25">
      <c r="A33" s="145"/>
      <c r="B33" s="115" t="s">
        <v>181</v>
      </c>
      <c r="C33" s="115" t="str">
        <f>'Itens para CPUs'!B101</f>
        <v>10563/ORSE</v>
      </c>
      <c r="D33" s="147" t="str">
        <f>'Itens para CPUs'!A101</f>
        <v>MATERIAL DE LIMPEZA</v>
      </c>
      <c r="E33" s="115" t="str">
        <f>'Itens para CPUs'!D101</f>
        <v>MÊS</v>
      </c>
      <c r="F33" s="158">
        <f>1</f>
        <v>1</v>
      </c>
      <c r="G33" s="149">
        <f>'Itens para CPUs'!F101</f>
        <v>78.7</v>
      </c>
      <c r="H33" s="150">
        <f t="shared" si="2"/>
        <v>78.7</v>
      </c>
    </row>
    <row r="34" spans="1:8" s="128" customFormat="1" x14ac:dyDescent="0.25">
      <c r="A34" s="145"/>
      <c r="B34" s="115" t="s">
        <v>181</v>
      </c>
      <c r="C34" s="115" t="str">
        <f>'Itens para CPUs'!B103</f>
        <v>10564/ORSE</v>
      </c>
      <c r="D34" s="147" t="str">
        <f>'Itens para CPUs'!A103</f>
        <v>MEDICAMENTOS DE PRIMEIROS SOCORROS</v>
      </c>
      <c r="E34" s="115" t="str">
        <f>'Itens para CPUs'!D103</f>
        <v>MÊS</v>
      </c>
      <c r="F34" s="158">
        <f>1</f>
        <v>1</v>
      </c>
      <c r="G34" s="149">
        <f>'Itens para CPUs'!F103</f>
        <v>29.83</v>
      </c>
      <c r="H34" s="150">
        <f t="shared" si="2"/>
        <v>29.83</v>
      </c>
    </row>
    <row r="35" spans="1:8" s="128" customFormat="1" x14ac:dyDescent="0.25">
      <c r="A35" s="145"/>
      <c r="B35" s="115" t="s">
        <v>181</v>
      </c>
      <c r="C35" s="115" t="str">
        <f>'Itens para CPUs'!B48</f>
        <v>SINAPI 4221</v>
      </c>
      <c r="D35" s="147" t="str">
        <f>'Itens para CPUs'!A48</f>
        <v>COMBUSTÍVEL ÓLEO DIESEL COMUM</v>
      </c>
      <c r="E35" s="115" t="str">
        <f>'Itens para CPUs'!D48</f>
        <v>L</v>
      </c>
      <c r="F35" s="158">
        <f>68*4</f>
        <v>272</v>
      </c>
      <c r="G35" s="149">
        <f>'Itens para CPUs'!F48</f>
        <v>3.54</v>
      </c>
      <c r="H35" s="150">
        <f t="shared" si="2"/>
        <v>962.88</v>
      </c>
    </row>
    <row r="36" spans="1:8" s="128" customFormat="1" x14ac:dyDescent="0.25">
      <c r="A36" s="145"/>
      <c r="B36" s="151"/>
      <c r="C36" s="151"/>
      <c r="D36" s="152"/>
      <c r="E36" s="151"/>
      <c r="F36" s="326" t="s">
        <v>309</v>
      </c>
      <c r="G36" s="326"/>
      <c r="H36" s="153">
        <f>SUM(H31:H35)</f>
        <v>1139.1100000000001</v>
      </c>
    </row>
    <row r="37" spans="1:8" s="128" customFormat="1" x14ac:dyDescent="0.25">
      <c r="A37" s="145"/>
      <c r="B37" s="151"/>
      <c r="C37" s="151"/>
      <c r="D37" s="152"/>
      <c r="E37" s="151"/>
      <c r="F37" s="326" t="s">
        <v>291</v>
      </c>
      <c r="G37" s="326"/>
      <c r="H37" s="153">
        <f>ROUND(H36*$H$7,2)</f>
        <v>136.69</v>
      </c>
    </row>
    <row r="38" spans="1:8" s="128" customFormat="1" x14ac:dyDescent="0.25">
      <c r="A38" s="145"/>
      <c r="B38" s="151"/>
      <c r="C38" s="151"/>
      <c r="D38" s="152"/>
      <c r="E38" s="151"/>
      <c r="F38" s="327" t="s">
        <v>310</v>
      </c>
      <c r="G38" s="328"/>
      <c r="H38" s="157">
        <f>SUM(H36:H37)</f>
        <v>1275.8000000000002</v>
      </c>
    </row>
    <row r="39" spans="1:8" s="128" customFormat="1" x14ac:dyDescent="0.25">
      <c r="A39" s="145"/>
      <c r="B39" s="151"/>
      <c r="C39" s="151"/>
      <c r="D39" s="152"/>
      <c r="E39" s="151"/>
      <c r="F39" s="330" t="s">
        <v>174</v>
      </c>
      <c r="G39" s="330"/>
      <c r="H39" s="159">
        <f>SUM(H17,H30,H38)</f>
        <v>15678.98</v>
      </c>
    </row>
    <row r="40" spans="1:8" s="128" customFormat="1" x14ac:dyDescent="0.25">
      <c r="A40" s="145"/>
      <c r="B40" s="151"/>
      <c r="C40" s="151"/>
      <c r="D40" s="152"/>
      <c r="E40" s="151"/>
      <c r="F40" s="160"/>
      <c r="G40" s="151"/>
      <c r="H40" s="161"/>
    </row>
    <row r="41" spans="1:8" s="128" customFormat="1" x14ac:dyDescent="0.25">
      <c r="A41" s="145"/>
      <c r="B41" s="151"/>
      <c r="C41" s="151"/>
      <c r="D41" s="152"/>
      <c r="E41" s="151"/>
      <c r="F41" s="160"/>
      <c r="G41" s="151"/>
      <c r="H41" s="161"/>
    </row>
    <row r="42" spans="1:8" s="128" customFormat="1" x14ac:dyDescent="0.25">
      <c r="A42" s="145"/>
      <c r="B42" s="146" t="s">
        <v>299</v>
      </c>
      <c r="C42" s="146" t="s">
        <v>300</v>
      </c>
      <c r="D42" s="331" t="s">
        <v>544</v>
      </c>
      <c r="E42" s="146" t="s">
        <v>6</v>
      </c>
      <c r="F42" s="146" t="s">
        <v>7</v>
      </c>
      <c r="G42" s="333" t="s">
        <v>132</v>
      </c>
      <c r="H42" s="333" t="s">
        <v>133</v>
      </c>
    </row>
    <row r="43" spans="1:8" s="128" customFormat="1" x14ac:dyDescent="0.25">
      <c r="A43" s="145"/>
      <c r="B43" s="146" t="s">
        <v>488</v>
      </c>
      <c r="C43" s="146" t="s">
        <v>136</v>
      </c>
      <c r="D43" s="332"/>
      <c r="E43" s="146" t="s">
        <v>137</v>
      </c>
      <c r="F43" s="146">
        <v>1</v>
      </c>
      <c r="G43" s="334"/>
      <c r="H43" s="334"/>
    </row>
    <row r="44" spans="1:8" s="128" customFormat="1" x14ac:dyDescent="0.25">
      <c r="A44" s="145" t="s">
        <v>311</v>
      </c>
      <c r="B44" s="115" t="s">
        <v>373</v>
      </c>
      <c r="C44" s="115" t="str">
        <f>'Itens para CPUs'!B46</f>
        <v>SINAPI 88262</v>
      </c>
      <c r="D44" s="147" t="str">
        <f>'Itens para CPUs'!A46</f>
        <v>CARPINTEIRO DE FORMAS COM ENCARGOS COMPLEMENTARES</v>
      </c>
      <c r="E44" s="115" t="str">
        <f>'Itens para CPUs'!D46</f>
        <v>H</v>
      </c>
      <c r="F44" s="148">
        <v>1</v>
      </c>
      <c r="G44" s="149">
        <f>'Itens para CPUs'!F46</f>
        <v>22.9</v>
      </c>
      <c r="H44" s="150">
        <f>ROUND(F44*G44,2)</f>
        <v>22.9</v>
      </c>
    </row>
    <row r="45" spans="1:8" s="128" customFormat="1" x14ac:dyDescent="0.25">
      <c r="A45" s="145"/>
      <c r="B45" s="115" t="s">
        <v>373</v>
      </c>
      <c r="C45" s="115" t="str">
        <f>'Itens para CPUs'!B138</f>
        <v>SINAPI 88316</v>
      </c>
      <c r="D45" s="147" t="str">
        <f>'Itens para CPUs'!A138</f>
        <v>SERVENTE COM ENCARGOS COMPLEMENTARES</v>
      </c>
      <c r="E45" s="115" t="str">
        <f>'Itens para CPUs'!D138</f>
        <v>H</v>
      </c>
      <c r="F45" s="148">
        <v>2</v>
      </c>
      <c r="G45" s="149">
        <f>'Itens para CPUs'!F138</f>
        <v>15.94</v>
      </c>
      <c r="H45" s="150">
        <f t="shared" ref="H45" si="3">ROUND(F45*G45,2)</f>
        <v>31.88</v>
      </c>
    </row>
    <row r="46" spans="1:8" s="128" customFormat="1" x14ac:dyDescent="0.25">
      <c r="A46" s="145"/>
      <c r="B46" s="151"/>
      <c r="C46" s="151"/>
      <c r="D46" s="152"/>
      <c r="E46" s="151"/>
      <c r="F46" s="335" t="s">
        <v>304</v>
      </c>
      <c r="G46" s="335"/>
      <c r="H46" s="153">
        <f>SUM(H44:H45)</f>
        <v>54.78</v>
      </c>
    </row>
    <row r="47" spans="1:8" s="128" customFormat="1" x14ac:dyDescent="0.25">
      <c r="A47" s="145"/>
      <c r="B47" s="151"/>
      <c r="C47" s="151"/>
      <c r="D47" s="152"/>
      <c r="E47" s="151"/>
      <c r="F47" s="326" t="s">
        <v>302</v>
      </c>
      <c r="G47" s="326"/>
      <c r="H47" s="154">
        <f>ROUND(H46*$H$6,2)</f>
        <v>15.79</v>
      </c>
    </row>
    <row r="48" spans="1:8" s="128" customFormat="1" x14ac:dyDescent="0.25">
      <c r="A48" s="145"/>
      <c r="B48" s="151"/>
      <c r="C48" s="151"/>
      <c r="D48" s="152"/>
      <c r="E48" s="151"/>
      <c r="F48" s="327" t="s">
        <v>296</v>
      </c>
      <c r="G48" s="328"/>
      <c r="H48" s="155">
        <f>SUM(H46:H47)</f>
        <v>70.569999999999993</v>
      </c>
    </row>
    <row r="49" spans="1:23" s="156" customFormat="1" ht="30" x14ac:dyDescent="0.25">
      <c r="A49" s="145" t="s">
        <v>312</v>
      </c>
      <c r="B49" s="115" t="s">
        <v>374</v>
      </c>
      <c r="C49" s="115" t="str">
        <f>'Itens para CPUs'!B52</f>
        <v>SINAPI 94962</v>
      </c>
      <c r="D49" s="147" t="str">
        <f>'Itens para CPUs'!A52</f>
        <v>CONCRETO MAGRO PARA LASTRO, TRAÇO 1:4,5:4,5 (CIMENTO/ AREIA MÉDIA/ BRITA 1) - PREPARO MECÂNICO COM BETONEIRA 400 L. AF_07/2016</v>
      </c>
      <c r="E49" s="115" t="str">
        <f>'Itens para CPUs'!D52</f>
        <v>M³</v>
      </c>
      <c r="F49" s="148">
        <v>0.01</v>
      </c>
      <c r="G49" s="149">
        <f>'Itens para CPUs'!F52</f>
        <v>274.41000000000003</v>
      </c>
      <c r="H49" s="150">
        <f>ROUND(F49*G49,2)</f>
        <v>2.74</v>
      </c>
      <c r="I49" s="128"/>
      <c r="J49" s="128"/>
      <c r="K49" s="128"/>
      <c r="L49" s="128"/>
      <c r="M49" s="128"/>
      <c r="N49" s="128"/>
      <c r="O49" s="128"/>
      <c r="P49" s="128"/>
      <c r="Q49" s="128"/>
      <c r="R49" s="128"/>
      <c r="S49" s="128"/>
      <c r="T49" s="128"/>
      <c r="U49" s="128"/>
      <c r="V49" s="128"/>
      <c r="W49" s="128"/>
    </row>
    <row r="50" spans="1:23" s="156" customFormat="1" x14ac:dyDescent="0.25">
      <c r="A50" s="145"/>
      <c r="B50" s="115"/>
      <c r="C50" s="115"/>
      <c r="D50" s="147"/>
      <c r="E50" s="115"/>
      <c r="F50" s="148"/>
      <c r="G50" s="149"/>
      <c r="H50" s="150">
        <f>ROUND(F50*G50,2)</f>
        <v>0</v>
      </c>
      <c r="I50" s="128"/>
      <c r="J50" s="128"/>
      <c r="K50" s="128"/>
      <c r="L50" s="128"/>
      <c r="M50" s="128"/>
      <c r="N50" s="128"/>
      <c r="O50" s="128"/>
      <c r="P50" s="128"/>
      <c r="Q50" s="128"/>
      <c r="R50" s="128"/>
      <c r="S50" s="128"/>
      <c r="T50" s="128"/>
      <c r="U50" s="128"/>
      <c r="V50" s="128"/>
      <c r="W50" s="128"/>
    </row>
    <row r="51" spans="1:23" s="156" customFormat="1" x14ac:dyDescent="0.25">
      <c r="A51" s="145"/>
      <c r="B51" s="151"/>
      <c r="C51" s="151"/>
      <c r="D51" s="152"/>
      <c r="E51" s="151"/>
      <c r="F51" s="335" t="s">
        <v>303</v>
      </c>
      <c r="G51" s="335"/>
      <c r="H51" s="163">
        <f>SUM(H49:H50)</f>
        <v>2.74</v>
      </c>
      <c r="I51" s="128"/>
      <c r="J51" s="128"/>
      <c r="K51" s="128"/>
      <c r="L51" s="128"/>
      <c r="M51" s="128"/>
      <c r="N51" s="128"/>
      <c r="O51" s="128"/>
      <c r="P51" s="128"/>
      <c r="Q51" s="128"/>
      <c r="R51" s="128"/>
      <c r="S51" s="128"/>
      <c r="T51" s="128"/>
      <c r="U51" s="128"/>
      <c r="V51" s="128"/>
      <c r="W51" s="128"/>
    </row>
    <row r="52" spans="1:23" s="156" customFormat="1" x14ac:dyDescent="0.25">
      <c r="A52" s="145"/>
      <c r="B52" s="151"/>
      <c r="C52" s="151"/>
      <c r="D52" s="152"/>
      <c r="E52" s="151"/>
      <c r="F52" s="326" t="s">
        <v>307</v>
      </c>
      <c r="G52" s="326"/>
      <c r="H52" s="163">
        <f>ROUND(H51*$H$6,2)</f>
        <v>0.79</v>
      </c>
      <c r="I52" s="128"/>
      <c r="J52" s="128"/>
      <c r="K52" s="128"/>
      <c r="L52" s="128"/>
      <c r="M52" s="128"/>
      <c r="N52" s="128"/>
      <c r="O52" s="128"/>
      <c r="P52" s="128"/>
      <c r="Q52" s="128"/>
      <c r="R52" s="128"/>
      <c r="S52" s="128"/>
      <c r="T52" s="128"/>
      <c r="U52" s="128"/>
      <c r="V52" s="128"/>
      <c r="W52" s="128"/>
    </row>
    <row r="53" spans="1:23" s="128" customFormat="1" x14ac:dyDescent="0.25">
      <c r="A53" s="145"/>
      <c r="B53" s="151"/>
      <c r="C53" s="151"/>
      <c r="D53" s="152"/>
      <c r="E53" s="151"/>
      <c r="F53" s="327" t="s">
        <v>308</v>
      </c>
      <c r="G53" s="328"/>
      <c r="H53" s="157">
        <f>SUM(H51:H52)</f>
        <v>3.5300000000000002</v>
      </c>
    </row>
    <row r="54" spans="1:23" s="128" customFormat="1" ht="30" x14ac:dyDescent="0.25">
      <c r="A54" s="145" t="s">
        <v>313</v>
      </c>
      <c r="B54" s="115" t="s">
        <v>181</v>
      </c>
      <c r="C54" s="115" t="str">
        <f>'Itens para CPUs'!B137</f>
        <v>SINAPI 4417</v>
      </c>
      <c r="D54" s="147" t="str">
        <f>'Itens para CPUs'!A137</f>
        <v>SARRAFO DE MADEIRA NAO APARELHADA *2,5 X 7* CM, MACARANDUBA, ANGELIM OU EQUIVALENTE DA REGIAO</v>
      </c>
      <c r="E54" s="115" t="str">
        <f>'Itens para CPUs'!D137</f>
        <v>M</v>
      </c>
      <c r="F54" s="148">
        <v>1</v>
      </c>
      <c r="G54" s="149">
        <f>'Itens para CPUs'!F137</f>
        <v>3.7</v>
      </c>
      <c r="H54" s="150">
        <f>ROUND(F54*G54,2)</f>
        <v>3.7</v>
      </c>
    </row>
    <row r="55" spans="1:23" s="128" customFormat="1" ht="30" x14ac:dyDescent="0.25">
      <c r="A55" s="145"/>
      <c r="B55" s="115" t="s">
        <v>181</v>
      </c>
      <c r="C55" s="115" t="str">
        <f>'Itens para CPUs'!B129</f>
        <v>SINAPI 4491</v>
      </c>
      <c r="D55" s="147" t="str">
        <f>'Itens para CPUs'!A129</f>
        <v>PONTALETE DE MADEIRA NÃO APARELHADA *7,5 X 7,5* CM (3 X 3 ") PINUS, MISTA OU EQUIVALENTE DA REGIÃO</v>
      </c>
      <c r="E55" s="115" t="str">
        <f>'Itens para CPUs'!D129</f>
        <v>M</v>
      </c>
      <c r="F55" s="148">
        <v>4</v>
      </c>
      <c r="G55" s="149">
        <f>'Itens para CPUs'!F129</f>
        <v>4.8099999999999996</v>
      </c>
      <c r="H55" s="150">
        <f t="shared" ref="H55:H57" si="4">ROUND(F55*G55,2)</f>
        <v>19.239999999999998</v>
      </c>
    </row>
    <row r="56" spans="1:23" s="128" customFormat="1" ht="30" x14ac:dyDescent="0.25">
      <c r="A56" s="145"/>
      <c r="B56" s="115" t="s">
        <v>181</v>
      </c>
      <c r="C56" s="115" t="str">
        <f>'Itens para CPUs'!B128</f>
        <v>SINAPI 4813</v>
      </c>
      <c r="D56" s="147" t="str">
        <f>'Itens para CPUs'!A128</f>
        <v>PLACA DE OBRA (PARA CONSTRUCAO CIVIL) EM CHAPA GALVANIZADA *N. 22*, DE *2,0 X 1,125* M</v>
      </c>
      <c r="E56" s="115" t="str">
        <f>'Itens para CPUs'!D128</f>
        <v>M²</v>
      </c>
      <c r="F56" s="148">
        <v>1</v>
      </c>
      <c r="G56" s="149">
        <f>'Itens para CPUs'!F128</f>
        <v>200</v>
      </c>
      <c r="H56" s="150">
        <f t="shared" si="4"/>
        <v>200</v>
      </c>
    </row>
    <row r="57" spans="1:23" s="128" customFormat="1" x14ac:dyDescent="0.25">
      <c r="A57" s="145"/>
      <c r="B57" s="115" t="s">
        <v>181</v>
      </c>
      <c r="C57" s="115" t="str">
        <f>'Itens para CPUs'!B131</f>
        <v>SINAPI 5075</v>
      </c>
      <c r="D57" s="147" t="str">
        <f>'Itens para CPUs'!A131</f>
        <v>PREGO DE AÇO POLIDO COM CABEÇA 18 X 30 (2 3/4 X 10)</v>
      </c>
      <c r="E57" s="149" t="str">
        <f>'Itens para CPUs'!D131</f>
        <v>KG</v>
      </c>
      <c r="F57" s="148">
        <v>0.11</v>
      </c>
      <c r="G57" s="149">
        <f>'Itens para CPUs'!F131</f>
        <v>9.43</v>
      </c>
      <c r="H57" s="150">
        <f t="shared" si="4"/>
        <v>1.04</v>
      </c>
    </row>
    <row r="58" spans="1:23" s="128" customFormat="1" x14ac:dyDescent="0.25">
      <c r="A58" s="145"/>
      <c r="B58" s="151"/>
      <c r="C58" s="151"/>
      <c r="D58" s="152"/>
      <c r="E58" s="151"/>
      <c r="F58" s="326" t="s">
        <v>292</v>
      </c>
      <c r="G58" s="326"/>
      <c r="H58" s="153">
        <f>SUM(H54:H57)</f>
        <v>223.98</v>
      </c>
    </row>
    <row r="59" spans="1:23" s="128" customFormat="1" x14ac:dyDescent="0.25">
      <c r="A59" s="145"/>
      <c r="B59" s="151"/>
      <c r="C59" s="151"/>
      <c r="D59" s="152"/>
      <c r="E59" s="151"/>
      <c r="F59" s="326" t="s">
        <v>291</v>
      </c>
      <c r="G59" s="326"/>
      <c r="H59" s="153">
        <f>ROUND(H58*$H$7,2)</f>
        <v>26.88</v>
      </c>
    </row>
    <row r="60" spans="1:23" s="128" customFormat="1" x14ac:dyDescent="0.25">
      <c r="A60" s="145"/>
      <c r="B60" s="151"/>
      <c r="C60" s="151"/>
      <c r="D60" s="152"/>
      <c r="E60" s="151"/>
      <c r="F60" s="327" t="s">
        <v>297</v>
      </c>
      <c r="G60" s="328"/>
      <c r="H60" s="157">
        <f>SUM(H58:H59)</f>
        <v>250.85999999999999</v>
      </c>
    </row>
    <row r="61" spans="1:23" s="128" customFormat="1" x14ac:dyDescent="0.25">
      <c r="A61" s="145"/>
      <c r="B61" s="151"/>
      <c r="C61" s="151"/>
      <c r="D61" s="152"/>
      <c r="E61" s="151"/>
      <c r="F61" s="330" t="s">
        <v>174</v>
      </c>
      <c r="G61" s="330"/>
      <c r="H61" s="159">
        <f>SUM(H48,H53,H60)</f>
        <v>324.95999999999998</v>
      </c>
    </row>
    <row r="62" spans="1:23" s="128" customFormat="1" x14ac:dyDescent="0.25">
      <c r="A62" s="145"/>
      <c r="B62" s="151"/>
      <c r="C62" s="151"/>
      <c r="D62" s="152"/>
      <c r="E62" s="151"/>
      <c r="F62" s="151"/>
      <c r="G62" s="151"/>
      <c r="H62" s="164"/>
    </row>
    <row r="63" spans="1:23" s="128" customFormat="1" x14ac:dyDescent="0.25">
      <c r="A63" s="145"/>
      <c r="B63" s="151"/>
      <c r="C63" s="151"/>
      <c r="D63" s="152"/>
      <c r="E63" s="151"/>
      <c r="F63" s="151"/>
      <c r="G63" s="151"/>
      <c r="H63" s="164"/>
    </row>
    <row r="64" spans="1:23" s="156" customFormat="1" x14ac:dyDescent="0.25">
      <c r="A64" s="174"/>
      <c r="B64" s="146" t="s">
        <v>299</v>
      </c>
      <c r="C64" s="146" t="s">
        <v>300</v>
      </c>
      <c r="D64" s="331" t="s">
        <v>188</v>
      </c>
      <c r="E64" s="146" t="s">
        <v>6</v>
      </c>
      <c r="F64" s="146" t="s">
        <v>7</v>
      </c>
      <c r="G64" s="333" t="s">
        <v>132</v>
      </c>
      <c r="H64" s="333" t="s">
        <v>133</v>
      </c>
    </row>
    <row r="65" spans="1:8" s="156" customFormat="1" x14ac:dyDescent="0.25">
      <c r="A65" s="174"/>
      <c r="B65" s="146" t="s">
        <v>489</v>
      </c>
      <c r="C65" s="146" t="s">
        <v>281</v>
      </c>
      <c r="D65" s="332"/>
      <c r="E65" s="146" t="s">
        <v>189</v>
      </c>
      <c r="F65" s="146">
        <v>1</v>
      </c>
      <c r="G65" s="334"/>
      <c r="H65" s="334"/>
    </row>
    <row r="66" spans="1:8" s="156" customFormat="1" x14ac:dyDescent="0.25">
      <c r="A66" s="174" t="s">
        <v>311</v>
      </c>
      <c r="B66" s="115"/>
      <c r="C66" s="115"/>
      <c r="D66" s="147"/>
      <c r="E66" s="115"/>
      <c r="F66" s="148"/>
      <c r="G66" s="149"/>
      <c r="H66" s="150">
        <f>ROUND(F66*G66,2)</f>
        <v>0</v>
      </c>
    </row>
    <row r="67" spans="1:8" s="156" customFormat="1" x14ac:dyDescent="0.25">
      <c r="A67" s="174"/>
      <c r="B67" s="115"/>
      <c r="C67" s="115"/>
      <c r="D67" s="147"/>
      <c r="E67" s="115"/>
      <c r="F67" s="148"/>
      <c r="G67" s="149"/>
      <c r="H67" s="150">
        <f>ROUND(F67*G67,2)</f>
        <v>0</v>
      </c>
    </row>
    <row r="68" spans="1:8" s="156" customFormat="1" x14ac:dyDescent="0.25">
      <c r="A68" s="174"/>
      <c r="B68" s="175"/>
      <c r="C68" s="175"/>
      <c r="D68" s="176"/>
      <c r="E68" s="175"/>
      <c r="F68" s="335" t="s">
        <v>304</v>
      </c>
      <c r="G68" s="335"/>
      <c r="H68" s="153">
        <f>SUM(H66:H67)</f>
        <v>0</v>
      </c>
    </row>
    <row r="69" spans="1:8" s="156" customFormat="1" x14ac:dyDescent="0.25">
      <c r="A69" s="174"/>
      <c r="B69" s="175"/>
      <c r="C69" s="175"/>
      <c r="D69" s="176"/>
      <c r="E69" s="175"/>
      <c r="F69" s="326" t="s">
        <v>302</v>
      </c>
      <c r="G69" s="326"/>
      <c r="H69" s="154">
        <f>ROUND(H68*$H$6,2)</f>
        <v>0</v>
      </c>
    </row>
    <row r="70" spans="1:8" s="156" customFormat="1" x14ac:dyDescent="0.25">
      <c r="A70" s="174"/>
      <c r="B70" s="175"/>
      <c r="C70" s="175"/>
      <c r="D70" s="176"/>
      <c r="E70" s="175"/>
      <c r="F70" s="336" t="s">
        <v>298</v>
      </c>
      <c r="G70" s="336"/>
      <c r="H70" s="155">
        <f>SUM(H68:H69)</f>
        <v>0</v>
      </c>
    </row>
    <row r="71" spans="1:8" s="156" customFormat="1" ht="60" x14ac:dyDescent="0.25">
      <c r="A71" s="174" t="s">
        <v>312</v>
      </c>
      <c r="B71" s="115" t="s">
        <v>374</v>
      </c>
      <c r="C71" s="115" t="str">
        <f>'Itens para CPUs'!B43</f>
        <v>SINAPI 5824</v>
      </c>
      <c r="D71" s="147" t="str">
        <f>'Itens para CPUs'!A43</f>
        <v>CAMINHÃO TOCO, PBT 16.000 KG, CARGA ÚTIL MÁX. 10.685 KG, DIST. ENTRE EIXOS 4,8 M, POTÊNCIA 189 CV, INCLUSIVE CARROCERIA FIXA ABERTA DE MADEIRA P/ TRANSPORTE GERAL DE CARGA SECA, DIMEN. APROX. 2,5 X 7,00 X 0,50 M - CHP DIURNO. AF_06/2014</v>
      </c>
      <c r="E71" s="115" t="str">
        <f>'Itens para CPUs'!D43</f>
        <v>CHP</v>
      </c>
      <c r="F71" s="148">
        <v>4.4999999999999997E-3</v>
      </c>
      <c r="G71" s="149">
        <f>'Itens para CPUs'!F43</f>
        <v>137.02000000000001</v>
      </c>
      <c r="H71" s="150">
        <f>ROUND(F71*G71,2)</f>
        <v>0.62</v>
      </c>
    </row>
    <row r="72" spans="1:8" s="156" customFormat="1" x14ac:dyDescent="0.25">
      <c r="A72" s="174"/>
      <c r="B72" s="115"/>
      <c r="C72" s="115"/>
      <c r="D72" s="147"/>
      <c r="E72" s="115"/>
      <c r="F72" s="148"/>
      <c r="G72" s="149"/>
      <c r="H72" s="150">
        <f>ROUND(F72*G72,2)</f>
        <v>0</v>
      </c>
    </row>
    <row r="73" spans="1:8" s="156" customFormat="1" x14ac:dyDescent="0.25">
      <c r="A73" s="174"/>
      <c r="B73" s="175"/>
      <c r="C73" s="175"/>
      <c r="D73" s="176"/>
      <c r="E73" s="175"/>
      <c r="F73" s="335" t="s">
        <v>303</v>
      </c>
      <c r="G73" s="335"/>
      <c r="H73" s="171">
        <f>SUM(H71:H72)</f>
        <v>0.62</v>
      </c>
    </row>
    <row r="74" spans="1:8" s="156" customFormat="1" x14ac:dyDescent="0.25">
      <c r="A74" s="174"/>
      <c r="B74" s="175"/>
      <c r="C74" s="175"/>
      <c r="D74" s="176"/>
      <c r="E74" s="175"/>
      <c r="F74" s="326" t="s">
        <v>307</v>
      </c>
      <c r="G74" s="326"/>
      <c r="H74" s="163">
        <f>ROUND(H73*$H$6,2)</f>
        <v>0.18</v>
      </c>
    </row>
    <row r="75" spans="1:8" s="156" customFormat="1" x14ac:dyDescent="0.25">
      <c r="A75" s="174"/>
      <c r="B75" s="175"/>
      <c r="C75" s="175"/>
      <c r="D75" s="176"/>
      <c r="E75" s="175"/>
      <c r="F75" s="327" t="s">
        <v>308</v>
      </c>
      <c r="G75" s="328"/>
      <c r="H75" s="157">
        <f>SUM(H73:H74)</f>
        <v>0.8</v>
      </c>
    </row>
    <row r="76" spans="1:8" s="128" customFormat="1" x14ac:dyDescent="0.25">
      <c r="A76" s="145" t="s">
        <v>313</v>
      </c>
      <c r="B76" s="115"/>
      <c r="C76" s="115"/>
      <c r="D76" s="147"/>
      <c r="E76" s="115"/>
      <c r="F76" s="148"/>
      <c r="G76" s="149"/>
      <c r="H76" s="150">
        <f t="shared" ref="H76:H77" si="5">ROUND(F76*G76,2)</f>
        <v>0</v>
      </c>
    </row>
    <row r="77" spans="1:8" s="128" customFormat="1" x14ac:dyDescent="0.25">
      <c r="A77" s="145"/>
      <c r="B77" s="115"/>
      <c r="C77" s="115"/>
      <c r="D77" s="147"/>
      <c r="E77" s="115"/>
      <c r="F77" s="148"/>
      <c r="G77" s="149"/>
      <c r="H77" s="150">
        <f t="shared" si="5"/>
        <v>0</v>
      </c>
    </row>
    <row r="78" spans="1:8" s="128" customFormat="1" x14ac:dyDescent="0.25">
      <c r="A78" s="145"/>
      <c r="B78" s="151"/>
      <c r="C78" s="151"/>
      <c r="D78" s="152"/>
      <c r="E78" s="151"/>
      <c r="F78" s="326" t="s">
        <v>292</v>
      </c>
      <c r="G78" s="326"/>
      <c r="H78" s="153">
        <f>SUM(H76:H77)</f>
        <v>0</v>
      </c>
    </row>
    <row r="79" spans="1:8" s="128" customFormat="1" x14ac:dyDescent="0.25">
      <c r="A79" s="145"/>
      <c r="B79" s="151"/>
      <c r="C79" s="151"/>
      <c r="D79" s="152"/>
      <c r="E79" s="151"/>
      <c r="F79" s="326" t="s">
        <v>291</v>
      </c>
      <c r="G79" s="326"/>
      <c r="H79" s="153">
        <f>ROUND(H78*$H$7,2)</f>
        <v>0</v>
      </c>
    </row>
    <row r="80" spans="1:8" s="128" customFormat="1" x14ac:dyDescent="0.25">
      <c r="A80" s="145"/>
      <c r="B80" s="151"/>
      <c r="C80" s="151"/>
      <c r="D80" s="152"/>
      <c r="E80" s="151"/>
      <c r="F80" s="327" t="s">
        <v>297</v>
      </c>
      <c r="G80" s="328"/>
      <c r="H80" s="157">
        <f>SUM(H78:H79)</f>
        <v>0</v>
      </c>
    </row>
    <row r="81" spans="1:8" s="156" customFormat="1" x14ac:dyDescent="0.25">
      <c r="A81" s="174"/>
      <c r="B81" s="175"/>
      <c r="C81" s="175"/>
      <c r="D81" s="176"/>
      <c r="E81" s="175"/>
      <c r="F81" s="330" t="s">
        <v>174</v>
      </c>
      <c r="G81" s="330"/>
      <c r="H81" s="159">
        <f>SUM(H70,H75,H80)</f>
        <v>0.8</v>
      </c>
    </row>
    <row r="82" spans="1:8" s="156" customFormat="1" x14ac:dyDescent="0.25">
      <c r="A82" s="174"/>
      <c r="B82" s="175"/>
      <c r="C82" s="175"/>
      <c r="D82" s="176"/>
      <c r="E82" s="175"/>
      <c r="F82" s="175"/>
      <c r="G82" s="175"/>
      <c r="H82" s="177"/>
    </row>
    <row r="83" spans="1:8" s="128" customFormat="1" ht="17.25" customHeight="1" x14ac:dyDescent="0.25">
      <c r="A83" s="235"/>
      <c r="B83" s="151"/>
      <c r="C83" s="151"/>
      <c r="D83" s="234"/>
      <c r="E83" s="151"/>
      <c r="F83" s="151"/>
      <c r="G83" s="151"/>
      <c r="H83" s="164"/>
    </row>
    <row r="84" spans="1:8" s="128" customFormat="1" ht="20.25" customHeight="1" x14ac:dyDescent="0.25">
      <c r="A84" s="145"/>
      <c r="B84" s="146" t="s">
        <v>299</v>
      </c>
      <c r="C84" s="146" t="s">
        <v>300</v>
      </c>
      <c r="D84" s="331" t="s">
        <v>499</v>
      </c>
      <c r="E84" s="146" t="s">
        <v>6</v>
      </c>
      <c r="F84" s="146" t="s">
        <v>7</v>
      </c>
      <c r="G84" s="333" t="s">
        <v>132</v>
      </c>
      <c r="H84" s="333" t="s">
        <v>133</v>
      </c>
    </row>
    <row r="85" spans="1:8" s="128" customFormat="1" ht="30" customHeight="1" x14ac:dyDescent="0.25">
      <c r="A85" s="145"/>
      <c r="B85" s="146" t="s">
        <v>485</v>
      </c>
      <c r="C85" s="146" t="s">
        <v>173</v>
      </c>
      <c r="D85" s="332"/>
      <c r="E85" s="146" t="s">
        <v>392</v>
      </c>
      <c r="F85" s="146">
        <v>1</v>
      </c>
      <c r="G85" s="334"/>
      <c r="H85" s="334"/>
    </row>
    <row r="86" spans="1:8" s="128" customFormat="1" x14ac:dyDescent="0.25">
      <c r="A86" s="145" t="s">
        <v>311</v>
      </c>
      <c r="B86" s="115" t="s">
        <v>373</v>
      </c>
      <c r="C86" s="115" t="str">
        <f>'Itens para CPUs'!B45</f>
        <v>SINAPI 88261</v>
      </c>
      <c r="D86" s="147" t="str">
        <f>'Itens para CPUs'!A45</f>
        <v>CARPINTEIRO DE ESQUADRIA COM ENCARGOS COMPLEMENTARES</v>
      </c>
      <c r="E86" s="115" t="str">
        <f>'Itens para CPUs'!D45</f>
        <v>H</v>
      </c>
      <c r="F86" s="148">
        <v>230</v>
      </c>
      <c r="G86" s="149">
        <f>'Itens para CPUs'!F45</f>
        <v>22.95</v>
      </c>
      <c r="H86" s="150">
        <f>ROUND(F86*G86,2)</f>
        <v>5278.5</v>
      </c>
    </row>
    <row r="87" spans="1:8" s="128" customFormat="1" x14ac:dyDescent="0.25">
      <c r="A87" s="145"/>
      <c r="B87" s="115" t="s">
        <v>373</v>
      </c>
      <c r="C87" s="115" t="str">
        <f>'Itens para CPUs'!B138</f>
        <v>SINAPI 88316</v>
      </c>
      <c r="D87" s="147" t="str">
        <f>'Itens para CPUs'!A138</f>
        <v>SERVENTE COM ENCARGOS COMPLEMENTARES</v>
      </c>
      <c r="E87" s="115" t="str">
        <f>'Itens para CPUs'!D138</f>
        <v>H</v>
      </c>
      <c r="F87" s="148">
        <v>230</v>
      </c>
      <c r="G87" s="149">
        <f>'Itens para CPUs'!F138</f>
        <v>15.94</v>
      </c>
      <c r="H87" s="150">
        <f>ROUND(F87*G87,2)</f>
        <v>3666.2</v>
      </c>
    </row>
    <row r="88" spans="1:8" s="128" customFormat="1" x14ac:dyDescent="0.25">
      <c r="A88" s="145"/>
      <c r="B88" s="151"/>
      <c r="C88" s="151"/>
      <c r="D88" s="152"/>
      <c r="E88" s="151"/>
      <c r="F88" s="335" t="s">
        <v>304</v>
      </c>
      <c r="G88" s="335"/>
      <c r="H88" s="153">
        <f>SUM(H85:H86)</f>
        <v>5278.5</v>
      </c>
    </row>
    <row r="89" spans="1:8" s="128" customFormat="1" x14ac:dyDescent="0.25">
      <c r="A89" s="145"/>
      <c r="B89" s="151"/>
      <c r="C89" s="151"/>
      <c r="D89" s="152"/>
      <c r="E89" s="151"/>
      <c r="F89" s="326" t="s">
        <v>302</v>
      </c>
      <c r="G89" s="326"/>
      <c r="H89" s="154">
        <f>ROUND(H88*$H$6,2)</f>
        <v>1521.26</v>
      </c>
    </row>
    <row r="90" spans="1:8" s="128" customFormat="1" x14ac:dyDescent="0.25">
      <c r="A90" s="145"/>
      <c r="B90" s="151"/>
      <c r="C90" s="151"/>
      <c r="D90" s="152"/>
      <c r="E90" s="151"/>
      <c r="F90" s="336" t="s">
        <v>298</v>
      </c>
      <c r="G90" s="336"/>
      <c r="H90" s="155">
        <f>SUM(H88:H89)</f>
        <v>6799.76</v>
      </c>
    </row>
    <row r="91" spans="1:8" s="156" customFormat="1" x14ac:dyDescent="0.25">
      <c r="A91" s="174" t="s">
        <v>312</v>
      </c>
      <c r="B91" s="115" t="s">
        <v>173</v>
      </c>
      <c r="C91" s="115" t="str">
        <f>'Itens para CPUs'!B59</f>
        <v>SINAPI 85331</v>
      </c>
      <c r="D91" s="147" t="str">
        <f>'Itens para CPUs'!A59</f>
        <v>CORTE DE CAPOEIRA FINA A FOICE</v>
      </c>
      <c r="E91" s="115" t="str">
        <f>'Itens para CPUs'!D59</f>
        <v>M²</v>
      </c>
      <c r="F91" s="148">
        <f>(0.5+0.5)*1000</f>
        <v>1000</v>
      </c>
      <c r="G91" s="149">
        <f>'Itens para CPUs'!F59</f>
        <v>1.23</v>
      </c>
      <c r="H91" s="150">
        <f>ROUND(F91*G91,2)</f>
        <v>1230</v>
      </c>
    </row>
    <row r="92" spans="1:8" s="156" customFormat="1" ht="30" x14ac:dyDescent="0.25">
      <c r="A92" s="174"/>
      <c r="B92" s="115" t="s">
        <v>173</v>
      </c>
      <c r="C92" s="115" t="str">
        <f>'Itens para CPUs'!B144</f>
        <v>SINAPI 72838</v>
      </c>
      <c r="D92" s="147" t="str">
        <f>'Itens para CPUs'!A144</f>
        <v>TRANSPORTE COMERCIAL COM CAMINHÃO CARROCERIA 9 T, RODOVIA EM LEITO NATURAL</v>
      </c>
      <c r="E92" s="115" t="str">
        <f>'Itens para CPUs'!D144</f>
        <v>TxKM</v>
      </c>
      <c r="F92" s="148">
        <f>3.5*70*2</f>
        <v>490</v>
      </c>
      <c r="G92" s="149">
        <f>'Itens para CPUs'!F144</f>
        <v>0.91</v>
      </c>
      <c r="H92" s="150">
        <f>ROUND(F92*G92,2)</f>
        <v>445.9</v>
      </c>
    </row>
    <row r="93" spans="1:8" s="156" customFormat="1" x14ac:dyDescent="0.25">
      <c r="A93" s="174"/>
      <c r="B93" s="175"/>
      <c r="C93" s="175"/>
      <c r="D93" s="176"/>
      <c r="E93" s="175"/>
      <c r="F93" s="335" t="s">
        <v>303</v>
      </c>
      <c r="G93" s="335"/>
      <c r="H93" s="171">
        <f>SUM(H91:H92)</f>
        <v>1675.9</v>
      </c>
    </row>
    <row r="94" spans="1:8" s="156" customFormat="1" x14ac:dyDescent="0.25">
      <c r="A94" s="174"/>
      <c r="B94" s="175"/>
      <c r="C94" s="175"/>
      <c r="D94" s="176"/>
      <c r="E94" s="175"/>
      <c r="F94" s="326" t="s">
        <v>307</v>
      </c>
      <c r="G94" s="326"/>
      <c r="H94" s="163">
        <f>ROUND(H93*$H$6,2)</f>
        <v>482.99</v>
      </c>
    </row>
    <row r="95" spans="1:8" s="156" customFormat="1" x14ac:dyDescent="0.25">
      <c r="A95" s="174"/>
      <c r="B95" s="175"/>
      <c r="C95" s="175"/>
      <c r="D95" s="176"/>
      <c r="E95" s="175"/>
      <c r="F95" s="327" t="s">
        <v>308</v>
      </c>
      <c r="G95" s="328"/>
      <c r="H95" s="157">
        <f>SUM(H93:H94)</f>
        <v>2158.8900000000003</v>
      </c>
    </row>
    <row r="96" spans="1:8" s="128" customFormat="1" ht="30" x14ac:dyDescent="0.25">
      <c r="A96" s="145" t="s">
        <v>313</v>
      </c>
      <c r="B96" s="115" t="s">
        <v>379</v>
      </c>
      <c r="C96" s="115" t="str">
        <f>'Itens para CPUs'!B77</f>
        <v>SINAPI 21138</v>
      </c>
      <c r="D96" s="147" t="str">
        <f>'Itens para CPUs'!A77</f>
        <v>ESTACA DE EUCALIPTO TRATADO, DIÂMETRO = 7 A 11 CM, COMPRIMENTO = 2,20 M</v>
      </c>
      <c r="E96" s="115" t="str">
        <f>'Itens para CPUs'!D77</f>
        <v>M</v>
      </c>
      <c r="F96" s="148">
        <f>293*2.2</f>
        <v>644.6</v>
      </c>
      <c r="G96" s="149">
        <f>'Itens para CPUs'!F77</f>
        <v>6.53</v>
      </c>
      <c r="H96" s="150">
        <f t="shared" ref="H96:H100" si="6">ROUND(F96*G96,2)</f>
        <v>4209.24</v>
      </c>
    </row>
    <row r="97" spans="1:8" s="128" customFormat="1" ht="30" x14ac:dyDescent="0.25">
      <c r="A97" s="145"/>
      <c r="B97" s="115" t="s">
        <v>379</v>
      </c>
      <c r="C97" s="115" t="str">
        <f>'Itens para CPUs'!B109</f>
        <v>SINAPI 2747</v>
      </c>
      <c r="D97" s="147" t="str">
        <f>'Itens para CPUs'!A109</f>
        <v>MOURÃO DE EUCALIPTO TRATADO, DIÂMETRO = 16 A 19 CM, COMPRIMENTO = 2,20 M</v>
      </c>
      <c r="E97" s="115" t="str">
        <f>'Itens para CPUs'!D109</f>
        <v>M</v>
      </c>
      <c r="F97" s="148">
        <f>41*2.2</f>
        <v>90.2</v>
      </c>
      <c r="G97" s="149">
        <f>'Itens para CPUs'!F109</f>
        <v>16.14</v>
      </c>
      <c r="H97" s="150">
        <f t="shared" si="6"/>
        <v>1455.83</v>
      </c>
    </row>
    <row r="98" spans="1:8" s="128" customFormat="1" x14ac:dyDescent="0.25">
      <c r="A98" s="145"/>
      <c r="B98" s="115" t="s">
        <v>379</v>
      </c>
      <c r="C98" s="115" t="str">
        <f>'Itens para CPUs'!B28</f>
        <v>SINAPI 340</v>
      </c>
      <c r="D98" s="147" t="str">
        <f>'Itens para CPUs'!A28</f>
        <v>ARAME FARPADO GALVANIZADO, 16 BWG (1,65 MM), CLASSE 250</v>
      </c>
      <c r="E98" s="115" t="str">
        <f>'Itens para CPUs'!D28</f>
        <v>M</v>
      </c>
      <c r="F98" s="148">
        <f>8*1020</f>
        <v>8160</v>
      </c>
      <c r="G98" s="149">
        <f>'Itens para CPUs'!F28</f>
        <v>0.8</v>
      </c>
      <c r="H98" s="150">
        <f t="shared" si="6"/>
        <v>6528</v>
      </c>
    </row>
    <row r="99" spans="1:8" s="128" customFormat="1" x14ac:dyDescent="0.25">
      <c r="A99" s="145"/>
      <c r="B99" s="115" t="s">
        <v>379</v>
      </c>
      <c r="C99" s="115" t="str">
        <f>'Itens para CPUs'!B89</f>
        <v>SINAPI 5076</v>
      </c>
      <c r="D99" s="147" t="str">
        <f>'Itens para CPUs'!A89</f>
        <v>GRAMPO DE AÇO POLIDO 1" x 9</v>
      </c>
      <c r="E99" s="115" t="str">
        <f>'Itens para CPUs'!D89</f>
        <v>KG</v>
      </c>
      <c r="F99" s="148">
        <v>14</v>
      </c>
      <c r="G99" s="149">
        <f>'Itens para CPUs'!F89</f>
        <v>9.52</v>
      </c>
      <c r="H99" s="150">
        <f t="shared" si="6"/>
        <v>133.28</v>
      </c>
    </row>
    <row r="100" spans="1:8" s="128" customFormat="1" ht="30" x14ac:dyDescent="0.25">
      <c r="A100" s="145"/>
      <c r="B100" s="115" t="s">
        <v>379</v>
      </c>
      <c r="C100" s="115" t="str">
        <f>'Itens para CPUs'!B62</f>
        <v>COTAÇÃO</v>
      </c>
      <c r="D100" s="147" t="str">
        <f>'Itens para CPUs'!A62</f>
        <v>DISTANCIADOR DE ARAMES PARA CERCAS (BALANCINS), ALTURA 1,20 M, DIÂMETRO DO FIO = 3,0 MM, FABRICADO COM ARAME ZINCADO</v>
      </c>
      <c r="E100" s="115" t="str">
        <f>'Itens para CPUs'!D62</f>
        <v>UNIDADE</v>
      </c>
      <c r="F100" s="148">
        <v>334</v>
      </c>
      <c r="G100" s="149">
        <f>'Itens para CPUs'!F62</f>
        <v>1.28</v>
      </c>
      <c r="H100" s="150">
        <f t="shared" si="6"/>
        <v>427.52</v>
      </c>
    </row>
    <row r="101" spans="1:8" s="128" customFormat="1" x14ac:dyDescent="0.25">
      <c r="A101" s="145"/>
      <c r="B101" s="151"/>
      <c r="C101" s="151"/>
      <c r="D101" s="152"/>
      <c r="E101" s="151"/>
      <c r="F101" s="329" t="s">
        <v>292</v>
      </c>
      <c r="G101" s="329"/>
      <c r="H101" s="171">
        <f>SUM(H96:H100)</f>
        <v>12753.87</v>
      </c>
    </row>
    <row r="102" spans="1:8" s="128" customFormat="1" x14ac:dyDescent="0.25">
      <c r="A102" s="145"/>
      <c r="B102" s="151"/>
      <c r="C102" s="151"/>
      <c r="D102" s="152"/>
      <c r="E102" s="151"/>
      <c r="F102" s="329" t="s">
        <v>291</v>
      </c>
      <c r="G102" s="329"/>
      <c r="H102" s="171">
        <f>ROUND(H101*$H$7,2)</f>
        <v>1530.46</v>
      </c>
    </row>
    <row r="103" spans="1:8" s="128" customFormat="1" x14ac:dyDescent="0.25">
      <c r="A103" s="145"/>
      <c r="B103" s="151"/>
      <c r="C103" s="151"/>
      <c r="D103" s="152"/>
      <c r="E103" s="151"/>
      <c r="F103" s="327" t="s">
        <v>297</v>
      </c>
      <c r="G103" s="328"/>
      <c r="H103" s="157">
        <f>SUM(H101:H102)</f>
        <v>14284.330000000002</v>
      </c>
    </row>
    <row r="104" spans="1:8" s="128" customFormat="1" x14ac:dyDescent="0.25">
      <c r="A104" s="145"/>
      <c r="B104" s="151"/>
      <c r="C104" s="151"/>
      <c r="D104" s="152"/>
      <c r="E104" s="151"/>
      <c r="F104" s="330" t="s">
        <v>174</v>
      </c>
      <c r="G104" s="330"/>
      <c r="H104" s="159">
        <f>SUM(H90,H95,H103)</f>
        <v>23242.980000000003</v>
      </c>
    </row>
    <row r="105" spans="1:8" s="128" customFormat="1" x14ac:dyDescent="0.25">
      <c r="A105" s="145"/>
      <c r="B105" s="151"/>
      <c r="C105" s="151"/>
      <c r="D105" s="152"/>
      <c r="E105" s="151"/>
      <c r="F105" s="151"/>
      <c r="G105" s="151"/>
      <c r="H105" s="164"/>
    </row>
    <row r="106" spans="1:8" s="128" customFormat="1" x14ac:dyDescent="0.25">
      <c r="A106" s="145"/>
      <c r="B106" s="151"/>
      <c r="C106" s="151"/>
      <c r="D106" s="152"/>
      <c r="E106" s="151"/>
      <c r="F106" s="151"/>
      <c r="G106" s="151"/>
      <c r="H106" s="164"/>
    </row>
    <row r="107" spans="1:8" s="128" customFormat="1" x14ac:dyDescent="0.25">
      <c r="A107" s="145"/>
      <c r="B107" s="146" t="s">
        <v>299</v>
      </c>
      <c r="C107" s="146" t="s">
        <v>300</v>
      </c>
      <c r="D107" s="331" t="s">
        <v>550</v>
      </c>
      <c r="E107" s="146" t="s">
        <v>6</v>
      </c>
      <c r="F107" s="146" t="s">
        <v>7</v>
      </c>
      <c r="G107" s="333" t="s">
        <v>132</v>
      </c>
      <c r="H107" s="333" t="s">
        <v>133</v>
      </c>
    </row>
    <row r="108" spans="1:8" s="128" customFormat="1" ht="30.75" customHeight="1" x14ac:dyDescent="0.25">
      <c r="A108" s="145"/>
      <c r="B108" s="146" t="s">
        <v>486</v>
      </c>
      <c r="C108" s="146" t="s">
        <v>401</v>
      </c>
      <c r="D108" s="332"/>
      <c r="E108" s="146" t="s">
        <v>6</v>
      </c>
      <c r="F108" s="146">
        <v>1</v>
      </c>
      <c r="G108" s="334"/>
      <c r="H108" s="334"/>
    </row>
    <row r="109" spans="1:8" s="128" customFormat="1" x14ac:dyDescent="0.25">
      <c r="A109" s="145" t="s">
        <v>311</v>
      </c>
      <c r="B109" s="115" t="s">
        <v>373</v>
      </c>
      <c r="C109" s="115" t="str">
        <f>'Itens para CPUs'!B16</f>
        <v>SINAPI 88243</v>
      </c>
      <c r="D109" s="147" t="str">
        <f>'Itens para CPUs'!A16</f>
        <v>AJUDANTE ESPECIALIZADO COM ENCARGOS COMPLEMENTARES</v>
      </c>
      <c r="E109" s="115" t="str">
        <f>'Itens para CPUs'!D16</f>
        <v>H</v>
      </c>
      <c r="F109" s="148">
        <v>2.21</v>
      </c>
      <c r="G109" s="149">
        <f>'Itens para CPUs'!F16</f>
        <v>18.88</v>
      </c>
      <c r="H109" s="150">
        <f>ROUND(F109*G109,2)</f>
        <v>41.72</v>
      </c>
    </row>
    <row r="110" spans="1:8" s="128" customFormat="1" x14ac:dyDescent="0.25">
      <c r="A110" s="145"/>
      <c r="B110" s="115"/>
      <c r="C110" s="115"/>
      <c r="D110" s="147"/>
      <c r="E110" s="115"/>
      <c r="F110" s="148"/>
      <c r="G110" s="149"/>
      <c r="H110" s="150">
        <f>ROUND(F110*G110,2)</f>
        <v>0</v>
      </c>
    </row>
    <row r="111" spans="1:8" s="128" customFormat="1" x14ac:dyDescent="0.25">
      <c r="A111" s="145"/>
      <c r="B111" s="151"/>
      <c r="C111" s="151"/>
      <c r="D111" s="152"/>
      <c r="E111" s="151"/>
      <c r="F111" s="335" t="s">
        <v>304</v>
      </c>
      <c r="G111" s="335"/>
      <c r="H111" s="153">
        <f>SUM(H109:H110)</f>
        <v>41.72</v>
      </c>
    </row>
    <row r="112" spans="1:8" s="128" customFormat="1" x14ac:dyDescent="0.25">
      <c r="A112" s="145"/>
      <c r="B112" s="151"/>
      <c r="C112" s="151"/>
      <c r="D112" s="152"/>
      <c r="E112" s="151"/>
      <c r="F112" s="326" t="s">
        <v>302</v>
      </c>
      <c r="G112" s="326"/>
      <c r="H112" s="154">
        <f>ROUND(H111*$H$6,2)</f>
        <v>12.02</v>
      </c>
    </row>
    <row r="113" spans="1:8" s="128" customFormat="1" x14ac:dyDescent="0.25">
      <c r="A113" s="145"/>
      <c r="B113" s="151"/>
      <c r="C113" s="151"/>
      <c r="D113" s="152"/>
      <c r="E113" s="151"/>
      <c r="F113" s="336" t="s">
        <v>298</v>
      </c>
      <c r="G113" s="336"/>
      <c r="H113" s="155">
        <f>SUM(H111:H112)</f>
        <v>53.739999999999995</v>
      </c>
    </row>
    <row r="114" spans="1:8" s="156" customFormat="1" ht="30" x14ac:dyDescent="0.25">
      <c r="A114" s="174" t="s">
        <v>312</v>
      </c>
      <c r="B114" s="115" t="s">
        <v>173</v>
      </c>
      <c r="C114" s="115" t="str">
        <f>'Itens para CPUs'!B118</f>
        <v>SINAPI 5944</v>
      </c>
      <c r="D114" s="147" t="str">
        <f>'Itens para CPUs'!A118</f>
        <v>PÁ CARREGADEIRA SOBRE RODAS, POTÊNCIA 197 HP, CAPACIDADE DA CAÇAMBA 2,5 A 3,5 M³, PESO OPERACIONAL 18338 KG - CHP DIURNO. AF_06/2014</v>
      </c>
      <c r="E114" s="115" t="str">
        <f>'Itens para CPUs'!D118</f>
        <v>CHP</v>
      </c>
      <c r="F114" s="148">
        <v>2.21</v>
      </c>
      <c r="G114" s="149">
        <f>'Itens para CPUs'!F118</f>
        <v>194.25</v>
      </c>
      <c r="H114" s="150">
        <f>ROUND(F114*G114,2)</f>
        <v>429.29</v>
      </c>
    </row>
    <row r="115" spans="1:8" s="156" customFormat="1" ht="30" x14ac:dyDescent="0.25">
      <c r="A115" s="174"/>
      <c r="B115" s="115" t="s">
        <v>173</v>
      </c>
      <c r="C115" s="115" t="str">
        <f>'Itens para CPUs'!B117</f>
        <v>SINAPI 5946</v>
      </c>
      <c r="D115" s="147" t="str">
        <f>'Itens para CPUs'!A117</f>
        <v>PÁ CARREGADEIRA SOBRE RODAS, POTÊNCIA 197 HP, CAPACIDADE DA CAÇAMBA 2,5 A 3,5 M³, PESO OPERACIONAL 18338 KG - CHI DIURNO. AF_06/2014</v>
      </c>
      <c r="E115" s="115" t="str">
        <f>'Itens para CPUs'!D117</f>
        <v>CHI</v>
      </c>
      <c r="F115" s="148">
        <v>0.53</v>
      </c>
      <c r="G115" s="149">
        <f>'Itens para CPUs'!F117</f>
        <v>66.650000000000006</v>
      </c>
      <c r="H115" s="150">
        <f>ROUND(F115*G115,2)</f>
        <v>35.32</v>
      </c>
    </row>
    <row r="116" spans="1:8" s="156" customFormat="1" x14ac:dyDescent="0.25">
      <c r="A116" s="174"/>
      <c r="B116" s="175"/>
      <c r="C116" s="175"/>
      <c r="D116" s="176"/>
      <c r="E116" s="175"/>
      <c r="F116" s="335" t="s">
        <v>303</v>
      </c>
      <c r="G116" s="335"/>
      <c r="H116" s="171">
        <f>SUM(H114:H115)</f>
        <v>464.61</v>
      </c>
    </row>
    <row r="117" spans="1:8" s="156" customFormat="1" x14ac:dyDescent="0.25">
      <c r="A117" s="174"/>
      <c r="B117" s="175"/>
      <c r="C117" s="175"/>
      <c r="D117" s="176"/>
      <c r="E117" s="175"/>
      <c r="F117" s="326" t="s">
        <v>307</v>
      </c>
      <c r="G117" s="326"/>
      <c r="H117" s="163">
        <f>ROUND(H116*$H$6,2)</f>
        <v>133.9</v>
      </c>
    </row>
    <row r="118" spans="1:8" s="156" customFormat="1" x14ac:dyDescent="0.25">
      <c r="A118" s="174"/>
      <c r="B118" s="175"/>
      <c r="C118" s="175"/>
      <c r="D118" s="176"/>
      <c r="E118" s="175"/>
      <c r="F118" s="327" t="s">
        <v>308</v>
      </c>
      <c r="G118" s="328"/>
      <c r="H118" s="157">
        <f>SUM(H116:H117)</f>
        <v>598.51</v>
      </c>
    </row>
    <row r="119" spans="1:8" s="128" customFormat="1" x14ac:dyDescent="0.25">
      <c r="A119" s="145" t="s">
        <v>313</v>
      </c>
      <c r="B119" s="115"/>
      <c r="C119" s="115"/>
      <c r="D119" s="147"/>
      <c r="E119" s="115"/>
      <c r="F119" s="148"/>
      <c r="G119" s="149"/>
      <c r="H119" s="150">
        <f>ROUND(F119*G119,2)</f>
        <v>0</v>
      </c>
    </row>
    <row r="120" spans="1:8" s="128" customFormat="1" x14ac:dyDescent="0.25">
      <c r="A120" s="145"/>
      <c r="B120" s="115"/>
      <c r="C120" s="115"/>
      <c r="D120" s="147"/>
      <c r="E120" s="115"/>
      <c r="F120" s="148"/>
      <c r="G120" s="149"/>
      <c r="H120" s="150">
        <f>ROUND(F120*G120,2)</f>
        <v>0</v>
      </c>
    </row>
    <row r="121" spans="1:8" s="128" customFormat="1" x14ac:dyDescent="0.25">
      <c r="A121" s="145"/>
      <c r="B121" s="151"/>
      <c r="C121" s="151"/>
      <c r="D121" s="152"/>
      <c r="E121" s="151"/>
      <c r="F121" s="329" t="s">
        <v>292</v>
      </c>
      <c r="G121" s="329"/>
      <c r="H121" s="171">
        <f>SUM(H119:H120)</f>
        <v>0</v>
      </c>
    </row>
    <row r="122" spans="1:8" s="128" customFormat="1" x14ac:dyDescent="0.25">
      <c r="A122" s="145"/>
      <c r="B122" s="151"/>
      <c r="C122" s="151"/>
      <c r="D122" s="152"/>
      <c r="E122" s="151"/>
      <c r="F122" s="329" t="s">
        <v>291</v>
      </c>
      <c r="G122" s="329"/>
      <c r="H122" s="171">
        <f>ROUND(H121*$H$7,2)</f>
        <v>0</v>
      </c>
    </row>
    <row r="123" spans="1:8" s="128" customFormat="1" x14ac:dyDescent="0.25">
      <c r="A123" s="145"/>
      <c r="B123" s="151"/>
      <c r="C123" s="151"/>
      <c r="D123" s="152"/>
      <c r="E123" s="151"/>
      <c r="F123" s="327" t="s">
        <v>297</v>
      </c>
      <c r="G123" s="328"/>
      <c r="H123" s="157">
        <f>SUM(H121:H122)</f>
        <v>0</v>
      </c>
    </row>
    <row r="124" spans="1:8" s="128" customFormat="1" x14ac:dyDescent="0.25">
      <c r="A124" s="145"/>
      <c r="B124" s="151"/>
      <c r="C124" s="151"/>
      <c r="D124" s="152"/>
      <c r="E124" s="151"/>
      <c r="F124" s="330" t="s">
        <v>174</v>
      </c>
      <c r="G124" s="330"/>
      <c r="H124" s="159">
        <f>SUM(H113,H118,H123)</f>
        <v>652.25</v>
      </c>
    </row>
    <row r="125" spans="1:8" s="128" customFormat="1" x14ac:dyDescent="0.25">
      <c r="A125" s="145"/>
      <c r="B125" s="151"/>
      <c r="C125" s="151"/>
      <c r="D125" s="152"/>
      <c r="E125" s="151"/>
      <c r="F125" s="151"/>
      <c r="G125" s="151"/>
      <c r="H125" s="164"/>
    </row>
    <row r="126" spans="1:8" s="128" customFormat="1" x14ac:dyDescent="0.25">
      <c r="A126" s="237"/>
      <c r="B126" s="151"/>
      <c r="C126" s="151"/>
      <c r="D126" s="236"/>
      <c r="E126" s="151"/>
      <c r="F126" s="151"/>
      <c r="G126" s="151"/>
      <c r="H126" s="164"/>
    </row>
    <row r="127" spans="1:8" s="128" customFormat="1" x14ac:dyDescent="0.25">
      <c r="A127" s="240"/>
      <c r="B127" s="238" t="s">
        <v>299</v>
      </c>
      <c r="C127" s="238" t="s">
        <v>300</v>
      </c>
      <c r="D127" s="331" t="s">
        <v>551</v>
      </c>
      <c r="E127" s="238" t="s">
        <v>6</v>
      </c>
      <c r="F127" s="238" t="s">
        <v>7</v>
      </c>
      <c r="G127" s="333" t="s">
        <v>132</v>
      </c>
      <c r="H127" s="333" t="s">
        <v>133</v>
      </c>
    </row>
    <row r="128" spans="1:8" s="128" customFormat="1" ht="30.75" customHeight="1" x14ac:dyDescent="0.25">
      <c r="A128" s="240"/>
      <c r="B128" s="238" t="s">
        <v>490</v>
      </c>
      <c r="C128" s="238" t="s">
        <v>401</v>
      </c>
      <c r="D128" s="332"/>
      <c r="E128" s="238" t="s">
        <v>6</v>
      </c>
      <c r="F128" s="238">
        <v>1</v>
      </c>
      <c r="G128" s="334"/>
      <c r="H128" s="334"/>
    </row>
    <row r="129" spans="1:8" s="128" customFormat="1" x14ac:dyDescent="0.25">
      <c r="A129" s="240" t="s">
        <v>311</v>
      </c>
      <c r="B129" s="115" t="s">
        <v>373</v>
      </c>
      <c r="C129" s="115" t="str">
        <f>'Itens para CPUs'!B16</f>
        <v>SINAPI 88243</v>
      </c>
      <c r="D129" s="241" t="str">
        <f>'Itens para CPUs'!A16</f>
        <v>AJUDANTE ESPECIALIZADO COM ENCARGOS COMPLEMENTARES</v>
      </c>
      <c r="E129" s="115" t="str">
        <f>'Itens para CPUs'!D16</f>
        <v>H</v>
      </c>
      <c r="F129" s="148">
        <v>4.97</v>
      </c>
      <c r="G129" s="149">
        <f>'Itens para CPUs'!F16</f>
        <v>18.88</v>
      </c>
      <c r="H129" s="150">
        <f>ROUND(F129*G129,2)</f>
        <v>93.83</v>
      </c>
    </row>
    <row r="130" spans="1:8" s="128" customFormat="1" x14ac:dyDescent="0.25">
      <c r="A130" s="240"/>
      <c r="B130" s="115"/>
      <c r="C130" s="115"/>
      <c r="D130" s="241"/>
      <c r="E130" s="115"/>
      <c r="F130" s="148"/>
      <c r="G130" s="149"/>
      <c r="H130" s="150">
        <f>ROUND(F130*G130,2)</f>
        <v>0</v>
      </c>
    </row>
    <row r="131" spans="1:8" s="128" customFormat="1" x14ac:dyDescent="0.25">
      <c r="A131" s="240"/>
      <c r="B131" s="151"/>
      <c r="C131" s="151"/>
      <c r="D131" s="239"/>
      <c r="E131" s="151"/>
      <c r="F131" s="335" t="s">
        <v>304</v>
      </c>
      <c r="G131" s="335"/>
      <c r="H131" s="153">
        <f>SUM(H129:H130)</f>
        <v>93.83</v>
      </c>
    </row>
    <row r="132" spans="1:8" s="128" customFormat="1" x14ac:dyDescent="0.25">
      <c r="A132" s="240"/>
      <c r="B132" s="151"/>
      <c r="C132" s="151"/>
      <c r="D132" s="239"/>
      <c r="E132" s="151"/>
      <c r="F132" s="326" t="s">
        <v>302</v>
      </c>
      <c r="G132" s="326"/>
      <c r="H132" s="154">
        <f>ROUND(H131*$H$6,2)</f>
        <v>27.04</v>
      </c>
    </row>
    <row r="133" spans="1:8" s="128" customFormat="1" x14ac:dyDescent="0.25">
      <c r="A133" s="240"/>
      <c r="B133" s="151"/>
      <c r="C133" s="151"/>
      <c r="D133" s="239"/>
      <c r="E133" s="151"/>
      <c r="F133" s="336" t="s">
        <v>298</v>
      </c>
      <c r="G133" s="336"/>
      <c r="H133" s="155">
        <f>SUM(H131:H132)</f>
        <v>120.87</v>
      </c>
    </row>
    <row r="134" spans="1:8" s="156" customFormat="1" ht="30" x14ac:dyDescent="0.25">
      <c r="A134" s="174" t="s">
        <v>312</v>
      </c>
      <c r="B134" s="115" t="s">
        <v>173</v>
      </c>
      <c r="C134" s="115" t="str">
        <f>'Itens para CPUs'!B118</f>
        <v>SINAPI 5944</v>
      </c>
      <c r="D134" s="241" t="str">
        <f>'Itens para CPUs'!A118</f>
        <v>PÁ CARREGADEIRA SOBRE RODAS, POTÊNCIA 197 HP, CAPACIDADE DA CAÇAMBA 2,5 A 3,5 M³, PESO OPERACIONAL 18338 KG - CHP DIURNO. AF_06/2014</v>
      </c>
      <c r="E134" s="115" t="str">
        <f>'Itens para CPUs'!D118</f>
        <v>CHP</v>
      </c>
      <c r="F134" s="148">
        <v>4.97</v>
      </c>
      <c r="G134" s="149">
        <f>'Itens para CPUs'!F118</f>
        <v>194.25</v>
      </c>
      <c r="H134" s="150">
        <f>ROUND(F134*G134,2)</f>
        <v>965.42</v>
      </c>
    </row>
    <row r="135" spans="1:8" s="156" customFormat="1" ht="30" x14ac:dyDescent="0.25">
      <c r="A135" s="174"/>
      <c r="B135" s="115" t="s">
        <v>173</v>
      </c>
      <c r="C135" s="115" t="str">
        <f>'Itens para CPUs'!B117</f>
        <v>SINAPI 5946</v>
      </c>
      <c r="D135" s="241" t="str">
        <f>'Itens para CPUs'!A117</f>
        <v>PÁ CARREGADEIRA SOBRE RODAS, POTÊNCIA 197 HP, CAPACIDADE DA CAÇAMBA 2,5 A 3,5 M³, PESO OPERACIONAL 18338 KG - CHI DIURNO. AF_06/2014</v>
      </c>
      <c r="E135" s="115" t="str">
        <f>'Itens para CPUs'!D117</f>
        <v>CHI</v>
      </c>
      <c r="F135" s="148">
        <v>1.19</v>
      </c>
      <c r="G135" s="149">
        <f>'Itens para CPUs'!F117</f>
        <v>66.650000000000006</v>
      </c>
      <c r="H135" s="150">
        <f>ROUND(F135*G135,2)</f>
        <v>79.31</v>
      </c>
    </row>
    <row r="136" spans="1:8" s="156" customFormat="1" x14ac:dyDescent="0.25">
      <c r="A136" s="174"/>
      <c r="B136" s="175"/>
      <c r="C136" s="175"/>
      <c r="D136" s="176"/>
      <c r="E136" s="175"/>
      <c r="F136" s="335" t="s">
        <v>303</v>
      </c>
      <c r="G136" s="335"/>
      <c r="H136" s="171">
        <f>SUM(H134:H135)</f>
        <v>1044.73</v>
      </c>
    </row>
    <row r="137" spans="1:8" s="156" customFormat="1" x14ac:dyDescent="0.25">
      <c r="A137" s="174"/>
      <c r="B137" s="175"/>
      <c r="C137" s="175"/>
      <c r="D137" s="176"/>
      <c r="E137" s="175"/>
      <c r="F137" s="326" t="s">
        <v>307</v>
      </c>
      <c r="G137" s="326"/>
      <c r="H137" s="163">
        <f>ROUND(H136*$H$6,2)</f>
        <v>301.08999999999997</v>
      </c>
    </row>
    <row r="138" spans="1:8" s="156" customFormat="1" x14ac:dyDescent="0.25">
      <c r="A138" s="174"/>
      <c r="B138" s="175"/>
      <c r="C138" s="175"/>
      <c r="D138" s="176"/>
      <c r="E138" s="175"/>
      <c r="F138" s="327" t="s">
        <v>308</v>
      </c>
      <c r="G138" s="328"/>
      <c r="H138" s="157">
        <f>SUM(H136:H137)</f>
        <v>1345.82</v>
      </c>
    </row>
    <row r="139" spans="1:8" s="128" customFormat="1" x14ac:dyDescent="0.25">
      <c r="A139" s="240" t="s">
        <v>313</v>
      </c>
      <c r="B139" s="115"/>
      <c r="C139" s="115"/>
      <c r="D139" s="241"/>
      <c r="E139" s="115"/>
      <c r="F139" s="148"/>
      <c r="G139" s="149"/>
      <c r="H139" s="150">
        <f>ROUND(F139*G139,2)</f>
        <v>0</v>
      </c>
    </row>
    <row r="140" spans="1:8" s="128" customFormat="1" x14ac:dyDescent="0.25">
      <c r="A140" s="240"/>
      <c r="B140" s="115"/>
      <c r="C140" s="115"/>
      <c r="D140" s="241"/>
      <c r="E140" s="115"/>
      <c r="F140" s="148"/>
      <c r="G140" s="149"/>
      <c r="H140" s="150">
        <f>ROUND(F140*G140,2)</f>
        <v>0</v>
      </c>
    </row>
    <row r="141" spans="1:8" s="128" customFormat="1" x14ac:dyDescent="0.25">
      <c r="A141" s="240"/>
      <c r="B141" s="151"/>
      <c r="C141" s="151"/>
      <c r="D141" s="239"/>
      <c r="E141" s="151"/>
      <c r="F141" s="329" t="s">
        <v>292</v>
      </c>
      <c r="G141" s="329"/>
      <c r="H141" s="171">
        <f>SUM(H139:H140)</f>
        <v>0</v>
      </c>
    </row>
    <row r="142" spans="1:8" s="128" customFormat="1" x14ac:dyDescent="0.25">
      <c r="A142" s="240"/>
      <c r="B142" s="151"/>
      <c r="C142" s="151"/>
      <c r="D142" s="239"/>
      <c r="E142" s="151"/>
      <c r="F142" s="329" t="s">
        <v>291</v>
      </c>
      <c r="G142" s="329"/>
      <c r="H142" s="171">
        <f>ROUND(H141*$H$7,2)</f>
        <v>0</v>
      </c>
    </row>
    <row r="143" spans="1:8" s="128" customFormat="1" x14ac:dyDescent="0.25">
      <c r="A143" s="240"/>
      <c r="B143" s="151"/>
      <c r="C143" s="151"/>
      <c r="D143" s="239"/>
      <c r="E143" s="151"/>
      <c r="F143" s="327" t="s">
        <v>297</v>
      </c>
      <c r="G143" s="328"/>
      <c r="H143" s="157">
        <f>SUM(H141:H142)</f>
        <v>0</v>
      </c>
    </row>
    <row r="144" spans="1:8" s="128" customFormat="1" x14ac:dyDescent="0.25">
      <c r="A144" s="240"/>
      <c r="B144" s="151"/>
      <c r="C144" s="151"/>
      <c r="D144" s="239"/>
      <c r="E144" s="151"/>
      <c r="F144" s="330" t="s">
        <v>174</v>
      </c>
      <c r="G144" s="330"/>
      <c r="H144" s="159">
        <f>SUM(H133,H138,H143)</f>
        <v>1466.69</v>
      </c>
    </row>
    <row r="145" spans="1:8" s="128" customFormat="1" x14ac:dyDescent="0.25">
      <c r="A145" s="240"/>
      <c r="B145" s="151"/>
      <c r="C145" s="151"/>
      <c r="D145" s="239"/>
      <c r="E145" s="151"/>
      <c r="F145" s="151"/>
      <c r="G145" s="151"/>
      <c r="H145" s="164"/>
    </row>
    <row r="146" spans="1:8" s="128" customFormat="1" x14ac:dyDescent="0.25">
      <c r="A146" s="240"/>
      <c r="B146" s="151"/>
      <c r="C146" s="151"/>
      <c r="D146" s="239"/>
      <c r="E146" s="151"/>
      <c r="F146" s="151"/>
      <c r="G146" s="151"/>
      <c r="H146" s="164"/>
    </row>
    <row r="147" spans="1:8" s="128" customFormat="1" x14ac:dyDescent="0.25">
      <c r="A147" s="240"/>
      <c r="B147" s="238" t="s">
        <v>299</v>
      </c>
      <c r="C147" s="238" t="s">
        <v>300</v>
      </c>
      <c r="D147" s="331" t="s">
        <v>552</v>
      </c>
      <c r="E147" s="238" t="s">
        <v>6</v>
      </c>
      <c r="F147" s="238" t="s">
        <v>7</v>
      </c>
      <c r="G147" s="333" t="s">
        <v>132</v>
      </c>
      <c r="H147" s="333" t="s">
        <v>133</v>
      </c>
    </row>
    <row r="148" spans="1:8" s="128" customFormat="1" ht="30.75" customHeight="1" x14ac:dyDescent="0.25">
      <c r="A148" s="240"/>
      <c r="B148" s="238" t="s">
        <v>491</v>
      </c>
      <c r="C148" s="238" t="s">
        <v>401</v>
      </c>
      <c r="D148" s="332"/>
      <c r="E148" s="238" t="s">
        <v>6</v>
      </c>
      <c r="F148" s="238">
        <v>1</v>
      </c>
      <c r="G148" s="334"/>
      <c r="H148" s="334"/>
    </row>
    <row r="149" spans="1:8" s="128" customFormat="1" x14ac:dyDescent="0.25">
      <c r="A149" s="240" t="s">
        <v>311</v>
      </c>
      <c r="B149" s="115" t="s">
        <v>373</v>
      </c>
      <c r="C149" s="115" t="str">
        <f>'Itens para CPUs'!B16</f>
        <v>SINAPI 88243</v>
      </c>
      <c r="D149" s="241" t="str">
        <f>'Itens para CPUs'!A16</f>
        <v>AJUDANTE ESPECIALIZADO COM ENCARGOS COMPLEMENTARES</v>
      </c>
      <c r="E149" s="115" t="str">
        <f>'Itens para CPUs'!D16</f>
        <v>H</v>
      </c>
      <c r="F149" s="148">
        <v>8.84</v>
      </c>
      <c r="G149" s="149">
        <f>'Itens para CPUs'!F16</f>
        <v>18.88</v>
      </c>
      <c r="H149" s="150">
        <f>ROUND(F149*G149,2)</f>
        <v>166.9</v>
      </c>
    </row>
    <row r="150" spans="1:8" s="128" customFormat="1" x14ac:dyDescent="0.25">
      <c r="A150" s="240"/>
      <c r="B150" s="115"/>
      <c r="C150" s="115"/>
      <c r="D150" s="241"/>
      <c r="E150" s="115"/>
      <c r="F150" s="148"/>
      <c r="G150" s="149"/>
      <c r="H150" s="150">
        <f>ROUND(F150*G150,2)</f>
        <v>0</v>
      </c>
    </row>
    <row r="151" spans="1:8" s="128" customFormat="1" x14ac:dyDescent="0.25">
      <c r="A151" s="240"/>
      <c r="B151" s="151"/>
      <c r="C151" s="151"/>
      <c r="D151" s="239"/>
      <c r="E151" s="151"/>
      <c r="F151" s="335" t="s">
        <v>304</v>
      </c>
      <c r="G151" s="335"/>
      <c r="H151" s="153">
        <f>SUM(H149:H150)</f>
        <v>166.9</v>
      </c>
    </row>
    <row r="152" spans="1:8" s="128" customFormat="1" x14ac:dyDescent="0.25">
      <c r="A152" s="240"/>
      <c r="B152" s="151"/>
      <c r="C152" s="151"/>
      <c r="D152" s="239"/>
      <c r="E152" s="151"/>
      <c r="F152" s="326" t="s">
        <v>302</v>
      </c>
      <c r="G152" s="326"/>
      <c r="H152" s="154">
        <f>ROUND(H151*$H$6,2)</f>
        <v>48.1</v>
      </c>
    </row>
    <row r="153" spans="1:8" s="128" customFormat="1" x14ac:dyDescent="0.25">
      <c r="A153" s="240"/>
      <c r="B153" s="151"/>
      <c r="C153" s="151"/>
      <c r="D153" s="239"/>
      <c r="E153" s="151"/>
      <c r="F153" s="336" t="s">
        <v>298</v>
      </c>
      <c r="G153" s="336"/>
      <c r="H153" s="155">
        <f>SUM(H151:H152)</f>
        <v>215</v>
      </c>
    </row>
    <row r="154" spans="1:8" s="156" customFormat="1" ht="30" x14ac:dyDescent="0.25">
      <c r="A154" s="174" t="s">
        <v>312</v>
      </c>
      <c r="B154" s="115" t="s">
        <v>173</v>
      </c>
      <c r="C154" s="115" t="str">
        <f>'Itens para CPUs'!B118</f>
        <v>SINAPI 5944</v>
      </c>
      <c r="D154" s="241" t="str">
        <f>'Itens para CPUs'!A118</f>
        <v>PÁ CARREGADEIRA SOBRE RODAS, POTÊNCIA 197 HP, CAPACIDADE DA CAÇAMBA 2,5 A 3,5 M³, PESO OPERACIONAL 18338 KG - CHP DIURNO. AF_06/2014</v>
      </c>
      <c r="E154" s="115" t="str">
        <f>'Itens para CPUs'!D118</f>
        <v>CHP</v>
      </c>
      <c r="F154" s="148">
        <v>8.84</v>
      </c>
      <c r="G154" s="149">
        <f>'Itens para CPUs'!F118</f>
        <v>194.25</v>
      </c>
      <c r="H154" s="150">
        <f>ROUND(F154*G154,2)</f>
        <v>1717.17</v>
      </c>
    </row>
    <row r="155" spans="1:8" s="156" customFormat="1" ht="30" x14ac:dyDescent="0.25">
      <c r="A155" s="174"/>
      <c r="B155" s="115" t="s">
        <v>173</v>
      </c>
      <c r="C155" s="115" t="str">
        <f>'Itens para CPUs'!B117</f>
        <v>SINAPI 5946</v>
      </c>
      <c r="D155" s="241" t="str">
        <f>'Itens para CPUs'!A117</f>
        <v>PÁ CARREGADEIRA SOBRE RODAS, POTÊNCIA 197 HP, CAPACIDADE DA CAÇAMBA 2,5 A 3,5 M³, PESO OPERACIONAL 18338 KG - CHI DIURNO. AF_06/2014</v>
      </c>
      <c r="E155" s="115" t="str">
        <f>'Itens para CPUs'!D117</f>
        <v>CHI</v>
      </c>
      <c r="F155" s="148">
        <v>2.12</v>
      </c>
      <c r="G155" s="149">
        <f>'Itens para CPUs'!F117</f>
        <v>66.650000000000006</v>
      </c>
      <c r="H155" s="150">
        <f>ROUND(F155*G155,2)</f>
        <v>141.30000000000001</v>
      </c>
    </row>
    <row r="156" spans="1:8" s="156" customFormat="1" x14ac:dyDescent="0.25">
      <c r="A156" s="174"/>
      <c r="B156" s="175"/>
      <c r="C156" s="175"/>
      <c r="D156" s="176"/>
      <c r="E156" s="175"/>
      <c r="F156" s="335" t="s">
        <v>303</v>
      </c>
      <c r="G156" s="335"/>
      <c r="H156" s="171">
        <f>SUM(H154:H155)</f>
        <v>1858.47</v>
      </c>
    </row>
    <row r="157" spans="1:8" s="156" customFormat="1" x14ac:dyDescent="0.25">
      <c r="A157" s="174"/>
      <c r="B157" s="175"/>
      <c r="C157" s="175"/>
      <c r="D157" s="176"/>
      <c r="E157" s="175"/>
      <c r="F157" s="326" t="s">
        <v>307</v>
      </c>
      <c r="G157" s="326"/>
      <c r="H157" s="163">
        <f>ROUND(H156*$H$6,2)</f>
        <v>535.61</v>
      </c>
    </row>
    <row r="158" spans="1:8" s="156" customFormat="1" x14ac:dyDescent="0.25">
      <c r="A158" s="174"/>
      <c r="B158" s="175"/>
      <c r="C158" s="175"/>
      <c r="D158" s="176"/>
      <c r="E158" s="175"/>
      <c r="F158" s="327" t="s">
        <v>308</v>
      </c>
      <c r="G158" s="328"/>
      <c r="H158" s="157">
        <f>SUM(H156:H157)</f>
        <v>2394.08</v>
      </c>
    </row>
    <row r="159" spans="1:8" s="128" customFormat="1" x14ac:dyDescent="0.25">
      <c r="A159" s="240" t="s">
        <v>313</v>
      </c>
      <c r="B159" s="115"/>
      <c r="C159" s="115"/>
      <c r="D159" s="241"/>
      <c r="E159" s="115"/>
      <c r="F159" s="148"/>
      <c r="G159" s="149"/>
      <c r="H159" s="150">
        <f>ROUND(F159*G159,2)</f>
        <v>0</v>
      </c>
    </row>
    <row r="160" spans="1:8" s="128" customFormat="1" x14ac:dyDescent="0.25">
      <c r="A160" s="240"/>
      <c r="B160" s="115"/>
      <c r="C160" s="115"/>
      <c r="D160" s="241"/>
      <c r="E160" s="115"/>
      <c r="F160" s="148"/>
      <c r="G160" s="149"/>
      <c r="H160" s="150">
        <f>ROUND(F160*G160,2)</f>
        <v>0</v>
      </c>
    </row>
    <row r="161" spans="1:8" s="128" customFormat="1" x14ac:dyDescent="0.25">
      <c r="A161" s="240"/>
      <c r="B161" s="151"/>
      <c r="C161" s="151"/>
      <c r="D161" s="239"/>
      <c r="E161" s="151"/>
      <c r="F161" s="329" t="s">
        <v>292</v>
      </c>
      <c r="G161" s="329"/>
      <c r="H161" s="171">
        <f>SUM(H159:H160)</f>
        <v>0</v>
      </c>
    </row>
    <row r="162" spans="1:8" s="128" customFormat="1" x14ac:dyDescent="0.25">
      <c r="A162" s="240"/>
      <c r="B162" s="151"/>
      <c r="C162" s="151"/>
      <c r="D162" s="239"/>
      <c r="E162" s="151"/>
      <c r="F162" s="329" t="s">
        <v>291</v>
      </c>
      <c r="G162" s="329"/>
      <c r="H162" s="171">
        <f>ROUND(H161*$H$7,2)</f>
        <v>0</v>
      </c>
    </row>
    <row r="163" spans="1:8" s="128" customFormat="1" x14ac:dyDescent="0.25">
      <c r="A163" s="240"/>
      <c r="B163" s="151"/>
      <c r="C163" s="151"/>
      <c r="D163" s="239"/>
      <c r="E163" s="151"/>
      <c r="F163" s="327" t="s">
        <v>297</v>
      </c>
      <c r="G163" s="328"/>
      <c r="H163" s="157">
        <f>SUM(H161:H162)</f>
        <v>0</v>
      </c>
    </row>
    <row r="164" spans="1:8" s="128" customFormat="1" x14ac:dyDescent="0.25">
      <c r="A164" s="240"/>
      <c r="B164" s="151"/>
      <c r="C164" s="151"/>
      <c r="D164" s="239"/>
      <c r="E164" s="151"/>
      <c r="F164" s="330" t="s">
        <v>174</v>
      </c>
      <c r="G164" s="330"/>
      <c r="H164" s="159">
        <f>SUM(H153,H158,H163)</f>
        <v>2609.08</v>
      </c>
    </row>
    <row r="165" spans="1:8" s="128" customFormat="1" x14ac:dyDescent="0.25">
      <c r="A165" s="240"/>
      <c r="B165" s="151"/>
      <c r="C165" s="151"/>
      <c r="D165" s="239"/>
      <c r="E165" s="151"/>
      <c r="F165" s="151"/>
      <c r="G165" s="151"/>
      <c r="H165" s="164"/>
    </row>
    <row r="166" spans="1:8" s="128" customFormat="1" x14ac:dyDescent="0.25">
      <c r="A166" s="240"/>
      <c r="B166" s="151"/>
      <c r="C166" s="151"/>
      <c r="D166" s="239"/>
      <c r="E166" s="151"/>
      <c r="F166" s="151"/>
      <c r="G166" s="151"/>
      <c r="H166" s="164"/>
    </row>
    <row r="167" spans="1:8" s="128" customFormat="1" x14ac:dyDescent="0.25">
      <c r="A167" s="145"/>
      <c r="B167" s="146" t="s">
        <v>299</v>
      </c>
      <c r="C167" s="146" t="s">
        <v>300</v>
      </c>
      <c r="D167" s="331" t="s">
        <v>400</v>
      </c>
      <c r="E167" s="146" t="s">
        <v>6</v>
      </c>
      <c r="F167" s="146" t="s">
        <v>7</v>
      </c>
      <c r="G167" s="333" t="s">
        <v>132</v>
      </c>
      <c r="H167" s="333" t="s">
        <v>133</v>
      </c>
    </row>
    <row r="168" spans="1:8" s="128" customFormat="1" ht="30.75" customHeight="1" x14ac:dyDescent="0.25">
      <c r="A168" s="145"/>
      <c r="B168" s="146" t="s">
        <v>492</v>
      </c>
      <c r="C168" s="146" t="s">
        <v>402</v>
      </c>
      <c r="D168" s="332"/>
      <c r="E168" s="146" t="s">
        <v>137</v>
      </c>
      <c r="F168" s="146">
        <v>1</v>
      </c>
      <c r="G168" s="334"/>
      <c r="H168" s="334"/>
    </row>
    <row r="169" spans="1:8" s="128" customFormat="1" x14ac:dyDescent="0.25">
      <c r="A169" s="145" t="s">
        <v>311</v>
      </c>
      <c r="B169" s="115"/>
      <c r="C169" s="115"/>
      <c r="D169" s="147"/>
      <c r="E169" s="115"/>
      <c r="F169" s="148"/>
      <c r="G169" s="149"/>
      <c r="H169" s="150">
        <f>ROUND(F169*G169,2)</f>
        <v>0</v>
      </c>
    </row>
    <row r="170" spans="1:8" s="128" customFormat="1" x14ac:dyDescent="0.25">
      <c r="A170" s="145"/>
      <c r="B170" s="115"/>
      <c r="C170" s="115"/>
      <c r="D170" s="147"/>
      <c r="E170" s="115"/>
      <c r="F170" s="148"/>
      <c r="G170" s="149"/>
      <c r="H170" s="150">
        <f>ROUND(F170*G170,2)</f>
        <v>0</v>
      </c>
    </row>
    <row r="171" spans="1:8" s="128" customFormat="1" x14ac:dyDescent="0.25">
      <c r="A171" s="145"/>
      <c r="B171" s="151"/>
      <c r="C171" s="151"/>
      <c r="D171" s="152"/>
      <c r="E171" s="151"/>
      <c r="F171" s="335" t="s">
        <v>304</v>
      </c>
      <c r="G171" s="335"/>
      <c r="H171" s="153">
        <f>SUM(H169:H170)</f>
        <v>0</v>
      </c>
    </row>
    <row r="172" spans="1:8" s="128" customFormat="1" x14ac:dyDescent="0.25">
      <c r="A172" s="145"/>
      <c r="B172" s="151"/>
      <c r="C172" s="151"/>
      <c r="D172" s="152"/>
      <c r="E172" s="151"/>
      <c r="F172" s="326" t="s">
        <v>302</v>
      </c>
      <c r="G172" s="326"/>
      <c r="H172" s="154">
        <f>ROUND(H171*$H$6,2)</f>
        <v>0</v>
      </c>
    </row>
    <row r="173" spans="1:8" s="128" customFormat="1" x14ac:dyDescent="0.25">
      <c r="A173" s="145"/>
      <c r="B173" s="151"/>
      <c r="C173" s="151"/>
      <c r="D173" s="152"/>
      <c r="E173" s="151"/>
      <c r="F173" s="336" t="s">
        <v>298</v>
      </c>
      <c r="G173" s="336"/>
      <c r="H173" s="155">
        <f>SUM(H171:H172)</f>
        <v>0</v>
      </c>
    </row>
    <row r="174" spans="1:8" s="156" customFormat="1" ht="45" x14ac:dyDescent="0.25">
      <c r="A174" s="174" t="s">
        <v>312</v>
      </c>
      <c r="B174" s="115" t="s">
        <v>173</v>
      </c>
      <c r="C174" s="115" t="str">
        <f>'Itens para CPUs'!B108</f>
        <v>SINAPI 5932</v>
      </c>
      <c r="D174" s="147" t="str">
        <f>'Itens para CPUs'!A108</f>
        <v>MOTONIVELADORA POTÊNCIA BÁSICA LÍQUIDA (PRIMEIRA MARCHA) 125 HP, PESO BRUTO 13032 KG, LARGURA DA LÂMINA DE 3,7 M - CHP DIURNO. AF_06/2014</v>
      </c>
      <c r="E174" s="115" t="str">
        <f>'Itens para CPUs'!D108</f>
        <v>CHP</v>
      </c>
      <c r="F174" s="148">
        <v>3.0000000000000001E-3</v>
      </c>
      <c r="G174" s="149">
        <f>'Itens para CPUs'!F108</f>
        <v>165.95</v>
      </c>
      <c r="H174" s="150">
        <f>ROUND(F174*G174,2)</f>
        <v>0.5</v>
      </c>
    </row>
    <row r="175" spans="1:8" s="156" customFormat="1" x14ac:dyDescent="0.25">
      <c r="A175" s="174"/>
      <c r="B175" s="115"/>
      <c r="C175" s="115"/>
      <c r="D175" s="147"/>
      <c r="E175" s="115"/>
      <c r="F175" s="148"/>
      <c r="G175" s="149"/>
      <c r="H175" s="150">
        <f>ROUND(F175*G175,2)</f>
        <v>0</v>
      </c>
    </row>
    <row r="176" spans="1:8" s="156" customFormat="1" x14ac:dyDescent="0.25">
      <c r="A176" s="174"/>
      <c r="B176" s="175"/>
      <c r="C176" s="175"/>
      <c r="D176" s="176"/>
      <c r="E176" s="175"/>
      <c r="F176" s="335" t="s">
        <v>303</v>
      </c>
      <c r="G176" s="335"/>
      <c r="H176" s="171">
        <f>SUM(H174:H175)</f>
        <v>0.5</v>
      </c>
    </row>
    <row r="177" spans="1:8" s="156" customFormat="1" x14ac:dyDescent="0.25">
      <c r="A177" s="174"/>
      <c r="B177" s="175"/>
      <c r="C177" s="175"/>
      <c r="D177" s="176"/>
      <c r="E177" s="175"/>
      <c r="F177" s="326" t="s">
        <v>307</v>
      </c>
      <c r="G177" s="326"/>
      <c r="H177" s="163">
        <f>ROUND(H176*$H$6,2)</f>
        <v>0.14000000000000001</v>
      </c>
    </row>
    <row r="178" spans="1:8" s="156" customFormat="1" x14ac:dyDescent="0.25">
      <c r="A178" s="174"/>
      <c r="B178" s="175"/>
      <c r="C178" s="175"/>
      <c r="D178" s="176"/>
      <c r="E178" s="175"/>
      <c r="F178" s="327" t="s">
        <v>308</v>
      </c>
      <c r="G178" s="328"/>
      <c r="H178" s="157">
        <f>SUM(H176:H177)</f>
        <v>0.64</v>
      </c>
    </row>
    <row r="179" spans="1:8" s="128" customFormat="1" x14ac:dyDescent="0.25">
      <c r="A179" s="145" t="s">
        <v>313</v>
      </c>
      <c r="B179" s="115"/>
      <c r="C179" s="115"/>
      <c r="D179" s="147"/>
      <c r="E179" s="115"/>
      <c r="F179" s="148"/>
      <c r="G179" s="149"/>
      <c r="H179" s="150">
        <f>ROUND(F179*G179,2)</f>
        <v>0</v>
      </c>
    </row>
    <row r="180" spans="1:8" s="128" customFormat="1" x14ac:dyDescent="0.25">
      <c r="A180" s="145"/>
      <c r="B180" s="115"/>
      <c r="C180" s="115"/>
      <c r="D180" s="147"/>
      <c r="E180" s="115"/>
      <c r="F180" s="148"/>
      <c r="G180" s="149"/>
      <c r="H180" s="150">
        <f>ROUND(F180*G180,2)</f>
        <v>0</v>
      </c>
    </row>
    <row r="181" spans="1:8" s="128" customFormat="1" x14ac:dyDescent="0.25">
      <c r="A181" s="145"/>
      <c r="B181" s="151"/>
      <c r="C181" s="151"/>
      <c r="D181" s="152"/>
      <c r="E181" s="151"/>
      <c r="F181" s="329" t="s">
        <v>292</v>
      </c>
      <c r="G181" s="329"/>
      <c r="H181" s="171">
        <f>SUM(H179:H180)</f>
        <v>0</v>
      </c>
    </row>
    <row r="182" spans="1:8" s="128" customFormat="1" x14ac:dyDescent="0.25">
      <c r="A182" s="145"/>
      <c r="B182" s="151"/>
      <c r="C182" s="151"/>
      <c r="D182" s="152"/>
      <c r="E182" s="151"/>
      <c r="F182" s="329" t="s">
        <v>291</v>
      </c>
      <c r="G182" s="329"/>
      <c r="H182" s="171">
        <f>ROUND(H181*$H$7,2)</f>
        <v>0</v>
      </c>
    </row>
    <row r="183" spans="1:8" s="128" customFormat="1" x14ac:dyDescent="0.25">
      <c r="A183" s="145"/>
      <c r="B183" s="151"/>
      <c r="C183" s="151"/>
      <c r="D183" s="152"/>
      <c r="E183" s="151"/>
      <c r="F183" s="327" t="s">
        <v>297</v>
      </c>
      <c r="G183" s="328"/>
      <c r="H183" s="157">
        <f>SUM(H181:H182)</f>
        <v>0</v>
      </c>
    </row>
    <row r="184" spans="1:8" s="128" customFormat="1" x14ac:dyDescent="0.25">
      <c r="A184" s="145"/>
      <c r="B184" s="151"/>
      <c r="C184" s="151"/>
      <c r="D184" s="152"/>
      <c r="E184" s="151"/>
      <c r="F184" s="330" t="s">
        <v>174</v>
      </c>
      <c r="G184" s="330"/>
      <c r="H184" s="159">
        <f>SUM(H173,H178,H183)</f>
        <v>0.64</v>
      </c>
    </row>
    <row r="185" spans="1:8" s="128" customFormat="1" x14ac:dyDescent="0.25">
      <c r="A185" s="145"/>
      <c r="B185" s="151"/>
      <c r="C185" s="151"/>
      <c r="D185" s="152"/>
      <c r="E185" s="151"/>
      <c r="F185" s="151"/>
      <c r="G185" s="151"/>
      <c r="H185" s="164"/>
    </row>
    <row r="186" spans="1:8" s="128" customFormat="1" x14ac:dyDescent="0.25">
      <c r="A186" s="145"/>
      <c r="B186" s="151"/>
      <c r="C186" s="151"/>
      <c r="D186" s="152"/>
      <c r="E186" s="151"/>
      <c r="F186" s="151"/>
      <c r="G186" s="151"/>
      <c r="H186" s="164"/>
    </row>
    <row r="187" spans="1:8" s="128" customFormat="1" x14ac:dyDescent="0.25">
      <c r="A187" s="145"/>
      <c r="B187" s="146" t="s">
        <v>299</v>
      </c>
      <c r="C187" s="146" t="s">
        <v>300</v>
      </c>
      <c r="D187" s="331" t="s">
        <v>553</v>
      </c>
      <c r="E187" s="146" t="s">
        <v>6</v>
      </c>
      <c r="F187" s="146" t="s">
        <v>7</v>
      </c>
      <c r="G187" s="333" t="s">
        <v>132</v>
      </c>
      <c r="H187" s="333" t="s">
        <v>133</v>
      </c>
    </row>
    <row r="188" spans="1:8" s="128" customFormat="1" ht="30.75" customHeight="1" x14ac:dyDescent="0.25">
      <c r="A188" s="145"/>
      <c r="B188" s="146" t="s">
        <v>493</v>
      </c>
      <c r="C188" s="146" t="s">
        <v>158</v>
      </c>
      <c r="D188" s="332"/>
      <c r="E188" s="146" t="s">
        <v>392</v>
      </c>
      <c r="F188" s="146">
        <v>1</v>
      </c>
      <c r="G188" s="334"/>
      <c r="H188" s="334"/>
    </row>
    <row r="189" spans="1:8" s="128" customFormat="1" x14ac:dyDescent="0.25">
      <c r="A189" s="145" t="s">
        <v>311</v>
      </c>
      <c r="B189" s="115" t="s">
        <v>373</v>
      </c>
      <c r="C189" s="115" t="str">
        <f>'Itens para CPUs'!B142</f>
        <v>SINAPI 90781</v>
      </c>
      <c r="D189" s="147" t="str">
        <f>'Itens para CPUs'!A142</f>
        <v>TOPÓGRAFO COM ENCARGOS COMPLEMENTARES</v>
      </c>
      <c r="E189" s="115" t="str">
        <f>'Itens para CPUs'!D142</f>
        <v>H</v>
      </c>
      <c r="F189" s="148">
        <v>6</v>
      </c>
      <c r="G189" s="149">
        <f>'Itens para CPUs'!F142</f>
        <v>34.25</v>
      </c>
      <c r="H189" s="150">
        <f>ROUND(F189*G189,2)</f>
        <v>205.5</v>
      </c>
    </row>
    <row r="190" spans="1:8" s="128" customFormat="1" x14ac:dyDescent="0.25">
      <c r="A190" s="145"/>
      <c r="B190" s="115" t="s">
        <v>373</v>
      </c>
      <c r="C190" s="115" t="str">
        <f>'Itens para CPUs'!B32</f>
        <v>SINAPI 88253</v>
      </c>
      <c r="D190" s="147" t="str">
        <f>'Itens para CPUs'!A32</f>
        <v>AUXILIAR DE TOPÓGRAFO COM ENCARGOS COMPLEMENTARES</v>
      </c>
      <c r="E190" s="115" t="str">
        <f>'Itens para CPUs'!D32</f>
        <v>H</v>
      </c>
      <c r="F190" s="148">
        <v>6</v>
      </c>
      <c r="G190" s="149">
        <f>'Itens para CPUs'!F32</f>
        <v>17.850000000000001</v>
      </c>
      <c r="H190" s="150">
        <f>ROUND(F190*G190,2)</f>
        <v>107.1</v>
      </c>
    </row>
    <row r="191" spans="1:8" s="128" customFormat="1" x14ac:dyDescent="0.25">
      <c r="A191" s="145"/>
      <c r="B191" s="115" t="s">
        <v>373</v>
      </c>
      <c r="C191" s="115" t="str">
        <f>'Itens para CPUs'!B15</f>
        <v>SINAPI 88241</v>
      </c>
      <c r="D191" s="147" t="str">
        <f>'Itens para CPUs'!A15</f>
        <v>AJUDANTE DE OPERAÇÃO EM GERAL COM ENCARGOS COMPLEMENTARES</v>
      </c>
      <c r="E191" s="115" t="str">
        <f>'Itens para CPUs'!D16</f>
        <v>H</v>
      </c>
      <c r="F191" s="148">
        <v>4.5</v>
      </c>
      <c r="G191" s="149">
        <f>'Itens para CPUs'!F15</f>
        <v>18.09</v>
      </c>
      <c r="H191" s="150">
        <f>ROUND(F191*G191,2)</f>
        <v>81.41</v>
      </c>
    </row>
    <row r="192" spans="1:8" s="128" customFormat="1" x14ac:dyDescent="0.25">
      <c r="A192" s="145"/>
      <c r="B192" s="151"/>
      <c r="C192" s="151"/>
      <c r="D192" s="152"/>
      <c r="E192" s="151"/>
      <c r="F192" s="335" t="s">
        <v>304</v>
      </c>
      <c r="G192" s="335"/>
      <c r="H192" s="153">
        <f>SUM(H189:H191)</f>
        <v>394.01</v>
      </c>
    </row>
    <row r="193" spans="1:8" s="128" customFormat="1" x14ac:dyDescent="0.25">
      <c r="A193" s="145"/>
      <c r="B193" s="151"/>
      <c r="C193" s="151"/>
      <c r="D193" s="152"/>
      <c r="E193" s="151"/>
      <c r="F193" s="326" t="s">
        <v>302</v>
      </c>
      <c r="G193" s="326"/>
      <c r="H193" s="154">
        <f>ROUND(H192*$H$6,2)</f>
        <v>113.55</v>
      </c>
    </row>
    <row r="194" spans="1:8" s="128" customFormat="1" x14ac:dyDescent="0.25">
      <c r="A194" s="145"/>
      <c r="B194" s="151"/>
      <c r="C194" s="151"/>
      <c r="D194" s="152"/>
      <c r="E194" s="151"/>
      <c r="F194" s="336" t="s">
        <v>298</v>
      </c>
      <c r="G194" s="336"/>
      <c r="H194" s="155">
        <f>SUM(H192:H193)</f>
        <v>507.56</v>
      </c>
    </row>
    <row r="195" spans="1:8" s="128" customFormat="1" ht="45" x14ac:dyDescent="0.25">
      <c r="A195" s="145" t="s">
        <v>312</v>
      </c>
      <c r="B195" s="115" t="s">
        <v>374</v>
      </c>
      <c r="C195" s="115" t="str">
        <f>'Itens para CPUs'!B108</f>
        <v>SINAPI 5932</v>
      </c>
      <c r="D195" s="147" t="str">
        <f>'Itens para CPUs'!A108</f>
        <v>MOTONIVELADORA POTÊNCIA BÁSICA LÍQUIDA (PRIMEIRA MARCHA) 125 HP, PESO BRUTO 13032 KG, LARGURA DA LÂMINA DE 3,7 M - CHP DIURNO. AF_06/2014</v>
      </c>
      <c r="E195" s="115" t="str">
        <f>'Itens para CPUs'!D108</f>
        <v>CHP</v>
      </c>
      <c r="F195" s="148">
        <v>4.5</v>
      </c>
      <c r="G195" s="149">
        <f>'Itens para CPUs'!F108</f>
        <v>165.95</v>
      </c>
      <c r="H195" s="150">
        <f>ROUND(F195*G195,2)</f>
        <v>746.78</v>
      </c>
    </row>
    <row r="196" spans="1:8" s="128" customFormat="1" ht="45" x14ac:dyDescent="0.25">
      <c r="A196" s="145"/>
      <c r="B196" s="115" t="s">
        <v>413</v>
      </c>
      <c r="C196" s="115" t="str">
        <f>'Itens para CPUs'!B107</f>
        <v>SINAPI 5934</v>
      </c>
      <c r="D196" s="147" t="str">
        <f>'Itens para CPUs'!A107</f>
        <v>MOTONIVELADORA POTÊNCIA BÁSICA LÍQUIDA (PRIMEIRA MARCHA) 125 HP, PESO BRUTO 13032 KG, LARGURA DA LÂMINA DE 3,7 M - CHI DIURNO. AF_06/2014</v>
      </c>
      <c r="E196" s="115" t="str">
        <f>'Itens para CPUs'!D107</f>
        <v>CHI</v>
      </c>
      <c r="F196" s="148">
        <v>0.5</v>
      </c>
      <c r="G196" s="149">
        <f>'Itens para CPUs'!F107</f>
        <v>65.84</v>
      </c>
      <c r="H196" s="150">
        <f t="shared" ref="H196" si="7">ROUND(F196*G196,2)</f>
        <v>32.92</v>
      </c>
    </row>
    <row r="197" spans="1:8" s="128" customFormat="1" x14ac:dyDescent="0.25">
      <c r="A197" s="145"/>
      <c r="B197" s="151"/>
      <c r="C197" s="151"/>
      <c r="D197" s="152"/>
      <c r="E197" s="151"/>
      <c r="F197" s="335" t="s">
        <v>303</v>
      </c>
      <c r="G197" s="335"/>
      <c r="H197" s="171">
        <f>SUM(H195:H196)</f>
        <v>779.69999999999993</v>
      </c>
    </row>
    <row r="198" spans="1:8" s="128" customFormat="1" x14ac:dyDescent="0.25">
      <c r="A198" s="145"/>
      <c r="B198" s="151"/>
      <c r="C198" s="151"/>
      <c r="D198" s="152"/>
      <c r="E198" s="151"/>
      <c r="F198" s="326" t="s">
        <v>307</v>
      </c>
      <c r="G198" s="326"/>
      <c r="H198" s="163">
        <f>ROUND(H197*$H$6,2)</f>
        <v>224.71</v>
      </c>
    </row>
    <row r="199" spans="1:8" s="128" customFormat="1" x14ac:dyDescent="0.25">
      <c r="A199" s="145"/>
      <c r="B199" s="151"/>
      <c r="C199" s="151"/>
      <c r="D199" s="152"/>
      <c r="E199" s="151"/>
      <c r="F199" s="327" t="s">
        <v>308</v>
      </c>
      <c r="G199" s="328"/>
      <c r="H199" s="157">
        <f>SUM(H197:H198)</f>
        <v>1004.41</v>
      </c>
    </row>
    <row r="200" spans="1:8" s="128" customFormat="1" ht="30" x14ac:dyDescent="0.25">
      <c r="A200" s="145" t="s">
        <v>313</v>
      </c>
      <c r="B200" s="115" t="s">
        <v>379</v>
      </c>
      <c r="C200" s="115" t="str">
        <f>'Itens para CPUs'!B136</f>
        <v>SINAPI 4412</v>
      </c>
      <c r="D200" s="147" t="str">
        <f>'Itens para CPUs'!A136</f>
        <v>RIPA DE MADEIRA NÃO APARELHADA *1 X 3* CM, MAÇARANDUBA, ANGELIM OU EQUIVALENTE DA REGIÃO</v>
      </c>
      <c r="E200" s="115" t="str">
        <f>'Itens para CPUs'!D136</f>
        <v>M</v>
      </c>
      <c r="F200" s="148">
        <f>50*1</f>
        <v>50</v>
      </c>
      <c r="G200" s="149">
        <f>'Itens para CPUs'!F136</f>
        <v>1.1399999999999999</v>
      </c>
      <c r="H200" s="150">
        <f>ROUND(F200*G200,2)</f>
        <v>57</v>
      </c>
    </row>
    <row r="201" spans="1:8" s="128" customFormat="1" x14ac:dyDescent="0.25">
      <c r="A201" s="145"/>
      <c r="B201" s="115"/>
      <c r="C201" s="115"/>
      <c r="D201" s="147"/>
      <c r="E201" s="115"/>
      <c r="F201" s="148"/>
      <c r="G201" s="149"/>
      <c r="H201" s="150">
        <f>ROUND(F201*G201,2)</f>
        <v>0</v>
      </c>
    </row>
    <row r="202" spans="1:8" s="128" customFormat="1" x14ac:dyDescent="0.25">
      <c r="A202" s="145"/>
      <c r="B202" s="151"/>
      <c r="C202" s="151"/>
      <c r="D202" s="152"/>
      <c r="E202" s="151"/>
      <c r="F202" s="329" t="s">
        <v>292</v>
      </c>
      <c r="G202" s="329"/>
      <c r="H202" s="171">
        <f>SUM(H200:H201)</f>
        <v>57</v>
      </c>
    </row>
    <row r="203" spans="1:8" s="128" customFormat="1" x14ac:dyDescent="0.25">
      <c r="A203" s="145"/>
      <c r="B203" s="151"/>
      <c r="C203" s="151"/>
      <c r="D203" s="152"/>
      <c r="E203" s="151"/>
      <c r="F203" s="329" t="s">
        <v>291</v>
      </c>
      <c r="G203" s="329"/>
      <c r="H203" s="171">
        <f>ROUND(H202*$H$7,2)</f>
        <v>6.84</v>
      </c>
    </row>
    <row r="204" spans="1:8" s="128" customFormat="1" x14ac:dyDescent="0.25">
      <c r="A204" s="145"/>
      <c r="B204" s="151"/>
      <c r="C204" s="151"/>
      <c r="D204" s="152"/>
      <c r="E204" s="151"/>
      <c r="F204" s="327" t="s">
        <v>297</v>
      </c>
      <c r="G204" s="328"/>
      <c r="H204" s="157">
        <f>SUM(H202:H203)</f>
        <v>63.84</v>
      </c>
    </row>
    <row r="205" spans="1:8" s="128" customFormat="1" x14ac:dyDescent="0.25">
      <c r="A205" s="145"/>
      <c r="B205" s="151"/>
      <c r="C205" s="151"/>
      <c r="D205" s="152"/>
      <c r="E205" s="151"/>
      <c r="F205" s="330" t="s">
        <v>174</v>
      </c>
      <c r="G205" s="330"/>
      <c r="H205" s="159">
        <f>SUM(H194,H199,H204)</f>
        <v>1575.81</v>
      </c>
    </row>
    <row r="206" spans="1:8" s="128" customFormat="1" x14ac:dyDescent="0.25">
      <c r="A206" s="185"/>
      <c r="B206" s="151"/>
      <c r="C206" s="151"/>
      <c r="D206" s="184"/>
      <c r="E206" s="151"/>
      <c r="F206" s="151"/>
      <c r="G206" s="151"/>
      <c r="H206" s="164"/>
    </row>
    <row r="207" spans="1:8" s="128" customFormat="1" x14ac:dyDescent="0.25">
      <c r="A207" s="185"/>
      <c r="B207" s="151"/>
      <c r="C207" s="151"/>
      <c r="D207" s="184"/>
      <c r="E207" s="151"/>
      <c r="F207" s="151"/>
      <c r="G207" s="151"/>
      <c r="H207" s="164"/>
    </row>
    <row r="208" spans="1:8" s="128" customFormat="1" x14ac:dyDescent="0.25">
      <c r="A208" s="185"/>
      <c r="B208" s="183" t="s">
        <v>299</v>
      </c>
      <c r="C208" s="183" t="s">
        <v>300</v>
      </c>
      <c r="D208" s="331" t="s">
        <v>448</v>
      </c>
      <c r="E208" s="183" t="s">
        <v>6</v>
      </c>
      <c r="F208" s="183" t="s">
        <v>7</v>
      </c>
      <c r="G208" s="333" t="s">
        <v>132</v>
      </c>
      <c r="H208" s="333" t="s">
        <v>133</v>
      </c>
    </row>
    <row r="209" spans="1:8" s="128" customFormat="1" ht="30.75" customHeight="1" x14ac:dyDescent="0.25">
      <c r="A209" s="185"/>
      <c r="B209" s="183" t="s">
        <v>333</v>
      </c>
      <c r="C209" s="183" t="s">
        <v>449</v>
      </c>
      <c r="D209" s="332"/>
      <c r="E209" s="183" t="s">
        <v>143</v>
      </c>
      <c r="F209" s="183">
        <v>1</v>
      </c>
      <c r="G209" s="334"/>
      <c r="H209" s="334"/>
    </row>
    <row r="210" spans="1:8" s="128" customFormat="1" x14ac:dyDescent="0.25">
      <c r="A210" s="185" t="s">
        <v>311</v>
      </c>
      <c r="B210" s="115" t="s">
        <v>373</v>
      </c>
      <c r="C210" s="115" t="str">
        <f>'Itens para CPUs'!B138</f>
        <v>SINAPI 88316</v>
      </c>
      <c r="D210" s="186" t="str">
        <f>'Itens para CPUs'!A138</f>
        <v>SERVENTE COM ENCARGOS COMPLEMENTARES</v>
      </c>
      <c r="E210" s="115" t="str">
        <f>'Itens para CPUs'!D138</f>
        <v>H</v>
      </c>
      <c r="F210" s="148">
        <v>1.9199999999999998E-2</v>
      </c>
      <c r="G210" s="149">
        <f>'Itens para CPUs'!F138</f>
        <v>15.94</v>
      </c>
      <c r="H210" s="150">
        <f>ROUND(F210*G210,2)</f>
        <v>0.31</v>
      </c>
    </row>
    <row r="211" spans="1:8" s="128" customFormat="1" x14ac:dyDescent="0.25">
      <c r="A211" s="185"/>
      <c r="B211" s="115"/>
      <c r="C211" s="115"/>
      <c r="D211" s="186"/>
      <c r="E211" s="115"/>
      <c r="F211" s="148"/>
      <c r="G211" s="149"/>
      <c r="H211" s="150">
        <f>ROUND(F211*G211,2)</f>
        <v>0</v>
      </c>
    </row>
    <row r="212" spans="1:8" s="128" customFormat="1" x14ac:dyDescent="0.25">
      <c r="A212" s="185"/>
      <c r="B212" s="151"/>
      <c r="C212" s="151"/>
      <c r="D212" s="184"/>
      <c r="E212" s="151"/>
      <c r="F212" s="335" t="s">
        <v>304</v>
      </c>
      <c r="G212" s="335"/>
      <c r="H212" s="153">
        <f>SUM(H210:H211)</f>
        <v>0.31</v>
      </c>
    </row>
    <row r="213" spans="1:8" s="128" customFormat="1" x14ac:dyDescent="0.25">
      <c r="A213" s="185"/>
      <c r="B213" s="151"/>
      <c r="C213" s="151"/>
      <c r="D213" s="184"/>
      <c r="E213" s="151"/>
      <c r="F213" s="326" t="s">
        <v>302</v>
      </c>
      <c r="G213" s="326"/>
      <c r="H213" s="154">
        <f>ROUND(H212*$H$6,2)</f>
        <v>0.09</v>
      </c>
    </row>
    <row r="214" spans="1:8" s="128" customFormat="1" x14ac:dyDescent="0.25">
      <c r="A214" s="185"/>
      <c r="B214" s="151"/>
      <c r="C214" s="151"/>
      <c r="D214" s="184"/>
      <c r="E214" s="151"/>
      <c r="F214" s="336" t="s">
        <v>298</v>
      </c>
      <c r="G214" s="336"/>
      <c r="H214" s="155">
        <f>SUM(H212:H213)</f>
        <v>0.4</v>
      </c>
    </row>
    <row r="215" spans="1:8" s="156" customFormat="1" ht="30" x14ac:dyDescent="0.25">
      <c r="A215" s="174" t="s">
        <v>312</v>
      </c>
      <c r="B215" s="115" t="s">
        <v>374</v>
      </c>
      <c r="C215" s="115" t="str">
        <f>'Itens para CPUs'!B74</f>
        <v>SINAPI 84013</v>
      </c>
      <c r="D215" s="186" t="str">
        <f>'Itens para CPUs'!A74</f>
        <v>ESCAVADEIRA HIDRÁULICA SOBRE ESTEIRAS, CAÇAMBA 0,80 M3, PESO OPERACIONAL 17,8 T, POTÊNCIA LÍQUIDA 110 HP - CHI DIURNO. AF_10/2014</v>
      </c>
      <c r="E215" s="115" t="str">
        <f>'Itens para CPUs'!D74</f>
        <v>CHI</v>
      </c>
      <c r="F215" s="148">
        <v>5.7999999999999996E-3</v>
      </c>
      <c r="G215" s="149">
        <f>'Itens para CPUs'!F74</f>
        <v>59.57</v>
      </c>
      <c r="H215" s="150">
        <f>ROUND(F215*G215,2)</f>
        <v>0.35</v>
      </c>
    </row>
    <row r="216" spans="1:8" s="156" customFormat="1" ht="30" x14ac:dyDescent="0.25">
      <c r="A216" s="174"/>
      <c r="B216" s="115" t="s">
        <v>374</v>
      </c>
      <c r="C216" s="115" t="str">
        <f>'Itens para CPUs'!B75</f>
        <v>SINAPI 90991</v>
      </c>
      <c r="D216" s="186" t="str">
        <f>'Itens para CPUs'!A75</f>
        <v>ESCAVADEIRA HIDRÁULICA SOBRE ESTEIRAS, CAÇAMBA 0,80 M3, PESO OPERACIONAL 17,8 T, POTÊNCIA LÍQUIDA 110 HP - CHP DIURNO. AF_10/2014</v>
      </c>
      <c r="E216" s="115" t="str">
        <f>'Itens para CPUs'!D75</f>
        <v>CHP</v>
      </c>
      <c r="F216" s="148">
        <v>1.34E-2</v>
      </c>
      <c r="G216" s="149">
        <f>'Itens para CPUs'!F75</f>
        <v>142.56</v>
      </c>
      <c r="H216" s="150">
        <f>ROUND(F216*G216,2)</f>
        <v>1.91</v>
      </c>
    </row>
    <row r="217" spans="1:8" s="156" customFormat="1" x14ac:dyDescent="0.25">
      <c r="A217" s="174"/>
      <c r="B217" s="175"/>
      <c r="C217" s="175"/>
      <c r="D217" s="176"/>
      <c r="E217" s="175"/>
      <c r="F217" s="335" t="s">
        <v>303</v>
      </c>
      <c r="G217" s="335"/>
      <c r="H217" s="171">
        <f>SUM(H215:H216)</f>
        <v>2.2599999999999998</v>
      </c>
    </row>
    <row r="218" spans="1:8" s="156" customFormat="1" x14ac:dyDescent="0.25">
      <c r="A218" s="174"/>
      <c r="B218" s="175"/>
      <c r="C218" s="175"/>
      <c r="D218" s="176"/>
      <c r="E218" s="175"/>
      <c r="F218" s="326" t="s">
        <v>307</v>
      </c>
      <c r="G218" s="326"/>
      <c r="H218" s="163">
        <f>ROUND(H217*$H$6,2)</f>
        <v>0.65</v>
      </c>
    </row>
    <row r="219" spans="1:8" s="156" customFormat="1" x14ac:dyDescent="0.25">
      <c r="A219" s="174"/>
      <c r="B219" s="175"/>
      <c r="C219" s="175"/>
      <c r="D219" s="176"/>
      <c r="E219" s="175"/>
      <c r="F219" s="327" t="s">
        <v>308</v>
      </c>
      <c r="G219" s="328"/>
      <c r="H219" s="157">
        <f>SUM(H217:H218)</f>
        <v>2.9099999999999997</v>
      </c>
    </row>
    <row r="220" spans="1:8" s="128" customFormat="1" x14ac:dyDescent="0.25">
      <c r="A220" s="185" t="s">
        <v>313</v>
      </c>
      <c r="B220" s="115"/>
      <c r="C220" s="115"/>
      <c r="D220" s="186"/>
      <c r="E220" s="115"/>
      <c r="F220" s="148"/>
      <c r="G220" s="149"/>
      <c r="H220" s="150">
        <f>ROUND(F220*G220,2)</f>
        <v>0</v>
      </c>
    </row>
    <row r="221" spans="1:8" s="128" customFormat="1" x14ac:dyDescent="0.25">
      <c r="A221" s="185"/>
      <c r="B221" s="115"/>
      <c r="C221" s="115"/>
      <c r="D221" s="186"/>
      <c r="E221" s="115"/>
      <c r="F221" s="148"/>
      <c r="G221" s="149"/>
      <c r="H221" s="150">
        <f t="shared" ref="H221" si="8">ROUND(F221*G221,2)</f>
        <v>0</v>
      </c>
    </row>
    <row r="222" spans="1:8" s="128" customFormat="1" x14ac:dyDescent="0.25">
      <c r="A222" s="185"/>
      <c r="B222" s="151"/>
      <c r="C222" s="151"/>
      <c r="D222" s="184"/>
      <c r="E222" s="151"/>
      <c r="F222" s="329" t="s">
        <v>292</v>
      </c>
      <c r="G222" s="329"/>
      <c r="H222" s="171">
        <f>SUM(H220:H221)</f>
        <v>0</v>
      </c>
    </row>
    <row r="223" spans="1:8" s="128" customFormat="1" x14ac:dyDescent="0.25">
      <c r="A223" s="185"/>
      <c r="B223" s="151"/>
      <c r="C223" s="151"/>
      <c r="D223" s="184"/>
      <c r="E223" s="151"/>
      <c r="F223" s="329" t="s">
        <v>291</v>
      </c>
      <c r="G223" s="329"/>
      <c r="H223" s="171">
        <f>ROUND(H222*$H$7,2)</f>
        <v>0</v>
      </c>
    </row>
    <row r="224" spans="1:8" s="128" customFormat="1" x14ac:dyDescent="0.25">
      <c r="A224" s="185"/>
      <c r="B224" s="151"/>
      <c r="C224" s="151"/>
      <c r="D224" s="184"/>
      <c r="E224" s="151"/>
      <c r="F224" s="327" t="s">
        <v>297</v>
      </c>
      <c r="G224" s="328"/>
      <c r="H224" s="157">
        <f>SUM(H222:H223)</f>
        <v>0</v>
      </c>
    </row>
    <row r="225" spans="1:8" s="128" customFormat="1" x14ac:dyDescent="0.25">
      <c r="A225" s="185"/>
      <c r="B225" s="151"/>
      <c r="C225" s="151"/>
      <c r="D225" s="184"/>
      <c r="E225" s="151"/>
      <c r="F225" s="330" t="s">
        <v>174</v>
      </c>
      <c r="G225" s="330"/>
      <c r="H225" s="159">
        <f>SUM(H214,H219,H224)</f>
        <v>3.3099999999999996</v>
      </c>
    </row>
    <row r="226" spans="1:8" s="128" customFormat="1" x14ac:dyDescent="0.25">
      <c r="A226" s="240"/>
      <c r="B226" s="151"/>
      <c r="C226" s="151"/>
      <c r="D226" s="239"/>
      <c r="E226" s="151"/>
      <c r="F226" s="151"/>
      <c r="G226" s="151"/>
      <c r="H226" s="164"/>
    </row>
    <row r="227" spans="1:8" s="128" customFormat="1" x14ac:dyDescent="0.25">
      <c r="A227" s="240"/>
      <c r="B227" s="151"/>
      <c r="C227" s="151"/>
      <c r="D227" s="239"/>
      <c r="E227" s="151"/>
      <c r="F227" s="151"/>
      <c r="G227" s="151"/>
      <c r="H227" s="164"/>
    </row>
    <row r="228" spans="1:8" s="128" customFormat="1" x14ac:dyDescent="0.25">
      <c r="A228" s="240"/>
      <c r="B228" s="238" t="s">
        <v>299</v>
      </c>
      <c r="C228" s="238" t="s">
        <v>300</v>
      </c>
      <c r="D228" s="331" t="s">
        <v>507</v>
      </c>
      <c r="E228" s="238" t="s">
        <v>6</v>
      </c>
      <c r="F228" s="238" t="s">
        <v>7</v>
      </c>
      <c r="G228" s="333" t="s">
        <v>132</v>
      </c>
      <c r="H228" s="333" t="s">
        <v>133</v>
      </c>
    </row>
    <row r="229" spans="1:8" s="128" customFormat="1" ht="57.75" customHeight="1" x14ac:dyDescent="0.25">
      <c r="A229" s="240"/>
      <c r="B229" s="238" t="s">
        <v>430</v>
      </c>
      <c r="C229" s="238" t="s">
        <v>500</v>
      </c>
      <c r="D229" s="332"/>
      <c r="E229" s="238" t="s">
        <v>143</v>
      </c>
      <c r="F229" s="238">
        <v>1</v>
      </c>
      <c r="G229" s="334"/>
      <c r="H229" s="334"/>
    </row>
    <row r="230" spans="1:8" s="128" customFormat="1" ht="27.75" customHeight="1" x14ac:dyDescent="0.25">
      <c r="A230" s="240" t="s">
        <v>311</v>
      </c>
      <c r="B230" s="115" t="s">
        <v>373</v>
      </c>
      <c r="C230" s="115" t="str">
        <f>'Itens para CPUs'!B138</f>
        <v>SINAPI 88316</v>
      </c>
      <c r="D230" s="241" t="str">
        <f>'Itens para CPUs'!A138</f>
        <v>SERVENTE COM ENCARGOS COMPLEMENTARES</v>
      </c>
      <c r="E230" s="115" t="str">
        <f>'Itens para CPUs'!D138</f>
        <v>H</v>
      </c>
      <c r="F230" s="148">
        <v>2.3E-2</v>
      </c>
      <c r="G230" s="149">
        <f>'Itens para CPUs'!F138</f>
        <v>15.94</v>
      </c>
      <c r="H230" s="150">
        <f>ROUND(F230*G230,2)</f>
        <v>0.37</v>
      </c>
    </row>
    <row r="231" spans="1:8" s="128" customFormat="1" x14ac:dyDescent="0.25">
      <c r="A231" s="240"/>
      <c r="B231" s="115"/>
      <c r="C231" s="115"/>
      <c r="D231" s="241"/>
      <c r="E231" s="115"/>
      <c r="F231" s="148"/>
      <c r="G231" s="149"/>
      <c r="H231" s="150">
        <f>ROUND(F231*G231,2)</f>
        <v>0</v>
      </c>
    </row>
    <row r="232" spans="1:8" s="128" customFormat="1" x14ac:dyDescent="0.25">
      <c r="A232" s="240"/>
      <c r="B232" s="151"/>
      <c r="C232" s="151"/>
      <c r="D232" s="239"/>
      <c r="E232" s="151"/>
      <c r="F232" s="335" t="s">
        <v>304</v>
      </c>
      <c r="G232" s="335"/>
      <c r="H232" s="153">
        <f>SUM(H230:H231)</f>
        <v>0.37</v>
      </c>
    </row>
    <row r="233" spans="1:8" s="128" customFormat="1" x14ac:dyDescent="0.25">
      <c r="A233" s="240"/>
      <c r="B233" s="151"/>
      <c r="C233" s="151"/>
      <c r="D233" s="239"/>
      <c r="E233" s="151"/>
      <c r="F233" s="326" t="s">
        <v>302</v>
      </c>
      <c r="G233" s="326"/>
      <c r="H233" s="154">
        <f>ROUND(H232*$H$6,2)</f>
        <v>0.11</v>
      </c>
    </row>
    <row r="234" spans="1:8" s="128" customFormat="1" x14ac:dyDescent="0.25">
      <c r="A234" s="240"/>
      <c r="B234" s="151"/>
      <c r="C234" s="151"/>
      <c r="D234" s="239"/>
      <c r="E234" s="151"/>
      <c r="F234" s="336" t="s">
        <v>298</v>
      </c>
      <c r="G234" s="336"/>
      <c r="H234" s="155">
        <f>SUM(H232:H233)</f>
        <v>0.48</v>
      </c>
    </row>
    <row r="235" spans="1:8" s="156" customFormat="1" ht="60" x14ac:dyDescent="0.25">
      <c r="A235" s="174" t="s">
        <v>312</v>
      </c>
      <c r="B235" s="115" t="s">
        <v>374</v>
      </c>
      <c r="C235" s="115" t="str">
        <f>'Itens para CPUs'!B134</f>
        <v>SINAPI 5678</v>
      </c>
      <c r="D235" s="241" t="str">
        <f>'Itens para CPUs'!A134</f>
        <v>RETROESCAVADEIRA SOBRE RODAS COM CARREGADEIRA, TRAÇÃO 4x4, POTÊNCIA LÍQ. 88 HP, CAÇAMBA CARREG. CAP. MÍN. 1 M³, CAÇAMBA RETRO CAP. 0,26 M³, PESO OPERACIONAL MÍN. 6.674 KG, PROFUNDIDADE DE ESCAVAÇÃO MÁX. 4,34 M - CHIP DIURNO. AF_06/2014</v>
      </c>
      <c r="E235" s="115" t="str">
        <f>'Itens para CPUs'!D134</f>
        <v>CHP</v>
      </c>
      <c r="F235" s="148">
        <v>1.9E-2</v>
      </c>
      <c r="G235" s="149">
        <f>'Itens para CPUs'!F134</f>
        <v>106.3</v>
      </c>
      <c r="H235" s="150">
        <f>ROUND(F235*G235,2)</f>
        <v>2.02</v>
      </c>
    </row>
    <row r="236" spans="1:8" s="156" customFormat="1" ht="60" x14ac:dyDescent="0.25">
      <c r="A236" s="174"/>
      <c r="B236" s="115" t="s">
        <v>374</v>
      </c>
      <c r="C236" s="115" t="str">
        <f>'Itens para CPUs'!B135</f>
        <v>SINAPI 5679</v>
      </c>
      <c r="D236" s="241" t="str">
        <f>'Itens para CPUs'!A135</f>
        <v>RETROESCAVADEIRA SOBRE RODAS COM CARREGADEIRA, TRAÇÃO 4x4, POTÊNCIA LÍQ. 88 HP, CAÇAMBA CARREG. CAP. MÍN. 1 M³, CAÇAMBA RETRO CAP. 0,26 M³, PESO OPERACIONAL MÍN. 6.674 KG, PROFUNDIDADE DE ESCAVAÇÃO MÁX. 4,34 M - CHIP DIURNO. AF_06/2014</v>
      </c>
      <c r="E236" s="115" t="str">
        <f>'Itens para CPUs'!D135</f>
        <v>CHI</v>
      </c>
      <c r="F236" s="148">
        <v>2.5000000000000001E-2</v>
      </c>
      <c r="G236" s="149">
        <f>'Itens para CPUs'!F135</f>
        <v>45.69</v>
      </c>
      <c r="H236" s="150">
        <f>ROUND(F236*G236,2)</f>
        <v>1.1399999999999999</v>
      </c>
    </row>
    <row r="237" spans="1:8" s="156" customFormat="1" ht="60" x14ac:dyDescent="0.25">
      <c r="A237" s="174"/>
      <c r="B237" s="115" t="s">
        <v>374</v>
      </c>
      <c r="C237" s="115" t="str">
        <f>'Itens para CPUs'!B42</f>
        <v>SINAPI 5901</v>
      </c>
      <c r="D237" s="241" t="str">
        <f>'Itens para CPUs'!A42</f>
        <v>CAMINHÃO PIPA 10.000 L TRUCADO, PESO BRUTO TOTAL 23.000 KG, CARGA ÚTIL MÁXIMA 15.935 KG, DISTÂNCIA ENTRE EIXOS 4,8 M, POTÊNCIA 230 CV, INCLUSIVE TANQUE DE AÇO PARA TRANSPORTE DE ÁGUA - CHP DIURNO. AF_06/2014.</v>
      </c>
      <c r="E237" s="115" t="str">
        <f>'Itens para CPUs'!D42</f>
        <v>CHP</v>
      </c>
      <c r="F237" s="148">
        <v>6.0000000000000001E-3</v>
      </c>
      <c r="G237" s="149">
        <f>'Itens para CPUs'!F42</f>
        <v>171.14</v>
      </c>
      <c r="H237" s="150">
        <f t="shared" ref="H237:H241" si="9">ROUND(F237*G237,2)</f>
        <v>1.03</v>
      </c>
    </row>
    <row r="238" spans="1:8" s="156" customFormat="1" ht="60" x14ac:dyDescent="0.25">
      <c r="A238" s="174"/>
      <c r="B238" s="115" t="s">
        <v>374</v>
      </c>
      <c r="C238" s="115" t="str">
        <f>'Itens para CPUs'!B41</f>
        <v>SINAPI 5903</v>
      </c>
      <c r="D238" s="241" t="str">
        <f>'Itens para CPUs'!A41</f>
        <v>CAMINHÃO PIPA 10.000 L TRUCADO, PESO BRUTO TOTAL 23.000 KG, CARGA ÚTIL MÁXIMA 15.935 KG, DISTÂNCIA ENTRE EIXOS 4,8 M, POTÊNCIA 230 CV, INCLUSIVE TANQUE DE AÇO PARA TRANSPORTE DE ÁGUA - CHI DIURNO. AF_06/2014.</v>
      </c>
      <c r="E238" s="115" t="str">
        <f>'Itens para CPUs'!D41</f>
        <v>CHI</v>
      </c>
      <c r="F238" s="148">
        <v>3.0000000000000001E-3</v>
      </c>
      <c r="G238" s="149">
        <f>'Itens para CPUs'!F41</f>
        <v>41.07</v>
      </c>
      <c r="H238" s="150">
        <f t="shared" si="9"/>
        <v>0.12</v>
      </c>
    </row>
    <row r="239" spans="1:8" s="156" customFormat="1" ht="30" x14ac:dyDescent="0.25">
      <c r="A239" s="174"/>
      <c r="B239" s="115" t="s">
        <v>374</v>
      </c>
      <c r="C239" s="115" t="str">
        <f>'Itens para CPUs'!B50</f>
        <v>SINAPI 91533</v>
      </c>
      <c r="D239" s="241" t="str">
        <f>'Itens para CPUs'!A50</f>
        <v>COMPACTADOR DE SOLOS DE PERCUSSÃO (SOQUETE) COM MOTOR A GASOLINA 4 TEMPOS, POTÊNCIA 4 CV - CHP DIURNO. AF_08/2015</v>
      </c>
      <c r="E239" s="115" t="str">
        <f>'Itens para CPUs'!D50</f>
        <v>CHP</v>
      </c>
      <c r="F239" s="148">
        <v>6.0999999999999999E-2</v>
      </c>
      <c r="G239" s="149">
        <f>'Itens para CPUs'!F50</f>
        <v>31.13</v>
      </c>
      <c r="H239" s="150">
        <f t="shared" si="9"/>
        <v>1.9</v>
      </c>
    </row>
    <row r="240" spans="1:8" s="156" customFormat="1" ht="30" x14ac:dyDescent="0.25">
      <c r="A240" s="174"/>
      <c r="B240" s="115" t="s">
        <v>374</v>
      </c>
      <c r="C240" s="115" t="str">
        <f>'Itens para CPUs'!B49</f>
        <v>SINAPI 91534</v>
      </c>
      <c r="D240" s="241" t="str">
        <f>'Itens para CPUs'!A49</f>
        <v>COMPACTADOR DE SOLOS DE PERCUSSÃO (SOQUETE) COM MOTOR A GASOLINA 4 TEMPOS, POTÊNCIA 4 CV - CHI DIURNO. AF_08/2015</v>
      </c>
      <c r="E240" s="115" t="str">
        <f>'Itens para CPUs'!D49</f>
        <v>CHI</v>
      </c>
      <c r="F240" s="148">
        <v>5.7000000000000002E-2</v>
      </c>
      <c r="G240" s="149">
        <f>'Itens para CPUs'!F49</f>
        <v>27.61</v>
      </c>
      <c r="H240" s="150">
        <f t="shared" si="9"/>
        <v>1.57</v>
      </c>
    </row>
    <row r="241" spans="1:8" s="156" customFormat="1" x14ac:dyDescent="0.25">
      <c r="A241" s="174"/>
      <c r="B241" s="115"/>
      <c r="C241" s="115"/>
      <c r="D241" s="241"/>
      <c r="E241" s="115"/>
      <c r="F241" s="148"/>
      <c r="G241" s="149"/>
      <c r="H241" s="150">
        <f t="shared" si="9"/>
        <v>0</v>
      </c>
    </row>
    <row r="242" spans="1:8" s="156" customFormat="1" x14ac:dyDescent="0.25">
      <c r="A242" s="174"/>
      <c r="B242" s="175"/>
      <c r="C242" s="175"/>
      <c r="D242" s="176"/>
      <c r="E242" s="175"/>
      <c r="F242" s="335" t="s">
        <v>303</v>
      </c>
      <c r="G242" s="335"/>
      <c r="H242" s="171">
        <f>SUM(H235:H241)</f>
        <v>7.7800000000000011</v>
      </c>
    </row>
    <row r="243" spans="1:8" s="156" customFormat="1" x14ac:dyDescent="0.25">
      <c r="A243" s="174"/>
      <c r="B243" s="175"/>
      <c r="C243" s="175"/>
      <c r="D243" s="176"/>
      <c r="E243" s="175"/>
      <c r="F243" s="326" t="s">
        <v>307</v>
      </c>
      <c r="G243" s="326"/>
      <c r="H243" s="163">
        <f>ROUND(H242*$H$6,2)</f>
        <v>2.2400000000000002</v>
      </c>
    </row>
    <row r="244" spans="1:8" s="156" customFormat="1" x14ac:dyDescent="0.25">
      <c r="A244" s="174"/>
      <c r="B244" s="175"/>
      <c r="C244" s="175"/>
      <c r="D244" s="176"/>
      <c r="E244" s="175"/>
      <c r="F244" s="327" t="s">
        <v>308</v>
      </c>
      <c r="G244" s="328"/>
      <c r="H244" s="157">
        <f>SUM(H242:H243)</f>
        <v>10.020000000000001</v>
      </c>
    </row>
    <row r="245" spans="1:8" s="128" customFormat="1" ht="30" x14ac:dyDescent="0.25">
      <c r="A245" s="240" t="s">
        <v>313</v>
      </c>
      <c r="B245" s="115" t="s">
        <v>314</v>
      </c>
      <c r="C245" s="115" t="str">
        <f>'Itens para CPUs'!B30</f>
        <v>SINAPI 6079</v>
      </c>
      <c r="D245" s="241" t="str">
        <f>'Itens para CPUs'!A30</f>
        <v>ARGILA, ARGILA VERMELHA OU ARGILA ARENOSA (RETIRADA NA JAZIDA, SEM TRANSPORTE)</v>
      </c>
      <c r="E245" s="115" t="str">
        <f>'Itens para CPUs'!D30</f>
        <v>M³</v>
      </c>
      <c r="F245" s="148">
        <v>1.25</v>
      </c>
      <c r="G245" s="149">
        <f>'Itens para CPUs'!F30</f>
        <v>7.26</v>
      </c>
      <c r="H245" s="150">
        <f>ROUND(F245*G245,2)</f>
        <v>9.08</v>
      </c>
    </row>
    <row r="246" spans="1:8" s="128" customFormat="1" x14ac:dyDescent="0.25">
      <c r="A246" s="240"/>
      <c r="B246" s="115"/>
      <c r="C246" s="115"/>
      <c r="D246" s="241"/>
      <c r="E246" s="115"/>
      <c r="F246" s="148"/>
      <c r="G246" s="149"/>
      <c r="H246" s="150">
        <f>ROUND(F246*G246,2)</f>
        <v>0</v>
      </c>
    </row>
    <row r="247" spans="1:8" s="128" customFormat="1" x14ac:dyDescent="0.25">
      <c r="A247" s="240"/>
      <c r="B247" s="151"/>
      <c r="C247" s="151"/>
      <c r="D247" s="239"/>
      <c r="E247" s="151"/>
      <c r="F247" s="329" t="s">
        <v>292</v>
      </c>
      <c r="G247" s="329"/>
      <c r="H247" s="171">
        <f>SUM(H245:H246)</f>
        <v>9.08</v>
      </c>
    </row>
    <row r="248" spans="1:8" s="128" customFormat="1" x14ac:dyDescent="0.25">
      <c r="A248" s="240"/>
      <c r="B248" s="151"/>
      <c r="C248" s="151"/>
      <c r="D248" s="239"/>
      <c r="E248" s="151"/>
      <c r="F248" s="329" t="s">
        <v>291</v>
      </c>
      <c r="G248" s="329"/>
      <c r="H248" s="171">
        <f>ROUND(H247*$H$7,2)</f>
        <v>1.0900000000000001</v>
      </c>
    </row>
    <row r="249" spans="1:8" s="128" customFormat="1" x14ac:dyDescent="0.25">
      <c r="A249" s="240"/>
      <c r="B249" s="151"/>
      <c r="C249" s="151"/>
      <c r="D249" s="239"/>
      <c r="E249" s="151"/>
      <c r="F249" s="327" t="s">
        <v>297</v>
      </c>
      <c r="G249" s="328"/>
      <c r="H249" s="157">
        <f>SUM(H247:H248)</f>
        <v>10.17</v>
      </c>
    </row>
    <row r="250" spans="1:8" s="128" customFormat="1" x14ac:dyDescent="0.25">
      <c r="A250" s="240"/>
      <c r="B250" s="151"/>
      <c r="C250" s="151"/>
      <c r="D250" s="239"/>
      <c r="E250" s="151"/>
      <c r="F250" s="330" t="s">
        <v>174</v>
      </c>
      <c r="G250" s="330"/>
      <c r="H250" s="159">
        <f>SUM(H234,H244,H249)</f>
        <v>20.67</v>
      </c>
    </row>
    <row r="251" spans="1:8" s="128" customFormat="1" x14ac:dyDescent="0.25">
      <c r="A251" s="245"/>
      <c r="B251" s="151"/>
      <c r="C251" s="151"/>
      <c r="D251" s="244"/>
      <c r="E251" s="151"/>
      <c r="F251" s="151"/>
      <c r="G251" s="151"/>
      <c r="H251" s="164"/>
    </row>
    <row r="252" spans="1:8" s="128" customFormat="1" x14ac:dyDescent="0.25">
      <c r="A252" s="245"/>
      <c r="B252" s="151"/>
      <c r="C252" s="151"/>
      <c r="D252" s="244"/>
      <c r="E252" s="151"/>
      <c r="F252" s="151"/>
      <c r="G252" s="151"/>
      <c r="H252" s="164"/>
    </row>
    <row r="253" spans="1:8" s="128" customFormat="1" x14ac:dyDescent="0.25">
      <c r="A253" s="245"/>
      <c r="B253" s="242" t="s">
        <v>299</v>
      </c>
      <c r="C253" s="242" t="s">
        <v>300</v>
      </c>
      <c r="D253" s="331" t="s">
        <v>508</v>
      </c>
      <c r="E253" s="242" t="s">
        <v>6</v>
      </c>
      <c r="F253" s="242" t="s">
        <v>7</v>
      </c>
      <c r="G253" s="333" t="s">
        <v>132</v>
      </c>
      <c r="H253" s="333" t="s">
        <v>133</v>
      </c>
    </row>
    <row r="254" spans="1:8" s="128" customFormat="1" ht="30.75" customHeight="1" x14ac:dyDescent="0.25">
      <c r="A254" s="245"/>
      <c r="B254" s="242" t="s">
        <v>431</v>
      </c>
      <c r="C254" s="242" t="s">
        <v>401</v>
      </c>
      <c r="D254" s="332"/>
      <c r="E254" s="242" t="s">
        <v>6</v>
      </c>
      <c r="F254" s="242">
        <v>1</v>
      </c>
      <c r="G254" s="334"/>
      <c r="H254" s="334"/>
    </row>
    <row r="255" spans="1:8" s="128" customFormat="1" ht="25.5" customHeight="1" x14ac:dyDescent="0.25">
      <c r="A255" s="245" t="s">
        <v>311</v>
      </c>
      <c r="B255" s="115"/>
      <c r="C255" s="115"/>
      <c r="D255" s="246"/>
      <c r="E255" s="115"/>
      <c r="F255" s="148"/>
      <c r="G255" s="149"/>
      <c r="H255" s="150">
        <f>ROUND(F255*G255,2)</f>
        <v>0</v>
      </c>
    </row>
    <row r="256" spans="1:8" s="128" customFormat="1" x14ac:dyDescent="0.25">
      <c r="A256" s="245"/>
      <c r="B256" s="115"/>
      <c r="C256" s="115"/>
      <c r="D256" s="246"/>
      <c r="E256" s="115"/>
      <c r="F256" s="148"/>
      <c r="G256" s="149"/>
      <c r="H256" s="150">
        <f>ROUND(F256*G256,2)</f>
        <v>0</v>
      </c>
    </row>
    <row r="257" spans="1:8" s="128" customFormat="1" x14ac:dyDescent="0.25">
      <c r="A257" s="245"/>
      <c r="B257" s="151"/>
      <c r="C257" s="151"/>
      <c r="D257" s="244"/>
      <c r="E257" s="151"/>
      <c r="F257" s="335" t="s">
        <v>304</v>
      </c>
      <c r="G257" s="335"/>
      <c r="H257" s="153">
        <f>SUM(H255:H256)</f>
        <v>0</v>
      </c>
    </row>
    <row r="258" spans="1:8" s="128" customFormat="1" x14ac:dyDescent="0.25">
      <c r="A258" s="245"/>
      <c r="B258" s="151"/>
      <c r="C258" s="151"/>
      <c r="D258" s="244"/>
      <c r="E258" s="151"/>
      <c r="F258" s="326" t="s">
        <v>302</v>
      </c>
      <c r="G258" s="326"/>
      <c r="H258" s="154">
        <f>ROUND(H257*$H$6,2)</f>
        <v>0</v>
      </c>
    </row>
    <row r="259" spans="1:8" s="128" customFormat="1" x14ac:dyDescent="0.25">
      <c r="A259" s="245"/>
      <c r="B259" s="151"/>
      <c r="C259" s="151"/>
      <c r="D259" s="244"/>
      <c r="E259" s="151"/>
      <c r="F259" s="336" t="s">
        <v>298</v>
      </c>
      <c r="G259" s="336"/>
      <c r="H259" s="155">
        <f>SUM(H257:H258)</f>
        <v>0</v>
      </c>
    </row>
    <row r="260" spans="1:8" s="156" customFormat="1" ht="30" x14ac:dyDescent="0.25">
      <c r="A260" s="174" t="s">
        <v>312</v>
      </c>
      <c r="B260" s="115" t="s">
        <v>173</v>
      </c>
      <c r="C260" s="115" t="str">
        <f>'Itens para CPUs'!B70</f>
        <v>SINAPI 93358</v>
      </c>
      <c r="D260" s="246" t="str">
        <f>'Itens para CPUs'!A70</f>
        <v>ESCAVAÇÃO MANUAL DE VALA COM PROFUNDIDADE MENOR OU IGUAL A 1,30 M. AF_03/2016 (ALICERCE PARA BEBEDOURO 9,43 x 0,30 x 0,40 M)</v>
      </c>
      <c r="E260" s="115" t="str">
        <f>'Itens para CPUs'!D70</f>
        <v>M³</v>
      </c>
      <c r="F260" s="148">
        <v>1.1315999999999999</v>
      </c>
      <c r="G260" s="149">
        <f>'Itens para CPUs'!F70</f>
        <v>63.05</v>
      </c>
      <c r="H260" s="150">
        <f>ROUND(F260*G260,2)</f>
        <v>71.349999999999994</v>
      </c>
    </row>
    <row r="261" spans="1:8" s="156" customFormat="1" ht="30" x14ac:dyDescent="0.25">
      <c r="A261" s="174"/>
      <c r="B261" s="115" t="s">
        <v>173</v>
      </c>
      <c r="C261" s="115" t="str">
        <f>'Itens para CPUs'!B25</f>
        <v>SINAPI 72132</v>
      </c>
      <c r="D261" s="246" t="str">
        <f>'Itens para CPUs'!A25</f>
        <v>ALVENARIA EM TIJOLO CERÂMICO MACIÇO 5x10x20 CM, 1/2 VEZ (ESPESSURA = 10 CM), ASSENTADO COM ARGAMASSA TRAÇO 1:2:8 (CIMENTO, CAL E AREIA)</v>
      </c>
      <c r="E261" s="115" t="str">
        <f>'Itens para CPUs'!D25</f>
        <v>M²</v>
      </c>
      <c r="F261" s="148">
        <v>8.49</v>
      </c>
      <c r="G261" s="149">
        <f>'Itens para CPUs'!F25</f>
        <v>61.61</v>
      </c>
      <c r="H261" s="150">
        <f>ROUND(F261*G261,2)</f>
        <v>523.07000000000005</v>
      </c>
    </row>
    <row r="262" spans="1:8" s="156" customFormat="1" x14ac:dyDescent="0.25">
      <c r="A262" s="174"/>
      <c r="B262" s="115" t="s">
        <v>173</v>
      </c>
      <c r="C262" s="115" t="str">
        <f>'Itens para CPUs'!B47</f>
        <v>SINAPI 87891</v>
      </c>
      <c r="D262" s="246" t="str">
        <f>'Itens para CPUs'!A47</f>
        <v>CHAPISCO APLICADO EM ALVENARIA</v>
      </c>
      <c r="E262" s="115" t="str">
        <f>'Itens para CPUs'!D47</f>
        <v>M²</v>
      </c>
      <c r="F262" s="148">
        <v>16.97</v>
      </c>
      <c r="G262" s="149">
        <f>'Itens para CPUs'!F47</f>
        <v>10.58</v>
      </c>
      <c r="H262" s="150">
        <f t="shared" ref="H262:H266" si="10">ROUND(F262*G262,2)</f>
        <v>179.54</v>
      </c>
    </row>
    <row r="263" spans="1:8" s="156" customFormat="1" ht="30" x14ac:dyDescent="0.25">
      <c r="A263" s="174"/>
      <c r="B263" s="115" t="s">
        <v>173</v>
      </c>
      <c r="C263" s="115" t="str">
        <f>'Itens para CPUs'!B99</f>
        <v>SINAPI 90406</v>
      </c>
      <c r="D263" s="246" t="str">
        <f>'Itens para CPUs'!A99</f>
        <v>MASSA ÚNICA EM ARGAMASSA TRAÇO 1:2:8 (REBOCO), APLICAÇÃO MANUAL, ESPESSURA = 20 MM</v>
      </c>
      <c r="E263" s="115" t="str">
        <f>'Itens para CPUs'!D99</f>
        <v>M²</v>
      </c>
      <c r="F263" s="148">
        <v>16.97</v>
      </c>
      <c r="G263" s="149">
        <f>'Itens para CPUs'!F99</f>
        <v>38.82</v>
      </c>
      <c r="H263" s="150">
        <f t="shared" si="10"/>
        <v>658.78</v>
      </c>
    </row>
    <row r="264" spans="1:8" s="156" customFormat="1" ht="30" x14ac:dyDescent="0.25">
      <c r="A264" s="174"/>
      <c r="B264" s="115" t="s">
        <v>173</v>
      </c>
      <c r="C264" s="115" t="str">
        <f>'Itens para CPUs'!B51</f>
        <v>SINAPI 94974</v>
      </c>
      <c r="D264" s="246" t="str">
        <f>'Itens para CPUs'!A51</f>
        <v>CONCRETO MAGRO PARA LASTRO, TRAÇO 1:4,5:4,5 (CIMENTO/ AREIA MÉDIA/ BRITA 1) - PREPARO MANUAL. AF_07/2016</v>
      </c>
      <c r="E264" s="115" t="str">
        <f>'Itens para CPUs'!D51</f>
        <v>M³</v>
      </c>
      <c r="F264" s="148">
        <v>0.71</v>
      </c>
      <c r="G264" s="149">
        <f>'Itens para CPUs'!F51</f>
        <v>368.42</v>
      </c>
      <c r="H264" s="150">
        <f t="shared" si="10"/>
        <v>261.58</v>
      </c>
    </row>
    <row r="265" spans="1:8" s="156" customFormat="1" ht="30" x14ac:dyDescent="0.25">
      <c r="A265" s="174"/>
      <c r="B265" s="115" t="s">
        <v>173</v>
      </c>
      <c r="C265" s="115" t="str">
        <f>'Itens para CPUs'!B54</f>
        <v>SINAPI 94975</v>
      </c>
      <c r="D265" s="246" t="str">
        <f>'Itens para CPUs'!A54</f>
        <v>CONCRETO FCK = 15 MPA, TRAÇO 1:3,4:3,5 (CIMENTO / AREIA MÉDIA / BRITA 1) - PREPARO MANUAL. AF_07/2016.</v>
      </c>
      <c r="E265" s="115" t="str">
        <f>'Itens para CPUs'!D54</f>
        <v>M³</v>
      </c>
      <c r="F265" s="148">
        <v>1.3</v>
      </c>
      <c r="G265" s="149">
        <f>'Itens para CPUs'!F54</f>
        <v>395.03</v>
      </c>
      <c r="H265" s="150">
        <f t="shared" si="10"/>
        <v>513.54</v>
      </c>
    </row>
    <row r="266" spans="1:8" s="156" customFormat="1" x14ac:dyDescent="0.25">
      <c r="A266" s="174"/>
      <c r="B266" s="115"/>
      <c r="C266" s="115"/>
      <c r="D266" s="246"/>
      <c r="E266" s="115"/>
      <c r="F266" s="148"/>
      <c r="G266" s="149"/>
      <c r="H266" s="150">
        <f t="shared" si="10"/>
        <v>0</v>
      </c>
    </row>
    <row r="267" spans="1:8" s="156" customFormat="1" x14ac:dyDescent="0.25">
      <c r="A267" s="174"/>
      <c r="B267" s="175"/>
      <c r="C267" s="175"/>
      <c r="D267" s="176"/>
      <c r="E267" s="175"/>
      <c r="F267" s="335" t="s">
        <v>303</v>
      </c>
      <c r="G267" s="335"/>
      <c r="H267" s="171">
        <f>SUM(H260:H266)</f>
        <v>2207.8599999999997</v>
      </c>
    </row>
    <row r="268" spans="1:8" s="156" customFormat="1" x14ac:dyDescent="0.25">
      <c r="A268" s="174"/>
      <c r="B268" s="175"/>
      <c r="C268" s="175"/>
      <c r="D268" s="176"/>
      <c r="E268" s="175"/>
      <c r="F268" s="326" t="s">
        <v>307</v>
      </c>
      <c r="G268" s="326"/>
      <c r="H268" s="163">
        <f>ROUND(H267*$H$6,2)</f>
        <v>636.30999999999995</v>
      </c>
    </row>
    <row r="269" spans="1:8" s="156" customFormat="1" x14ac:dyDescent="0.25">
      <c r="A269" s="174"/>
      <c r="B269" s="175"/>
      <c r="C269" s="175"/>
      <c r="D269" s="176"/>
      <c r="E269" s="175"/>
      <c r="F269" s="327" t="s">
        <v>308</v>
      </c>
      <c r="G269" s="328"/>
      <c r="H269" s="157">
        <f>SUM(H267:H268)</f>
        <v>2844.1699999999996</v>
      </c>
    </row>
    <row r="270" spans="1:8" s="128" customFormat="1" x14ac:dyDescent="0.25">
      <c r="A270" s="245" t="s">
        <v>313</v>
      </c>
      <c r="B270" s="115"/>
      <c r="C270" s="115"/>
      <c r="D270" s="246"/>
      <c r="E270" s="115"/>
      <c r="F270" s="148"/>
      <c r="G270" s="149"/>
      <c r="H270" s="150">
        <f>ROUND(F270*G270,2)</f>
        <v>0</v>
      </c>
    </row>
    <row r="271" spans="1:8" s="128" customFormat="1" x14ac:dyDescent="0.25">
      <c r="A271" s="245"/>
      <c r="B271" s="115"/>
      <c r="C271" s="115"/>
      <c r="D271" s="246"/>
      <c r="E271" s="115"/>
      <c r="F271" s="148"/>
      <c r="G271" s="149"/>
      <c r="H271" s="150">
        <f>ROUND(F271*G271,2)</f>
        <v>0</v>
      </c>
    </row>
    <row r="272" spans="1:8" s="128" customFormat="1" x14ac:dyDescent="0.25">
      <c r="A272" s="245"/>
      <c r="B272" s="151"/>
      <c r="C272" s="151"/>
      <c r="D272" s="244"/>
      <c r="E272" s="151"/>
      <c r="F272" s="329" t="s">
        <v>292</v>
      </c>
      <c r="G272" s="329"/>
      <c r="H272" s="171">
        <f>SUM(H270:H271)</f>
        <v>0</v>
      </c>
    </row>
    <row r="273" spans="1:8" s="128" customFormat="1" x14ac:dyDescent="0.25">
      <c r="A273" s="245"/>
      <c r="B273" s="151"/>
      <c r="C273" s="151"/>
      <c r="D273" s="244"/>
      <c r="E273" s="151"/>
      <c r="F273" s="329" t="s">
        <v>291</v>
      </c>
      <c r="G273" s="329"/>
      <c r="H273" s="171">
        <f>ROUND(H272*$H$7,2)</f>
        <v>0</v>
      </c>
    </row>
    <row r="274" spans="1:8" s="128" customFormat="1" x14ac:dyDescent="0.25">
      <c r="A274" s="245"/>
      <c r="B274" s="151"/>
      <c r="C274" s="151"/>
      <c r="D274" s="244"/>
      <c r="E274" s="151"/>
      <c r="F274" s="327" t="s">
        <v>297</v>
      </c>
      <c r="G274" s="328"/>
      <c r="H274" s="157">
        <f>SUM(H272:H273)</f>
        <v>0</v>
      </c>
    </row>
    <row r="275" spans="1:8" s="128" customFormat="1" x14ac:dyDescent="0.25">
      <c r="A275" s="245"/>
      <c r="B275" s="151"/>
      <c r="C275" s="151"/>
      <c r="D275" s="244"/>
      <c r="E275" s="151"/>
      <c r="F275" s="330" t="s">
        <v>174</v>
      </c>
      <c r="G275" s="330"/>
      <c r="H275" s="159">
        <f>SUM(H259,H269,H274)</f>
        <v>2844.1699999999996</v>
      </c>
    </row>
    <row r="276" spans="1:8" s="128" customFormat="1" x14ac:dyDescent="0.25">
      <c r="A276" s="245"/>
      <c r="B276" s="151"/>
      <c r="C276" s="151"/>
      <c r="D276" s="244"/>
      <c r="E276" s="151"/>
      <c r="F276" s="151"/>
      <c r="G276" s="151"/>
      <c r="H276" s="164"/>
    </row>
    <row r="277" spans="1:8" s="128" customFormat="1" x14ac:dyDescent="0.25">
      <c r="A277" s="245"/>
      <c r="B277" s="151"/>
      <c r="C277" s="151"/>
      <c r="D277" s="244"/>
      <c r="E277" s="151"/>
      <c r="F277" s="151"/>
      <c r="G277" s="151"/>
      <c r="H277" s="164"/>
    </row>
    <row r="278" spans="1:8" s="128" customFormat="1" x14ac:dyDescent="0.25">
      <c r="A278" s="245"/>
      <c r="B278" s="242" t="s">
        <v>299</v>
      </c>
      <c r="C278" s="242" t="s">
        <v>300</v>
      </c>
      <c r="D278" s="331" t="s">
        <v>554</v>
      </c>
      <c r="E278" s="242" t="s">
        <v>6</v>
      </c>
      <c r="F278" s="242" t="s">
        <v>7</v>
      </c>
      <c r="G278" s="333" t="s">
        <v>132</v>
      </c>
      <c r="H278" s="333" t="s">
        <v>133</v>
      </c>
    </row>
    <row r="279" spans="1:8" s="128" customFormat="1" ht="30.75" customHeight="1" x14ac:dyDescent="0.25">
      <c r="A279" s="245"/>
      <c r="B279" s="242" t="s">
        <v>450</v>
      </c>
      <c r="C279" s="242" t="s">
        <v>401</v>
      </c>
      <c r="D279" s="332"/>
      <c r="E279" s="242" t="s">
        <v>447</v>
      </c>
      <c r="F279" s="242">
        <v>1</v>
      </c>
      <c r="G279" s="334"/>
      <c r="H279" s="334"/>
    </row>
    <row r="280" spans="1:8" s="128" customFormat="1" ht="25.5" customHeight="1" x14ac:dyDescent="0.25">
      <c r="A280" s="245" t="s">
        <v>311</v>
      </c>
      <c r="B280" s="115" t="s">
        <v>373</v>
      </c>
      <c r="C280" s="115" t="str">
        <f>'Itens para CPUs'!B138</f>
        <v>SINAPI 88316</v>
      </c>
      <c r="D280" s="246" t="str">
        <f>'Itens para CPUs'!A138</f>
        <v>SERVENTE COM ENCARGOS COMPLEMENTARES</v>
      </c>
      <c r="E280" s="115" t="str">
        <f>'Itens para CPUs'!D138</f>
        <v>H</v>
      </c>
      <c r="F280" s="148">
        <v>4</v>
      </c>
      <c r="G280" s="149">
        <f>'Itens para CPUs'!F138</f>
        <v>15.94</v>
      </c>
      <c r="H280" s="150">
        <f>ROUND(F280*G280,2)</f>
        <v>63.76</v>
      </c>
    </row>
    <row r="281" spans="1:8" s="128" customFormat="1" x14ac:dyDescent="0.25">
      <c r="A281" s="245"/>
      <c r="B281" s="115"/>
      <c r="C281" s="115"/>
      <c r="D281" s="246"/>
      <c r="E281" s="115"/>
      <c r="F281" s="148"/>
      <c r="G281" s="149"/>
      <c r="H281" s="150">
        <f>ROUND(F281*G281,2)</f>
        <v>0</v>
      </c>
    </row>
    <row r="282" spans="1:8" s="128" customFormat="1" x14ac:dyDescent="0.25">
      <c r="A282" s="245"/>
      <c r="B282" s="151"/>
      <c r="C282" s="151"/>
      <c r="D282" s="244"/>
      <c r="E282" s="151"/>
      <c r="F282" s="335" t="s">
        <v>304</v>
      </c>
      <c r="G282" s="335"/>
      <c r="H282" s="153">
        <f>SUM(H280:H281)</f>
        <v>63.76</v>
      </c>
    </row>
    <row r="283" spans="1:8" s="128" customFormat="1" x14ac:dyDescent="0.25">
      <c r="A283" s="245"/>
      <c r="B283" s="151"/>
      <c r="C283" s="151"/>
      <c r="D283" s="244"/>
      <c r="E283" s="151"/>
      <c r="F283" s="326" t="s">
        <v>302</v>
      </c>
      <c r="G283" s="326"/>
      <c r="H283" s="154">
        <f>ROUND(H282*$H$6,2)</f>
        <v>18.38</v>
      </c>
    </row>
    <row r="284" spans="1:8" s="128" customFormat="1" x14ac:dyDescent="0.25">
      <c r="A284" s="245"/>
      <c r="B284" s="151"/>
      <c r="C284" s="151"/>
      <c r="D284" s="244"/>
      <c r="E284" s="151"/>
      <c r="F284" s="336" t="s">
        <v>298</v>
      </c>
      <c r="G284" s="336"/>
      <c r="H284" s="155">
        <f>SUM(H282:H283)</f>
        <v>82.14</v>
      </c>
    </row>
    <row r="285" spans="1:8" s="156" customFormat="1" ht="45" x14ac:dyDescent="0.25">
      <c r="A285" s="174" t="s">
        <v>312</v>
      </c>
      <c r="B285" s="115" t="s">
        <v>173</v>
      </c>
      <c r="C285" s="115" t="str">
        <f>'Itens para CPUs'!B146</f>
        <v>SINAPI 96020</v>
      </c>
      <c r="D285" s="246" t="str">
        <f>'Itens para CPUs'!A146</f>
        <v>TRATOR DE PNEUS COM POTÊNCIA DE 122 CV, TRAÇÃO 4x4, COM SUBSOLADOR DE 3 HASTES COM PRODUNDIDADE DE SERVIÇO MÍNIMA DE 0,80 M - CHP</v>
      </c>
      <c r="E285" s="115" t="str">
        <f>'Itens para CPUs'!D146</f>
        <v>CHP</v>
      </c>
      <c r="F285" s="148">
        <v>3</v>
      </c>
      <c r="G285" s="149">
        <f>'Itens para CPUs'!F146</f>
        <v>114.25</v>
      </c>
      <c r="H285" s="150">
        <f>ROUND(F285*G285,2)</f>
        <v>342.75</v>
      </c>
    </row>
    <row r="286" spans="1:8" s="156" customFormat="1" ht="45" x14ac:dyDescent="0.25">
      <c r="A286" s="174"/>
      <c r="B286" s="115" t="s">
        <v>173</v>
      </c>
      <c r="C286" s="115" t="str">
        <f>'Itens para CPUs'!B145</f>
        <v>SINAPI 96021</v>
      </c>
      <c r="D286" s="246" t="str">
        <f>'Itens para CPUs'!A145</f>
        <v>TRATOR DE PNEUS COM POTÊNCIA DE 122 CV, TRAÇÃO 4x4, COM SUBSOLADOR DE 3 HASTES COM PRODUNDIDADE DE SERVIÇO MÍNIMA DE 0,80 M - CHI</v>
      </c>
      <c r="E286" s="115" t="str">
        <f>'Itens para CPUs'!D145</f>
        <v>CHI</v>
      </c>
      <c r="F286" s="148">
        <v>1</v>
      </c>
      <c r="G286" s="149">
        <f>'Itens para CPUs'!F145</f>
        <v>44.65</v>
      </c>
      <c r="H286" s="150">
        <f>ROUND(F286*G286,2)</f>
        <v>44.65</v>
      </c>
    </row>
    <row r="287" spans="1:8" s="156" customFormat="1" x14ac:dyDescent="0.25">
      <c r="A287" s="174"/>
      <c r="B287" s="115"/>
      <c r="C287" s="115"/>
      <c r="D287" s="246"/>
      <c r="E287" s="115"/>
      <c r="F287" s="148"/>
      <c r="G287" s="149"/>
      <c r="H287" s="150">
        <f t="shared" ref="H287" si="11">ROUND(F287*G287,2)</f>
        <v>0</v>
      </c>
    </row>
    <row r="288" spans="1:8" s="156" customFormat="1" x14ac:dyDescent="0.25">
      <c r="A288" s="174"/>
      <c r="B288" s="175"/>
      <c r="C288" s="175"/>
      <c r="D288" s="176"/>
      <c r="E288" s="175"/>
      <c r="F288" s="335" t="s">
        <v>303</v>
      </c>
      <c r="G288" s="335"/>
      <c r="H288" s="171">
        <f>SUM(H285:H287)</f>
        <v>387.4</v>
      </c>
    </row>
    <row r="289" spans="1:8" s="156" customFormat="1" x14ac:dyDescent="0.25">
      <c r="A289" s="174"/>
      <c r="B289" s="175"/>
      <c r="C289" s="175"/>
      <c r="D289" s="176"/>
      <c r="E289" s="175"/>
      <c r="F289" s="326" t="s">
        <v>307</v>
      </c>
      <c r="G289" s="326"/>
      <c r="H289" s="163">
        <f>ROUND(H288*$H$6,2)</f>
        <v>111.65</v>
      </c>
    </row>
    <row r="290" spans="1:8" s="156" customFormat="1" x14ac:dyDescent="0.25">
      <c r="A290" s="174"/>
      <c r="B290" s="175"/>
      <c r="C290" s="175"/>
      <c r="D290" s="176"/>
      <c r="E290" s="175"/>
      <c r="F290" s="327" t="s">
        <v>308</v>
      </c>
      <c r="G290" s="328"/>
      <c r="H290" s="157">
        <f>SUM(H288:H289)</f>
        <v>499.04999999999995</v>
      </c>
    </row>
    <row r="291" spans="1:8" s="128" customFormat="1" x14ac:dyDescent="0.25">
      <c r="A291" s="245" t="s">
        <v>313</v>
      </c>
      <c r="B291" s="115"/>
      <c r="C291" s="115"/>
      <c r="D291" s="246"/>
      <c r="E291" s="115"/>
      <c r="F291" s="148"/>
      <c r="G291" s="149"/>
      <c r="H291" s="150">
        <f>ROUND(F291*G291,2)</f>
        <v>0</v>
      </c>
    </row>
    <row r="292" spans="1:8" s="128" customFormat="1" x14ac:dyDescent="0.25">
      <c r="A292" s="245"/>
      <c r="B292" s="115"/>
      <c r="C292" s="115"/>
      <c r="D292" s="246"/>
      <c r="E292" s="115"/>
      <c r="F292" s="148"/>
      <c r="G292" s="149"/>
      <c r="H292" s="150">
        <f>ROUND(F292*G292,2)</f>
        <v>0</v>
      </c>
    </row>
    <row r="293" spans="1:8" s="128" customFormat="1" x14ac:dyDescent="0.25">
      <c r="A293" s="245"/>
      <c r="B293" s="151"/>
      <c r="C293" s="151"/>
      <c r="D293" s="244"/>
      <c r="E293" s="151"/>
      <c r="F293" s="329" t="s">
        <v>292</v>
      </c>
      <c r="G293" s="329"/>
      <c r="H293" s="171">
        <f>SUM(H291:H292)</f>
        <v>0</v>
      </c>
    </row>
    <row r="294" spans="1:8" s="128" customFormat="1" x14ac:dyDescent="0.25">
      <c r="A294" s="245"/>
      <c r="B294" s="151"/>
      <c r="C294" s="151"/>
      <c r="D294" s="244"/>
      <c r="E294" s="151"/>
      <c r="F294" s="329" t="s">
        <v>291</v>
      </c>
      <c r="G294" s="329"/>
      <c r="H294" s="171">
        <f>ROUND(H293*$H$7,2)</f>
        <v>0</v>
      </c>
    </row>
    <row r="295" spans="1:8" s="128" customFormat="1" x14ac:dyDescent="0.25">
      <c r="A295" s="245"/>
      <c r="B295" s="151"/>
      <c r="C295" s="151"/>
      <c r="D295" s="244"/>
      <c r="E295" s="151"/>
      <c r="F295" s="327" t="s">
        <v>297</v>
      </c>
      <c r="G295" s="328"/>
      <c r="H295" s="157">
        <f>SUM(H293:H294)</f>
        <v>0</v>
      </c>
    </row>
    <row r="296" spans="1:8" s="128" customFormat="1" x14ac:dyDescent="0.25">
      <c r="A296" s="245"/>
      <c r="B296" s="151"/>
      <c r="C296" s="151"/>
      <c r="D296" s="244"/>
      <c r="E296" s="151"/>
      <c r="F296" s="330" t="s">
        <v>174</v>
      </c>
      <c r="G296" s="330"/>
      <c r="H296" s="159">
        <f>SUM(H284,H290,H295)</f>
        <v>581.18999999999994</v>
      </c>
    </row>
    <row r="297" spans="1:8" s="128" customFormat="1" x14ac:dyDescent="0.25">
      <c r="A297" s="245"/>
      <c r="B297" s="151"/>
      <c r="C297" s="151"/>
      <c r="D297" s="244"/>
      <c r="E297" s="151"/>
      <c r="F297" s="151"/>
      <c r="G297" s="151"/>
      <c r="H297" s="164"/>
    </row>
    <row r="298" spans="1:8" s="128" customFormat="1" x14ac:dyDescent="0.25">
      <c r="A298" s="245"/>
      <c r="B298" s="151"/>
      <c r="C298" s="151"/>
      <c r="D298" s="244"/>
      <c r="E298" s="151"/>
      <c r="F298" s="151"/>
      <c r="G298" s="151"/>
      <c r="H298" s="164"/>
    </row>
    <row r="299" spans="1:8" s="128" customFormat="1" x14ac:dyDescent="0.25">
      <c r="A299" s="145"/>
      <c r="B299" s="146" t="s">
        <v>299</v>
      </c>
      <c r="C299" s="146" t="s">
        <v>300</v>
      </c>
      <c r="D299" s="331" t="s">
        <v>432</v>
      </c>
      <c r="E299" s="146" t="s">
        <v>6</v>
      </c>
      <c r="F299" s="146" t="s">
        <v>7</v>
      </c>
      <c r="G299" s="333" t="s">
        <v>132</v>
      </c>
      <c r="H299" s="333" t="s">
        <v>133</v>
      </c>
    </row>
    <row r="300" spans="1:8" s="128" customFormat="1" ht="30.75" customHeight="1" x14ac:dyDescent="0.25">
      <c r="A300" s="145"/>
      <c r="B300" s="146" t="s">
        <v>479</v>
      </c>
      <c r="C300" s="146" t="s">
        <v>401</v>
      </c>
      <c r="D300" s="332"/>
      <c r="E300" s="146" t="s">
        <v>447</v>
      </c>
      <c r="F300" s="146">
        <v>1</v>
      </c>
      <c r="G300" s="334"/>
      <c r="H300" s="334"/>
    </row>
    <row r="301" spans="1:8" s="128" customFormat="1" ht="25.5" customHeight="1" x14ac:dyDescent="0.25">
      <c r="A301" s="145" t="s">
        <v>311</v>
      </c>
      <c r="B301" s="115" t="s">
        <v>373</v>
      </c>
      <c r="C301" s="115" t="str">
        <f>'Itens para CPUs'!B16</f>
        <v>SINAPI 88243</v>
      </c>
      <c r="D301" s="147" t="str">
        <f>'Itens para CPUs'!A16</f>
        <v>AJUDANTE ESPECIALIZADO COM ENCARGOS COMPLEMENTARES</v>
      </c>
      <c r="E301" s="115" t="str">
        <f>'Itens para CPUs'!D16</f>
        <v>H</v>
      </c>
      <c r="F301" s="148">
        <f>8*5</f>
        <v>40</v>
      </c>
      <c r="G301" s="149">
        <f>'Itens para CPUs'!F16</f>
        <v>18.88</v>
      </c>
      <c r="H301" s="150">
        <f>ROUND(F301*G301,2)</f>
        <v>755.2</v>
      </c>
    </row>
    <row r="302" spans="1:8" s="128" customFormat="1" ht="25.5" customHeight="1" x14ac:dyDescent="0.25">
      <c r="A302" s="181"/>
      <c r="B302" s="115" t="s">
        <v>373</v>
      </c>
      <c r="C302" s="115" t="str">
        <f>'Itens para CPUs'!B15</f>
        <v>SINAPI 88241</v>
      </c>
      <c r="D302" s="182" t="str">
        <f>'Itens para CPUs'!A15</f>
        <v>AJUDANTE DE OPERAÇÃO EM GERAL COM ENCARGOS COMPLEMENTARES</v>
      </c>
      <c r="E302" s="115" t="str">
        <f>'Itens para CPUs'!D15</f>
        <v>H</v>
      </c>
      <c r="F302" s="148">
        <f>8*10</f>
        <v>80</v>
      </c>
      <c r="G302" s="149">
        <f>'Itens para CPUs'!F15</f>
        <v>18.09</v>
      </c>
      <c r="H302" s="150">
        <f t="shared" ref="H302:H303" si="12">ROUND(F302*G302,2)</f>
        <v>1447.2</v>
      </c>
    </row>
    <row r="303" spans="1:8" s="128" customFormat="1" ht="25.5" customHeight="1" x14ac:dyDescent="0.25">
      <c r="A303" s="181"/>
      <c r="B303" s="115" t="s">
        <v>373</v>
      </c>
      <c r="C303" s="115" t="str">
        <f>'Itens para CPUs'!B66</f>
        <v>SINAPI 90777</v>
      </c>
      <c r="D303" s="182" t="str">
        <f>'Itens para CPUs'!A66</f>
        <v>ENGENHEIRO AGRÔNOMO/FLORESTAL/AMBIENTAL JUNIOR COM ENCARGOS COMPLEMENTARES</v>
      </c>
      <c r="E303" s="115" t="str">
        <f>'Itens para CPUs'!D66</f>
        <v>H</v>
      </c>
      <c r="F303" s="148">
        <f>8*2</f>
        <v>16</v>
      </c>
      <c r="G303" s="149">
        <f>'Itens para CPUs'!F66</f>
        <v>90.01</v>
      </c>
      <c r="H303" s="150">
        <f t="shared" si="12"/>
        <v>1440.16</v>
      </c>
    </row>
    <row r="304" spans="1:8" s="128" customFormat="1" x14ac:dyDescent="0.25">
      <c r="A304" s="145"/>
      <c r="B304" s="151"/>
      <c r="C304" s="151"/>
      <c r="D304" s="152"/>
      <c r="E304" s="151"/>
      <c r="F304" s="335" t="s">
        <v>304</v>
      </c>
      <c r="G304" s="335"/>
      <c r="H304" s="153">
        <f>SUM(H301:H303)</f>
        <v>3642.5600000000004</v>
      </c>
    </row>
    <row r="305" spans="1:8" s="128" customFormat="1" x14ac:dyDescent="0.25">
      <c r="A305" s="145"/>
      <c r="B305" s="151"/>
      <c r="C305" s="151"/>
      <c r="D305" s="152"/>
      <c r="E305" s="151"/>
      <c r="F305" s="326" t="s">
        <v>302</v>
      </c>
      <c r="G305" s="326"/>
      <c r="H305" s="154">
        <f>ROUND(H304*$H$6,2)</f>
        <v>1049.79</v>
      </c>
    </row>
    <row r="306" spans="1:8" s="128" customFormat="1" x14ac:dyDescent="0.25">
      <c r="A306" s="145"/>
      <c r="B306" s="151"/>
      <c r="C306" s="151"/>
      <c r="D306" s="152"/>
      <c r="E306" s="151"/>
      <c r="F306" s="336" t="s">
        <v>298</v>
      </c>
      <c r="G306" s="336"/>
      <c r="H306" s="155">
        <f>SUM(H304:H305)</f>
        <v>4692.3500000000004</v>
      </c>
    </row>
    <row r="307" spans="1:8" s="156" customFormat="1" ht="30" x14ac:dyDescent="0.25">
      <c r="A307" s="174" t="s">
        <v>312</v>
      </c>
      <c r="B307" s="115" t="s">
        <v>374</v>
      </c>
      <c r="C307" s="115" t="str">
        <f>'Itens para CPUs'!B71</f>
        <v>SINAPI 93358</v>
      </c>
      <c r="D307" s="147" t="str">
        <f>'Itens para CPUs'!A71</f>
        <v>ESCAVAÇÃO MANUAL DE VALA COM PROFUNDIDADE MENOR OU IGUAL A 1,30 M. AF_03/2016 (PREPARO DE "BERÇO" DE 40x40x40 CM)</v>
      </c>
      <c r="E307" s="115" t="str">
        <f>'Itens para CPUs'!D71</f>
        <v>M³</v>
      </c>
      <c r="F307" s="148">
        <f>0.4*0.4*0.4*500</f>
        <v>32.000000000000007</v>
      </c>
      <c r="G307" s="149">
        <f>'Itens para CPUs'!F71</f>
        <v>63.05</v>
      </c>
      <c r="H307" s="150">
        <f>ROUND(F307*G307,2)</f>
        <v>2017.6</v>
      </c>
    </row>
    <row r="308" spans="1:8" s="156" customFormat="1" ht="30" x14ac:dyDescent="0.25">
      <c r="A308" s="174"/>
      <c r="B308" s="115" t="s">
        <v>374</v>
      </c>
      <c r="C308" s="115" t="str">
        <f>'Itens para CPUs'!B144</f>
        <v>SINAPI 72838</v>
      </c>
      <c r="D308" s="147" t="str">
        <f>'Itens para CPUs'!A144</f>
        <v>TRANSPORTE COMERCIAL COM CAMINHÃO CARROCERIA 9 T, RODOVIA EM LEITO NATURAL</v>
      </c>
      <c r="E308" s="115" t="str">
        <f>'Itens para CPUs'!D144</f>
        <v>TxKM</v>
      </c>
      <c r="F308" s="148">
        <f>2*160</f>
        <v>320</v>
      </c>
      <c r="G308" s="149">
        <f>'Itens para CPUs'!F144</f>
        <v>0.91</v>
      </c>
      <c r="H308" s="150">
        <f>ROUND(F308*G308,2)</f>
        <v>291.2</v>
      </c>
    </row>
    <row r="309" spans="1:8" s="156" customFormat="1" ht="45" x14ac:dyDescent="0.25">
      <c r="A309" s="174"/>
      <c r="B309" s="115" t="s">
        <v>374</v>
      </c>
      <c r="C309" s="115" t="str">
        <f>'Itens para CPUs'!B40</f>
        <v>SINAPI 6259</v>
      </c>
      <c r="D309" s="147" t="str">
        <f>'Itens para CPUs'!A40</f>
        <v>CAMINHÃO PIPA 6.000 L, PESO BRUTO TOTAL 13.000 KG, DISTÂNCIA ENTRE EIXOS DE 4,80 M, POTÊNCIA 189 CV, INCLUSIVE TANQUE DE AÇO PARA TRANSPORTE DE ÁGUA, CAPACITADE DE 6 M³ - CHP DIURNO_AF 06/2014</v>
      </c>
      <c r="E309" s="115" t="str">
        <f>'Itens para CPUs'!D40</f>
        <v>CHP</v>
      </c>
      <c r="F309" s="148">
        <v>6</v>
      </c>
      <c r="G309" s="149">
        <f>'Itens para CPUs'!F40</f>
        <v>143.16</v>
      </c>
      <c r="H309" s="150">
        <f t="shared" ref="H309:H310" si="13">ROUND(F309*G309,2)</f>
        <v>858.96</v>
      </c>
    </row>
    <row r="310" spans="1:8" s="156" customFormat="1" ht="45" x14ac:dyDescent="0.25">
      <c r="A310" s="174"/>
      <c r="B310" s="115" t="s">
        <v>374</v>
      </c>
      <c r="C310" s="115" t="str">
        <f>'Itens para CPUs'!B148</f>
        <v>CODEVASF</v>
      </c>
      <c r="D310" s="147" t="str">
        <f>'Itens para CPUs'!A148</f>
        <v>VEÍCULO TIPO PICK UP CABINE DUPLA 4x4 A DIESEL PARA APOIO AOS SERVIÇOS - INCLUSO MANUTENÇÃO {(B10) - Hilux CS 4x4 2.8 TDI Diesel Mec. ou similar}</v>
      </c>
      <c r="E310" s="115" t="str">
        <f>'Itens para CPUs'!D148</f>
        <v>MÊS</v>
      </c>
      <c r="F310" s="148">
        <v>0.5</v>
      </c>
      <c r="G310" s="149">
        <f>'Itens para CPUs'!F148</f>
        <v>5458.95</v>
      </c>
      <c r="H310" s="150">
        <f t="shared" si="13"/>
        <v>2729.48</v>
      </c>
    </row>
    <row r="311" spans="1:8" s="156" customFormat="1" x14ac:dyDescent="0.25">
      <c r="A311" s="174"/>
      <c r="B311" s="175"/>
      <c r="C311" s="175"/>
      <c r="D311" s="176"/>
      <c r="E311" s="175"/>
      <c r="F311" s="335" t="s">
        <v>303</v>
      </c>
      <c r="G311" s="335"/>
      <c r="H311" s="171">
        <f>SUM(H307:H310)</f>
        <v>5897.24</v>
      </c>
    </row>
    <row r="312" spans="1:8" s="156" customFormat="1" x14ac:dyDescent="0.25">
      <c r="A312" s="174"/>
      <c r="B312" s="175"/>
      <c r="C312" s="175"/>
      <c r="D312" s="176"/>
      <c r="E312" s="175"/>
      <c r="F312" s="326" t="s">
        <v>307</v>
      </c>
      <c r="G312" s="326"/>
      <c r="H312" s="163">
        <f>ROUND(H311*$H$6,2)</f>
        <v>1699.58</v>
      </c>
    </row>
    <row r="313" spans="1:8" s="156" customFormat="1" x14ac:dyDescent="0.25">
      <c r="A313" s="174"/>
      <c r="B313" s="175"/>
      <c r="C313" s="175"/>
      <c r="D313" s="176"/>
      <c r="E313" s="175"/>
      <c r="F313" s="327" t="s">
        <v>308</v>
      </c>
      <c r="G313" s="328"/>
      <c r="H313" s="157">
        <f>SUM(H311:H312)</f>
        <v>7596.82</v>
      </c>
    </row>
    <row r="314" spans="1:8" s="128" customFormat="1" x14ac:dyDescent="0.25">
      <c r="A314" s="145" t="s">
        <v>313</v>
      </c>
      <c r="B314" s="115" t="s">
        <v>314</v>
      </c>
      <c r="C314" s="115" t="str">
        <f>'Itens para CPUs'!B88</f>
        <v>COTAÇÃO</v>
      </c>
      <c r="D314" s="147" t="str">
        <f>'Itens para CPUs'!A88</f>
        <v>GEL PARA PLANTIO DE MUDAS</v>
      </c>
      <c r="E314" s="115" t="str">
        <f>'Itens para CPUs'!D88</f>
        <v>KG</v>
      </c>
      <c r="F314" s="148">
        <v>4</v>
      </c>
      <c r="G314" s="149">
        <f>'Itens para CPUs'!F88</f>
        <v>35.51</v>
      </c>
      <c r="H314" s="150">
        <f>ROUND(F314*G314,2)</f>
        <v>142.04</v>
      </c>
    </row>
    <row r="315" spans="1:8" s="128" customFormat="1" x14ac:dyDescent="0.25">
      <c r="A315" s="145"/>
      <c r="B315" s="115" t="s">
        <v>314</v>
      </c>
      <c r="C315" s="115" t="str">
        <f>'Itens para CPUs'!B82</f>
        <v>SINAPI 3123</v>
      </c>
      <c r="D315" s="147" t="str">
        <f>'Itens para CPUs'!A82</f>
        <v>FERTILIZANTE NPK - 4:14:8</v>
      </c>
      <c r="E315" s="115" t="str">
        <f>'Itens para CPUs'!D82</f>
        <v>KG</v>
      </c>
      <c r="F315" s="148">
        <f>400*0.2</f>
        <v>80</v>
      </c>
      <c r="G315" s="149">
        <f>'Itens para CPUs'!F82</f>
        <v>1.71</v>
      </c>
      <c r="H315" s="150">
        <f t="shared" ref="H315:H325" si="14">ROUND(F315*G315,2)</f>
        <v>136.80000000000001</v>
      </c>
    </row>
    <row r="316" spans="1:8" s="128" customFormat="1" x14ac:dyDescent="0.25">
      <c r="A316" s="185"/>
      <c r="B316" s="115" t="s">
        <v>314</v>
      </c>
      <c r="C316" s="115" t="str">
        <f>'Itens para CPUs'!B78</f>
        <v>SINAPI 38125</v>
      </c>
      <c r="D316" s="186" t="str">
        <f>'Itens para CPUs'!A78</f>
        <v>FERTILIZANTE ORGÂNICO COMPOSTO, CLASSE A</v>
      </c>
      <c r="E316" s="115" t="str">
        <f>'Itens para CPUs'!D78</f>
        <v>KG</v>
      </c>
      <c r="F316" s="148">
        <f>400*2</f>
        <v>800</v>
      </c>
      <c r="G316" s="149">
        <f>'Itens para CPUs'!F78</f>
        <v>1.02</v>
      </c>
      <c r="H316" s="150">
        <f t="shared" si="14"/>
        <v>816</v>
      </c>
    </row>
    <row r="317" spans="1:8" s="128" customFormat="1" x14ac:dyDescent="0.25">
      <c r="A317" s="181"/>
      <c r="B317" s="115" t="s">
        <v>314</v>
      </c>
      <c r="C317" s="115" t="str">
        <f>'Itens para CPUs'!B110</f>
        <v>COTAÇÃO</v>
      </c>
      <c r="D317" s="182" t="str">
        <f>'Itens para CPUs'!A110</f>
        <v>MUDA DE ANGICO BRANCO, COM 40 A 60 CM, EM TUBETES</v>
      </c>
      <c r="E317" s="115" t="str">
        <f>'Itens para CPUs'!D110</f>
        <v>UNIDADE</v>
      </c>
      <c r="F317" s="148">
        <v>88</v>
      </c>
      <c r="G317" s="149">
        <f>'Itens para CPUs'!F110</f>
        <v>5.63</v>
      </c>
      <c r="H317" s="150">
        <f t="shared" si="14"/>
        <v>495.44</v>
      </c>
    </row>
    <row r="318" spans="1:8" s="128" customFormat="1" x14ac:dyDescent="0.25">
      <c r="A318" s="181"/>
      <c r="B318" s="115" t="s">
        <v>314</v>
      </c>
      <c r="C318" s="115" t="str">
        <f>'Itens para CPUs'!B111</f>
        <v>COTAÇÃO</v>
      </c>
      <c r="D318" s="182" t="str">
        <f>'Itens para CPUs'!A111</f>
        <v>MUDA DE AROEIRA PRETA, COM 40 CM, EM TUBETES</v>
      </c>
      <c r="E318" s="115" t="str">
        <f>'Itens para CPUs'!D111</f>
        <v>UNIDADE</v>
      </c>
      <c r="F318" s="148">
        <v>55</v>
      </c>
      <c r="G318" s="149">
        <f>'Itens para CPUs'!F111</f>
        <v>4.97</v>
      </c>
      <c r="H318" s="150">
        <f t="shared" si="14"/>
        <v>273.35000000000002</v>
      </c>
    </row>
    <row r="319" spans="1:8" s="128" customFormat="1" x14ac:dyDescent="0.25">
      <c r="A319" s="181"/>
      <c r="B319" s="115" t="s">
        <v>314</v>
      </c>
      <c r="C319" s="115" t="str">
        <f>'Itens para CPUs'!B112</f>
        <v>COTAÇÃO</v>
      </c>
      <c r="D319" s="182" t="str">
        <f>'Itens para CPUs'!A112</f>
        <v>MUDA DE INGAZEIRA COM 30 CM, EM TUBETES OU SACOS PLÁSTICOS</v>
      </c>
      <c r="E319" s="115" t="str">
        <f>'Itens para CPUs'!D112</f>
        <v>UNIDADE</v>
      </c>
      <c r="F319" s="148">
        <v>99</v>
      </c>
      <c r="G319" s="149">
        <f>'Itens para CPUs'!F112</f>
        <v>11.67</v>
      </c>
      <c r="H319" s="150">
        <f t="shared" si="14"/>
        <v>1155.33</v>
      </c>
    </row>
    <row r="320" spans="1:8" s="128" customFormat="1" x14ac:dyDescent="0.25">
      <c r="A320" s="181"/>
      <c r="B320" s="115" t="s">
        <v>314</v>
      </c>
      <c r="C320" s="115" t="str">
        <f>'Itens para CPUs'!B113</f>
        <v>COTAÇÃO</v>
      </c>
      <c r="D320" s="182" t="str">
        <f>'Itens para CPUs'!A113</f>
        <v>MUDA DE IPÊ-AMARELO COM 20 CM, EM TUBETES OU SACOS PLÁSTICOS</v>
      </c>
      <c r="E320" s="115" t="str">
        <f>'Itens para CPUs'!D113</f>
        <v>UNIDADE</v>
      </c>
      <c r="F320" s="148">
        <v>44</v>
      </c>
      <c r="G320" s="149">
        <f>'Itens para CPUs'!F113</f>
        <v>16.97</v>
      </c>
      <c r="H320" s="150">
        <f t="shared" si="14"/>
        <v>746.68</v>
      </c>
    </row>
    <row r="321" spans="1:8" s="128" customFormat="1" x14ac:dyDescent="0.25">
      <c r="A321" s="145"/>
      <c r="B321" s="115" t="s">
        <v>314</v>
      </c>
      <c r="C321" s="115" t="str">
        <f>'Itens para CPUs'!B114</f>
        <v>COTAÇÃO</v>
      </c>
      <c r="D321" s="147" t="str">
        <f>'Itens para CPUs'!A114</f>
        <v>MUDA DE JATOBÁ COM 30 A 40 CM, EM SACOS PLÁSTICOS</v>
      </c>
      <c r="E321" s="115" t="str">
        <f>'Itens para CPUs'!D114</f>
        <v>UNIDADE</v>
      </c>
      <c r="F321" s="148">
        <v>44</v>
      </c>
      <c r="G321" s="149">
        <f>'Itens para CPUs'!F114</f>
        <v>31</v>
      </c>
      <c r="H321" s="150">
        <f t="shared" si="14"/>
        <v>1364</v>
      </c>
    </row>
    <row r="322" spans="1:8" s="128" customFormat="1" x14ac:dyDescent="0.25">
      <c r="A322" s="181"/>
      <c r="B322" s="115" t="s">
        <v>314</v>
      </c>
      <c r="C322" s="115" t="str">
        <f>'Itens para CPUs'!B115</f>
        <v>COTAÇÃO</v>
      </c>
      <c r="D322" s="182" t="str">
        <f>'Itens para CPUs'!A115</f>
        <v>MUDA DE JENIPAPO COM 30 A 40 CM, EM SACOS PLÁSTICOS</v>
      </c>
      <c r="E322" s="115" t="str">
        <f>'Itens para CPUs'!D115</f>
        <v>UNIDADE</v>
      </c>
      <c r="F322" s="148">
        <v>44</v>
      </c>
      <c r="G322" s="149">
        <f>'Itens para CPUs'!F115</f>
        <v>33</v>
      </c>
      <c r="H322" s="150">
        <f t="shared" si="14"/>
        <v>1452</v>
      </c>
    </row>
    <row r="323" spans="1:8" s="128" customFormat="1" x14ac:dyDescent="0.25">
      <c r="A323" s="145"/>
      <c r="B323" s="115" t="s">
        <v>314</v>
      </c>
      <c r="C323" s="115" t="str">
        <f>'Itens para CPUs'!B116</f>
        <v>COTAÇÃO</v>
      </c>
      <c r="D323" s="147" t="str">
        <f>'Itens para CPUs'!A116</f>
        <v>MUDA DE JUAZEIRO (Ziziphus joazeiro) 30 A 40 CM, EM TUBETES DE 290 ML</v>
      </c>
      <c r="E323" s="115" t="str">
        <f>'Itens para CPUs'!D116</f>
        <v>UNIDADE</v>
      </c>
      <c r="F323" s="148">
        <v>66</v>
      </c>
      <c r="G323" s="149">
        <f>'Itens para CPUs'!F116</f>
        <v>8.9499999999999993</v>
      </c>
      <c r="H323" s="150">
        <f t="shared" si="14"/>
        <v>590.70000000000005</v>
      </c>
    </row>
    <row r="324" spans="1:8" s="128" customFormat="1" x14ac:dyDescent="0.25">
      <c r="A324" s="145"/>
      <c r="B324" s="115" t="s">
        <v>314</v>
      </c>
      <c r="C324" s="115" t="str">
        <f>'Itens para CPUs'!B86</f>
        <v>COTAÇÃO</v>
      </c>
      <c r="D324" s="147" t="str">
        <f>'Itens para CPUs'!A86</f>
        <v>FORMICIDA DELTAMETRINA 2 GRAMAS/KG -  K-OTHRINE PÓ 2P (OU SIMILAR)</v>
      </c>
      <c r="E324" s="115" t="str">
        <f>'Itens para CPUs'!D86</f>
        <v>KG</v>
      </c>
      <c r="F324" s="148">
        <v>1</v>
      </c>
      <c r="G324" s="149">
        <f>'Itens para CPUs'!F86</f>
        <v>40.97</v>
      </c>
      <c r="H324" s="150">
        <f t="shared" si="14"/>
        <v>40.97</v>
      </c>
    </row>
    <row r="325" spans="1:8" s="128" customFormat="1" x14ac:dyDescent="0.25">
      <c r="A325" s="145"/>
      <c r="B325" s="115" t="s">
        <v>314</v>
      </c>
      <c r="C325" s="115" t="str">
        <f>'Itens para CPUs'!B48</f>
        <v>SINAPI 4221</v>
      </c>
      <c r="D325" s="147" t="str">
        <f>'Itens para CPUs'!A48</f>
        <v>COMBUSTÍVEL ÓLEO DIESEL COMUM</v>
      </c>
      <c r="E325" s="115" t="str">
        <f>'Itens para CPUs'!D48</f>
        <v>L</v>
      </c>
      <c r="F325" s="148">
        <f>68*4</f>
        <v>272</v>
      </c>
      <c r="G325" s="149">
        <f>'Itens para CPUs'!F48</f>
        <v>3.54</v>
      </c>
      <c r="H325" s="150">
        <f t="shared" si="14"/>
        <v>962.88</v>
      </c>
    </row>
    <row r="326" spans="1:8" s="128" customFormat="1" x14ac:dyDescent="0.25">
      <c r="A326" s="145"/>
      <c r="B326" s="151"/>
      <c r="C326" s="151"/>
      <c r="D326" s="152"/>
      <c r="E326" s="151"/>
      <c r="F326" s="329" t="s">
        <v>292</v>
      </c>
      <c r="G326" s="329"/>
      <c r="H326" s="171">
        <f>SUM(H314:H325)</f>
        <v>8176.19</v>
      </c>
    </row>
    <row r="327" spans="1:8" s="128" customFormat="1" x14ac:dyDescent="0.25">
      <c r="A327" s="145"/>
      <c r="B327" s="151"/>
      <c r="C327" s="151"/>
      <c r="D327" s="152"/>
      <c r="E327" s="151"/>
      <c r="F327" s="329" t="s">
        <v>291</v>
      </c>
      <c r="G327" s="329"/>
      <c r="H327" s="171">
        <f>ROUND(H326*$H$7,2)</f>
        <v>981.14</v>
      </c>
    </row>
    <row r="328" spans="1:8" s="128" customFormat="1" x14ac:dyDescent="0.25">
      <c r="A328" s="145"/>
      <c r="B328" s="151"/>
      <c r="C328" s="151"/>
      <c r="D328" s="152"/>
      <c r="E328" s="151"/>
      <c r="F328" s="327" t="s">
        <v>297</v>
      </c>
      <c r="G328" s="328"/>
      <c r="H328" s="157">
        <f>SUM(H326:H327)</f>
        <v>9157.33</v>
      </c>
    </row>
    <row r="329" spans="1:8" s="128" customFormat="1" x14ac:dyDescent="0.25">
      <c r="A329" s="145"/>
      <c r="B329" s="151"/>
      <c r="C329" s="151"/>
      <c r="D329" s="152"/>
      <c r="E329" s="151"/>
      <c r="F329" s="330" t="s">
        <v>174</v>
      </c>
      <c r="G329" s="330"/>
      <c r="H329" s="159">
        <f>SUM(H306,H313,H328)</f>
        <v>21446.5</v>
      </c>
    </row>
    <row r="330" spans="1:8" s="128" customFormat="1" x14ac:dyDescent="0.25">
      <c r="A330" s="232"/>
      <c r="B330" s="151"/>
      <c r="C330" s="151"/>
      <c r="D330" s="231"/>
      <c r="E330" s="151"/>
      <c r="F330" s="151"/>
      <c r="G330" s="151"/>
      <c r="H330" s="164"/>
    </row>
    <row r="331" spans="1:8" s="128" customFormat="1" x14ac:dyDescent="0.25">
      <c r="A331" s="232"/>
      <c r="B331" s="151"/>
      <c r="C331" s="151"/>
      <c r="D331" s="231"/>
      <c r="E331" s="151"/>
      <c r="F331" s="151"/>
      <c r="G331" s="151"/>
      <c r="H331" s="164"/>
    </row>
    <row r="332" spans="1:8" s="128" customFormat="1" x14ac:dyDescent="0.25">
      <c r="A332" s="232"/>
      <c r="B332" s="230" t="s">
        <v>299</v>
      </c>
      <c r="C332" s="230" t="s">
        <v>300</v>
      </c>
      <c r="D332" s="331" t="s">
        <v>543</v>
      </c>
      <c r="E332" s="230" t="s">
        <v>6</v>
      </c>
      <c r="F332" s="230" t="s">
        <v>7</v>
      </c>
      <c r="G332" s="333" t="s">
        <v>132</v>
      </c>
      <c r="H332" s="333" t="s">
        <v>133</v>
      </c>
    </row>
    <row r="333" spans="1:8" s="128" customFormat="1" ht="23.25" customHeight="1" x14ac:dyDescent="0.25">
      <c r="A333" s="232"/>
      <c r="B333" s="230" t="s">
        <v>494</v>
      </c>
      <c r="C333" s="230" t="s">
        <v>136</v>
      </c>
      <c r="D333" s="332"/>
      <c r="E333" s="230" t="s">
        <v>137</v>
      </c>
      <c r="F333" s="230">
        <v>1</v>
      </c>
      <c r="G333" s="334"/>
      <c r="H333" s="334"/>
    </row>
    <row r="334" spans="1:8" s="128" customFormat="1" x14ac:dyDescent="0.25">
      <c r="A334" s="232" t="s">
        <v>311</v>
      </c>
      <c r="B334" s="115" t="s">
        <v>373</v>
      </c>
      <c r="C334" s="115" t="str">
        <f>'Itens para CPUs'!B46</f>
        <v>SINAPI 88262</v>
      </c>
      <c r="D334" s="233" t="str">
        <f>'Itens para CPUs'!A46</f>
        <v>CARPINTEIRO DE FORMAS COM ENCARGOS COMPLEMENTARES</v>
      </c>
      <c r="E334" s="115" t="str">
        <f>'Itens para CPUs'!D46</f>
        <v>H</v>
      </c>
      <c r="F334" s="148">
        <v>1</v>
      </c>
      <c r="G334" s="149">
        <f>'Itens para CPUs'!F46</f>
        <v>22.9</v>
      </c>
      <c r="H334" s="150">
        <f>ROUND(F334*G334,2)</f>
        <v>22.9</v>
      </c>
    </row>
    <row r="335" spans="1:8" s="128" customFormat="1" x14ac:dyDescent="0.25">
      <c r="A335" s="232"/>
      <c r="B335" s="115" t="s">
        <v>373</v>
      </c>
      <c r="C335" s="115" t="str">
        <f>'Itens para CPUs'!B138</f>
        <v>SINAPI 88316</v>
      </c>
      <c r="D335" s="233" t="str">
        <f>'Itens para CPUs'!A138</f>
        <v>SERVENTE COM ENCARGOS COMPLEMENTARES</v>
      </c>
      <c r="E335" s="115" t="str">
        <f>'Itens para CPUs'!D138</f>
        <v>H</v>
      </c>
      <c r="F335" s="148">
        <v>2</v>
      </c>
      <c r="G335" s="149">
        <f>'Itens para CPUs'!F138</f>
        <v>15.94</v>
      </c>
      <c r="H335" s="150">
        <f t="shared" ref="H335" si="15">ROUND(F335*G335,2)</f>
        <v>31.88</v>
      </c>
    </row>
    <row r="336" spans="1:8" s="128" customFormat="1" x14ac:dyDescent="0.25">
      <c r="A336" s="232"/>
      <c r="B336" s="151"/>
      <c r="C336" s="151"/>
      <c r="D336" s="231"/>
      <c r="E336" s="151"/>
      <c r="F336" s="335" t="s">
        <v>304</v>
      </c>
      <c r="G336" s="335"/>
      <c r="H336" s="153">
        <f>SUM(H334:H335)</f>
        <v>54.78</v>
      </c>
    </row>
    <row r="337" spans="1:23" s="128" customFormat="1" x14ac:dyDescent="0.25">
      <c r="A337" s="232"/>
      <c r="B337" s="151"/>
      <c r="C337" s="151"/>
      <c r="D337" s="231"/>
      <c r="E337" s="151"/>
      <c r="F337" s="326" t="s">
        <v>302</v>
      </c>
      <c r="G337" s="326"/>
      <c r="H337" s="154">
        <f>ROUND(H336*$H$6,2)</f>
        <v>15.79</v>
      </c>
    </row>
    <row r="338" spans="1:23" s="128" customFormat="1" x14ac:dyDescent="0.25">
      <c r="A338" s="232"/>
      <c r="B338" s="151"/>
      <c r="C338" s="151"/>
      <c r="D338" s="231"/>
      <c r="E338" s="151"/>
      <c r="F338" s="327" t="s">
        <v>296</v>
      </c>
      <c r="G338" s="328"/>
      <c r="H338" s="155">
        <f>SUM(H336:H337)</f>
        <v>70.569999999999993</v>
      </c>
    </row>
    <row r="339" spans="1:23" s="156" customFormat="1" ht="30" x14ac:dyDescent="0.25">
      <c r="A339" s="232" t="s">
        <v>312</v>
      </c>
      <c r="B339" s="115" t="s">
        <v>374</v>
      </c>
      <c r="C339" s="115" t="str">
        <f>'Itens para CPUs'!B52</f>
        <v>SINAPI 94962</v>
      </c>
      <c r="D339" s="233" t="str">
        <f>'Itens para CPUs'!A52</f>
        <v>CONCRETO MAGRO PARA LASTRO, TRAÇO 1:4,5:4,5 (CIMENTO/ AREIA MÉDIA/ BRITA 1) - PREPARO MECÂNICO COM BETONEIRA 400 L. AF_07/2016</v>
      </c>
      <c r="E339" s="115" t="str">
        <f>'Itens para CPUs'!D52</f>
        <v>M³</v>
      </c>
      <c r="F339" s="148">
        <v>0.01</v>
      </c>
      <c r="G339" s="149">
        <f>'Itens para CPUs'!F52</f>
        <v>274.41000000000003</v>
      </c>
      <c r="H339" s="150">
        <f>ROUND(F339*G339,2)</f>
        <v>2.74</v>
      </c>
      <c r="I339" s="128"/>
      <c r="J339" s="128"/>
      <c r="K339" s="128"/>
      <c r="L339" s="128"/>
      <c r="M339" s="128"/>
      <c r="N339" s="128"/>
      <c r="O339" s="128"/>
      <c r="P339" s="128"/>
      <c r="Q339" s="128"/>
      <c r="R339" s="128"/>
      <c r="S339" s="128"/>
      <c r="T339" s="128"/>
      <c r="U339" s="128"/>
      <c r="V339" s="128"/>
      <c r="W339" s="128"/>
    </row>
    <row r="340" spans="1:23" s="156" customFormat="1" x14ac:dyDescent="0.25">
      <c r="A340" s="232"/>
      <c r="B340" s="115"/>
      <c r="C340" s="115"/>
      <c r="D340" s="233"/>
      <c r="E340" s="115"/>
      <c r="F340" s="148"/>
      <c r="G340" s="149"/>
      <c r="H340" s="150">
        <f>ROUND(F340*G340,2)</f>
        <v>0</v>
      </c>
      <c r="I340" s="128"/>
      <c r="J340" s="128"/>
      <c r="K340" s="128"/>
      <c r="L340" s="128"/>
      <c r="M340" s="128"/>
      <c r="N340" s="128"/>
      <c r="O340" s="128"/>
      <c r="P340" s="128"/>
      <c r="Q340" s="128"/>
      <c r="R340" s="128"/>
      <c r="S340" s="128"/>
      <c r="T340" s="128"/>
      <c r="U340" s="128"/>
      <c r="V340" s="128"/>
      <c r="W340" s="128"/>
    </row>
    <row r="341" spans="1:23" s="156" customFormat="1" x14ac:dyDescent="0.25">
      <c r="A341" s="232"/>
      <c r="B341" s="151"/>
      <c r="C341" s="151"/>
      <c r="D341" s="231"/>
      <c r="E341" s="151"/>
      <c r="F341" s="335" t="s">
        <v>303</v>
      </c>
      <c r="G341" s="335"/>
      <c r="H341" s="163">
        <f>SUM(H339:H340)</f>
        <v>2.74</v>
      </c>
      <c r="I341" s="128"/>
      <c r="J341" s="128"/>
      <c r="K341" s="128"/>
      <c r="L341" s="128"/>
      <c r="M341" s="128"/>
      <c r="N341" s="128"/>
      <c r="O341" s="128"/>
      <c r="P341" s="128"/>
      <c r="Q341" s="128"/>
      <c r="R341" s="128"/>
      <c r="S341" s="128"/>
      <c r="T341" s="128"/>
      <c r="U341" s="128"/>
      <c r="V341" s="128"/>
      <c r="W341" s="128"/>
    </row>
    <row r="342" spans="1:23" s="156" customFormat="1" x14ac:dyDescent="0.25">
      <c r="A342" s="232"/>
      <c r="B342" s="151"/>
      <c r="C342" s="151"/>
      <c r="D342" s="231"/>
      <c r="E342" s="151"/>
      <c r="F342" s="326" t="s">
        <v>307</v>
      </c>
      <c r="G342" s="326"/>
      <c r="H342" s="163">
        <f>ROUND(H341*$H$6,2)</f>
        <v>0.79</v>
      </c>
      <c r="I342" s="128"/>
      <c r="J342" s="128"/>
      <c r="K342" s="128"/>
      <c r="L342" s="128"/>
      <c r="M342" s="128"/>
      <c r="N342" s="128"/>
      <c r="O342" s="128"/>
      <c r="P342" s="128"/>
      <c r="Q342" s="128"/>
      <c r="R342" s="128"/>
      <c r="S342" s="128"/>
      <c r="T342" s="128"/>
      <c r="U342" s="128"/>
      <c r="V342" s="128"/>
      <c r="W342" s="128"/>
    </row>
    <row r="343" spans="1:23" s="128" customFormat="1" x14ac:dyDescent="0.25">
      <c r="A343" s="232"/>
      <c r="B343" s="151"/>
      <c r="C343" s="151"/>
      <c r="D343" s="231"/>
      <c r="E343" s="151"/>
      <c r="F343" s="327" t="s">
        <v>308</v>
      </c>
      <c r="G343" s="328"/>
      <c r="H343" s="157">
        <f>SUM(H341:H342)</f>
        <v>3.5300000000000002</v>
      </c>
    </row>
    <row r="344" spans="1:23" s="128" customFormat="1" ht="30" x14ac:dyDescent="0.25">
      <c r="A344" s="232" t="s">
        <v>313</v>
      </c>
      <c r="B344" s="115" t="s">
        <v>181</v>
      </c>
      <c r="C344" s="115" t="str">
        <f>'Itens para CPUs'!B137</f>
        <v>SINAPI 4417</v>
      </c>
      <c r="D344" s="233" t="str">
        <f>'Itens para CPUs'!A137</f>
        <v>SARRAFO DE MADEIRA NAO APARELHADA *2,5 X 7* CM, MACARANDUBA, ANGELIM OU EQUIVALENTE DA REGIAO</v>
      </c>
      <c r="E344" s="115" t="str">
        <f>'Itens para CPUs'!D137</f>
        <v>M</v>
      </c>
      <c r="F344" s="148">
        <v>1</v>
      </c>
      <c r="G344" s="149">
        <f>'Itens para CPUs'!F137</f>
        <v>3.7</v>
      </c>
      <c r="H344" s="150">
        <f>ROUND(F344*G344,2)</f>
        <v>3.7</v>
      </c>
    </row>
    <row r="345" spans="1:23" s="128" customFormat="1" ht="30" x14ac:dyDescent="0.25">
      <c r="A345" s="232"/>
      <c r="B345" s="115" t="s">
        <v>181</v>
      </c>
      <c r="C345" s="115" t="str">
        <f>'Itens para CPUs'!B129</f>
        <v>SINAPI 4491</v>
      </c>
      <c r="D345" s="233" t="str">
        <f>'Itens para CPUs'!A129</f>
        <v>PONTALETE DE MADEIRA NÃO APARELHADA *7,5 X 7,5* CM (3 X 3 ") PINUS, MISTA OU EQUIVALENTE DA REGIÃO</v>
      </c>
      <c r="E345" s="115" t="str">
        <f>'Itens para CPUs'!D129</f>
        <v>M</v>
      </c>
      <c r="F345" s="148">
        <v>4</v>
      </c>
      <c r="G345" s="149">
        <f>'Itens para CPUs'!F129</f>
        <v>4.8099999999999996</v>
      </c>
      <c r="H345" s="150">
        <f t="shared" ref="H345:H347" si="16">ROUND(F345*G345,2)</f>
        <v>19.239999999999998</v>
      </c>
    </row>
    <row r="346" spans="1:23" s="128" customFormat="1" ht="30" x14ac:dyDescent="0.25">
      <c r="A346" s="232"/>
      <c r="B346" s="115" t="s">
        <v>181</v>
      </c>
      <c r="C346" s="115" t="str">
        <f>'Itens para CPUs'!B128</f>
        <v>SINAPI 4813</v>
      </c>
      <c r="D346" s="233" t="str">
        <f>'Itens para CPUs'!A128</f>
        <v>PLACA DE OBRA (PARA CONSTRUCAO CIVIL) EM CHAPA GALVANIZADA *N. 22*, DE *2,0 X 1,125* M</v>
      </c>
      <c r="E346" s="115" t="str">
        <f>'Itens para CPUs'!D128</f>
        <v>M²</v>
      </c>
      <c r="F346" s="148">
        <v>1</v>
      </c>
      <c r="G346" s="149">
        <f>'Itens para CPUs'!F128</f>
        <v>200</v>
      </c>
      <c r="H346" s="150">
        <f t="shared" si="16"/>
        <v>200</v>
      </c>
    </row>
    <row r="347" spans="1:23" s="128" customFormat="1" x14ac:dyDescent="0.25">
      <c r="A347" s="232"/>
      <c r="B347" s="115" t="s">
        <v>181</v>
      </c>
      <c r="C347" s="115" t="str">
        <f>'Itens para CPUs'!B131</f>
        <v>SINAPI 5075</v>
      </c>
      <c r="D347" s="233" t="str">
        <f>'Itens para CPUs'!A131</f>
        <v>PREGO DE AÇO POLIDO COM CABEÇA 18 X 30 (2 3/4 X 10)</v>
      </c>
      <c r="E347" s="149" t="str">
        <f>'Itens para CPUs'!D131</f>
        <v>KG</v>
      </c>
      <c r="F347" s="148">
        <v>0.11</v>
      </c>
      <c r="G347" s="149">
        <f>'Itens para CPUs'!F131</f>
        <v>9.43</v>
      </c>
      <c r="H347" s="150">
        <f t="shared" si="16"/>
        <v>1.04</v>
      </c>
    </row>
    <row r="348" spans="1:23" s="128" customFormat="1" x14ac:dyDescent="0.25">
      <c r="A348" s="232"/>
      <c r="B348" s="151"/>
      <c r="C348" s="151"/>
      <c r="D348" s="231"/>
      <c r="E348" s="151"/>
      <c r="F348" s="326" t="s">
        <v>292</v>
      </c>
      <c r="G348" s="326"/>
      <c r="H348" s="153">
        <f>SUM(H344:H347)</f>
        <v>223.98</v>
      </c>
    </row>
    <row r="349" spans="1:23" s="128" customFormat="1" x14ac:dyDescent="0.25">
      <c r="A349" s="232"/>
      <c r="B349" s="151"/>
      <c r="C349" s="151"/>
      <c r="D349" s="231"/>
      <c r="E349" s="151"/>
      <c r="F349" s="326" t="s">
        <v>291</v>
      </c>
      <c r="G349" s="326"/>
      <c r="H349" s="153">
        <f>ROUND(H348*$H$7,2)</f>
        <v>26.88</v>
      </c>
    </row>
    <row r="350" spans="1:23" s="128" customFormat="1" x14ac:dyDescent="0.25">
      <c r="A350" s="232"/>
      <c r="B350" s="151"/>
      <c r="C350" s="151"/>
      <c r="D350" s="231"/>
      <c r="E350" s="151"/>
      <c r="F350" s="327" t="s">
        <v>297</v>
      </c>
      <c r="G350" s="328"/>
      <c r="H350" s="157">
        <f>SUM(H348:H349)</f>
        <v>250.85999999999999</v>
      </c>
    </row>
    <row r="351" spans="1:23" s="128" customFormat="1" x14ac:dyDescent="0.25">
      <c r="A351" s="232"/>
      <c r="B351" s="151"/>
      <c r="C351" s="151"/>
      <c r="D351" s="231"/>
      <c r="E351" s="151"/>
      <c r="F351" s="330" t="s">
        <v>174</v>
      </c>
      <c r="G351" s="330"/>
      <c r="H351" s="159">
        <f>SUM(H338,H343,H350)</f>
        <v>324.95999999999998</v>
      </c>
    </row>
    <row r="352" spans="1:23" s="128" customFormat="1" x14ac:dyDescent="0.25">
      <c r="A352" s="232"/>
      <c r="B352" s="151"/>
      <c r="C352" s="151"/>
      <c r="D352" s="231"/>
      <c r="E352" s="151"/>
      <c r="F352" s="151"/>
      <c r="G352" s="151"/>
      <c r="H352" s="164"/>
    </row>
    <row r="353" spans="1:8" s="128" customFormat="1" x14ac:dyDescent="0.25">
      <c r="A353" s="232"/>
      <c r="B353" s="151"/>
      <c r="C353" s="151"/>
      <c r="D353" s="231"/>
      <c r="E353" s="151"/>
      <c r="F353" s="151"/>
      <c r="G353" s="151"/>
      <c r="H353" s="164"/>
    </row>
    <row r="354" spans="1:8" s="128" customFormat="1" x14ac:dyDescent="0.25">
      <c r="A354" s="188"/>
      <c r="B354" s="187" t="s">
        <v>299</v>
      </c>
      <c r="C354" s="187" t="s">
        <v>300</v>
      </c>
      <c r="D354" s="331" t="s">
        <v>456</v>
      </c>
      <c r="E354" s="187" t="s">
        <v>6</v>
      </c>
      <c r="F354" s="187" t="s">
        <v>7</v>
      </c>
      <c r="G354" s="333" t="s">
        <v>132</v>
      </c>
      <c r="H354" s="333" t="s">
        <v>133</v>
      </c>
    </row>
    <row r="355" spans="1:8" s="128" customFormat="1" ht="30.75" customHeight="1" x14ac:dyDescent="0.25">
      <c r="A355" s="188"/>
      <c r="B355" s="187" t="s">
        <v>524</v>
      </c>
      <c r="C355" s="187" t="s">
        <v>401</v>
      </c>
      <c r="D355" s="332"/>
      <c r="E355" s="187" t="s">
        <v>341</v>
      </c>
      <c r="F355" s="187">
        <v>1</v>
      </c>
      <c r="G355" s="334"/>
      <c r="H355" s="334"/>
    </row>
    <row r="356" spans="1:8" s="128" customFormat="1" ht="25.5" customHeight="1" x14ac:dyDescent="0.25">
      <c r="A356" s="232" t="s">
        <v>311</v>
      </c>
      <c r="B356" s="115" t="s">
        <v>373</v>
      </c>
      <c r="C356" s="115" t="str">
        <f>'Itens para CPUs'!B58</f>
        <v>SINAPI 34500</v>
      </c>
      <c r="D356" s="233" t="str">
        <f>'Itens para CPUs'!A58</f>
        <v>COORDENADOR/GERENTE (HORISTA)</v>
      </c>
      <c r="E356" s="115" t="str">
        <f>'Itens para CPUs'!D58</f>
        <v>H</v>
      </c>
      <c r="F356" s="148">
        <f>8*6</f>
        <v>48</v>
      </c>
      <c r="G356" s="149">
        <f>'Itens para CPUs'!F58</f>
        <v>129.78</v>
      </c>
      <c r="H356" s="150">
        <f>ROUND(F356*G356,2)</f>
        <v>6229.44</v>
      </c>
    </row>
    <row r="357" spans="1:8" s="128" customFormat="1" ht="30" x14ac:dyDescent="0.25">
      <c r="A357" s="232"/>
      <c r="B357" s="115" t="s">
        <v>373</v>
      </c>
      <c r="C357" s="115" t="str">
        <f>'Itens para CPUs'!B67</f>
        <v>SINAPI 90778</v>
      </c>
      <c r="D357" s="233" t="str">
        <f>'Itens para CPUs'!A67</f>
        <v>ENGENHEIRO AGRÔNOMO/FLORESTAL/AMBIENTAL PLENO COM ENCARGOS COMPLEMENTARES</v>
      </c>
      <c r="E357" s="115" t="str">
        <f>'Itens para CPUs'!D67</f>
        <v>H</v>
      </c>
      <c r="F357" s="148">
        <f>8*6</f>
        <v>48</v>
      </c>
      <c r="G357" s="149">
        <f>'Itens para CPUs'!F67</f>
        <v>102.39</v>
      </c>
      <c r="H357" s="150">
        <f t="shared" ref="H357:H358" si="17">ROUND(F357*G357,2)</f>
        <v>4914.72</v>
      </c>
    </row>
    <row r="358" spans="1:8" s="128" customFormat="1" x14ac:dyDescent="0.25">
      <c r="A358" s="232"/>
      <c r="B358" s="115" t="s">
        <v>373</v>
      </c>
      <c r="C358" s="115" t="str">
        <f>'Itens para CPUs'!B33</f>
        <v>SINAPI 532</v>
      </c>
      <c r="D358" s="233" t="str">
        <f>'Itens para CPUs'!A33</f>
        <v>AUXILIAR TÉCNICO/ ASSISTENTE DE ENGENHARIA</v>
      </c>
      <c r="E358" s="115" t="str">
        <f>'Itens para CPUs'!D33</f>
        <v>H</v>
      </c>
      <c r="F358" s="148">
        <f>8*6</f>
        <v>48</v>
      </c>
      <c r="G358" s="149">
        <f>'Itens para CPUs'!F33</f>
        <v>28.88</v>
      </c>
      <c r="H358" s="150">
        <f t="shared" si="17"/>
        <v>1386.24</v>
      </c>
    </row>
    <row r="359" spans="1:8" s="128" customFormat="1" x14ac:dyDescent="0.25">
      <c r="A359" s="232"/>
      <c r="B359" s="151"/>
      <c r="C359" s="151"/>
      <c r="D359" s="231"/>
      <c r="E359" s="151"/>
      <c r="F359" s="335" t="s">
        <v>304</v>
      </c>
      <c r="G359" s="335"/>
      <c r="H359" s="153">
        <f>SUM(H356:H358)</f>
        <v>12530.4</v>
      </c>
    </row>
    <row r="360" spans="1:8" s="128" customFormat="1" x14ac:dyDescent="0.25">
      <c r="A360" s="232"/>
      <c r="B360" s="151"/>
      <c r="C360" s="151"/>
      <c r="D360" s="231"/>
      <c r="E360" s="151"/>
      <c r="F360" s="326" t="s">
        <v>302</v>
      </c>
      <c r="G360" s="326"/>
      <c r="H360" s="154">
        <f>ROUND(H359*$H$6,2)</f>
        <v>3611.26</v>
      </c>
    </row>
    <row r="361" spans="1:8" s="128" customFormat="1" x14ac:dyDescent="0.25">
      <c r="A361" s="232"/>
      <c r="B361" s="151"/>
      <c r="C361" s="151"/>
      <c r="D361" s="231"/>
      <c r="E361" s="151"/>
      <c r="F361" s="336" t="s">
        <v>298</v>
      </c>
      <c r="G361" s="336"/>
      <c r="H361" s="155">
        <f>SUM(H359:H360)</f>
        <v>16141.66</v>
      </c>
    </row>
    <row r="362" spans="1:8" s="156" customFormat="1" ht="45" x14ac:dyDescent="0.25">
      <c r="A362" s="174" t="s">
        <v>312</v>
      </c>
      <c r="B362" s="115" t="s">
        <v>374</v>
      </c>
      <c r="C362" s="115" t="str">
        <f>'Itens para CPUs'!B148</f>
        <v>CODEVASF</v>
      </c>
      <c r="D362" s="233" t="str">
        <f>'Itens para CPUs'!A148</f>
        <v>VEÍCULO TIPO PICK UP CABINE DUPLA 4x4 A DIESEL PARA APOIO AOS SERVIÇOS - INCLUSO MANUTENÇÃO {(B10) - Hilux CS 4x4 2.8 TDI Diesel Mec. ou similar}</v>
      </c>
      <c r="E362" s="115" t="str">
        <f>'Itens para CPUs'!D148</f>
        <v>MÊS</v>
      </c>
      <c r="F362" s="148">
        <v>0.25</v>
      </c>
      <c r="G362" s="149">
        <f>'Itens para CPUs'!F148</f>
        <v>5458.95</v>
      </c>
      <c r="H362" s="150">
        <f>ROUND(F362*G362,2)</f>
        <v>1364.74</v>
      </c>
    </row>
    <row r="363" spans="1:8" s="156" customFormat="1" ht="30" x14ac:dyDescent="0.25">
      <c r="A363" s="174"/>
      <c r="B363" s="115" t="s">
        <v>374</v>
      </c>
      <c r="C363" s="115" t="str">
        <f>'Itens para CPUs'!B68</f>
        <v>COMPOSIÇÃO</v>
      </c>
      <c r="D363" s="233" t="str">
        <f>'Itens para CPUs'!A68</f>
        <v>EQUIPAMENTOS DE INFORMÁTICA (NOTEBOOK 8Gb 1Tb, PROJETOR MULTIMÍDIA E CÂMERA FOTOGRÁFICA DIGITAL SEMI-PROFISSIONAL)</v>
      </c>
      <c r="E363" s="115" t="str">
        <f>'Itens para CPUs'!D68</f>
        <v>MÊS</v>
      </c>
      <c r="F363" s="148">
        <v>1</v>
      </c>
      <c r="G363" s="149">
        <f>'Itens para CPUs'!F68</f>
        <v>116.76423333333335</v>
      </c>
      <c r="H363" s="150">
        <f>ROUND(F363*G363,2)</f>
        <v>116.76</v>
      </c>
    </row>
    <row r="364" spans="1:8" s="156" customFormat="1" x14ac:dyDescent="0.25">
      <c r="A364" s="174"/>
      <c r="B364" s="115"/>
      <c r="C364" s="115"/>
      <c r="D364" s="233"/>
      <c r="E364" s="115"/>
      <c r="F364" s="148"/>
      <c r="G364" s="149"/>
      <c r="H364" s="150">
        <f t="shared" ref="H364" si="18">ROUND(F364*G364,2)</f>
        <v>0</v>
      </c>
    </row>
    <row r="365" spans="1:8" s="156" customFormat="1" x14ac:dyDescent="0.25">
      <c r="A365" s="174"/>
      <c r="B365" s="175"/>
      <c r="C365" s="175"/>
      <c r="D365" s="176"/>
      <c r="E365" s="175"/>
      <c r="F365" s="335" t="s">
        <v>303</v>
      </c>
      <c r="G365" s="335"/>
      <c r="H365" s="171">
        <f>SUM(H362:H364)</f>
        <v>1481.5</v>
      </c>
    </row>
    <row r="366" spans="1:8" s="156" customFormat="1" x14ac:dyDescent="0.25">
      <c r="A366" s="174"/>
      <c r="B366" s="175"/>
      <c r="C366" s="175"/>
      <c r="D366" s="176"/>
      <c r="E366" s="175"/>
      <c r="F366" s="326" t="s">
        <v>307</v>
      </c>
      <c r="G366" s="326"/>
      <c r="H366" s="163">
        <f>ROUND(H365*$H$6,2)</f>
        <v>426.97</v>
      </c>
    </row>
    <row r="367" spans="1:8" s="156" customFormat="1" x14ac:dyDescent="0.25">
      <c r="A367" s="174"/>
      <c r="B367" s="175"/>
      <c r="C367" s="175"/>
      <c r="D367" s="176"/>
      <c r="E367" s="175"/>
      <c r="F367" s="327" t="s">
        <v>308</v>
      </c>
      <c r="G367" s="328"/>
      <c r="H367" s="157">
        <f>SUM(H365:H366)</f>
        <v>1908.47</v>
      </c>
    </row>
    <row r="368" spans="1:8" s="128" customFormat="1" x14ac:dyDescent="0.25">
      <c r="A368" s="232" t="s">
        <v>313</v>
      </c>
      <c r="B368" s="115" t="s">
        <v>314</v>
      </c>
      <c r="C368" s="115" t="str">
        <f>'Itens para CPUs'!B48</f>
        <v>SINAPI 4221</v>
      </c>
      <c r="D368" s="233" t="str">
        <f>'Itens para CPUs'!A48</f>
        <v>COMBUSTÍVEL ÓLEO DIESEL COMUM</v>
      </c>
      <c r="E368" s="115" t="str">
        <f>'Itens para CPUs'!D48</f>
        <v>L</v>
      </c>
      <c r="F368" s="148">
        <f>68*4</f>
        <v>272</v>
      </c>
      <c r="G368" s="149">
        <f>'Itens para CPUs'!F48</f>
        <v>3.54</v>
      </c>
      <c r="H368" s="150">
        <f>ROUND(F368*G368,2)</f>
        <v>962.88</v>
      </c>
    </row>
    <row r="369" spans="1:8" s="128" customFormat="1" x14ac:dyDescent="0.25">
      <c r="A369" s="232"/>
      <c r="B369" s="115" t="s">
        <v>379</v>
      </c>
      <c r="C369" s="115" t="str">
        <f>'Itens para CPUs'!B102</f>
        <v>CODEVASF</v>
      </c>
      <c r="D369" s="233" t="str">
        <f>'Itens para CPUs'!A102</f>
        <v>MATERIAL DIDÁTICO (FOLHETO DE 2 PÁGINAS)</v>
      </c>
      <c r="E369" s="115" t="str">
        <f>'Itens para CPUs'!D102</f>
        <v>UNIDADE</v>
      </c>
      <c r="F369" s="148">
        <f>50*2</f>
        <v>100</v>
      </c>
      <c r="G369" s="149">
        <f>'Itens para CPUs'!F102</f>
        <v>3</v>
      </c>
      <c r="H369" s="150">
        <f t="shared" ref="H369:H370" si="19">ROUND(F369*G369,2)</f>
        <v>300</v>
      </c>
    </row>
    <row r="370" spans="1:8" s="128" customFormat="1" x14ac:dyDescent="0.25">
      <c r="A370" s="232"/>
      <c r="B370" s="115"/>
      <c r="C370" s="115"/>
      <c r="D370" s="233"/>
      <c r="E370" s="115"/>
      <c r="F370" s="148"/>
      <c r="G370" s="149"/>
      <c r="H370" s="150">
        <f t="shared" si="19"/>
        <v>0</v>
      </c>
    </row>
    <row r="371" spans="1:8" s="128" customFormat="1" x14ac:dyDescent="0.25">
      <c r="A371" s="232"/>
      <c r="B371" s="151"/>
      <c r="C371" s="151"/>
      <c r="D371" s="231"/>
      <c r="E371" s="151"/>
      <c r="F371" s="329" t="s">
        <v>292</v>
      </c>
      <c r="G371" s="329"/>
      <c r="H371" s="171">
        <f>SUM(H368:H370)</f>
        <v>1262.8800000000001</v>
      </c>
    </row>
    <row r="372" spans="1:8" s="128" customFormat="1" x14ac:dyDescent="0.25">
      <c r="A372" s="232"/>
      <c r="B372" s="151"/>
      <c r="C372" s="151"/>
      <c r="D372" s="231"/>
      <c r="E372" s="151"/>
      <c r="F372" s="329" t="s">
        <v>291</v>
      </c>
      <c r="G372" s="329"/>
      <c r="H372" s="171">
        <f>ROUND(H371*$H$7,2)</f>
        <v>151.55000000000001</v>
      </c>
    </row>
    <row r="373" spans="1:8" s="128" customFormat="1" x14ac:dyDescent="0.25">
      <c r="A373" s="232"/>
      <c r="B373" s="151"/>
      <c r="C373" s="151"/>
      <c r="D373" s="231"/>
      <c r="E373" s="151"/>
      <c r="F373" s="327" t="s">
        <v>297</v>
      </c>
      <c r="G373" s="328"/>
      <c r="H373" s="157">
        <f>SUM(H371:H372)</f>
        <v>1414.43</v>
      </c>
    </row>
    <row r="374" spans="1:8" s="128" customFormat="1" x14ac:dyDescent="0.25">
      <c r="A374" s="232"/>
      <c r="B374" s="151"/>
      <c r="C374" s="151"/>
      <c r="D374" s="231"/>
      <c r="E374" s="151"/>
      <c r="F374" s="330" t="s">
        <v>174</v>
      </c>
      <c r="G374" s="330"/>
      <c r="H374" s="159">
        <f>SUM(H361,H367,H373)</f>
        <v>19464.560000000001</v>
      </c>
    </row>
    <row r="375" spans="1:8" s="128" customFormat="1" x14ac:dyDescent="0.25">
      <c r="A375" s="232"/>
      <c r="B375" s="151"/>
      <c r="C375" s="151"/>
      <c r="D375" s="231"/>
      <c r="E375" s="151"/>
      <c r="F375" s="151"/>
      <c r="G375" s="151"/>
      <c r="H375" s="164"/>
    </row>
    <row r="376" spans="1:8" s="128" customFormat="1" x14ac:dyDescent="0.25">
      <c r="A376" s="232"/>
      <c r="B376" s="151"/>
      <c r="C376" s="151"/>
      <c r="D376" s="231"/>
      <c r="E376" s="151"/>
      <c r="F376" s="151"/>
      <c r="G376" s="151"/>
      <c r="H376" s="164"/>
    </row>
    <row r="377" spans="1:8" s="142" customFormat="1" x14ac:dyDescent="0.25">
      <c r="A377" s="141"/>
      <c r="B377" s="143"/>
      <c r="C377" s="143"/>
      <c r="D377" s="144"/>
      <c r="E377" s="143"/>
      <c r="F377" s="143"/>
      <c r="G377" s="143"/>
      <c r="H377" s="162"/>
    </row>
    <row r="378" spans="1:8" s="142" customFormat="1" x14ac:dyDescent="0.25">
      <c r="A378" s="141"/>
      <c r="B378" s="143"/>
      <c r="C378" s="143"/>
      <c r="D378" s="144"/>
      <c r="E378" s="143"/>
      <c r="F378" s="143"/>
      <c r="G378" s="143"/>
      <c r="H378" s="162"/>
    </row>
  </sheetData>
  <mergeCells count="212">
    <mergeCell ref="F296:G296"/>
    <mergeCell ref="F349:G349"/>
    <mergeCell ref="F350:G350"/>
    <mergeCell ref="F351:G351"/>
    <mergeCell ref="D42:D43"/>
    <mergeCell ref="D332:D333"/>
    <mergeCell ref="G332:G333"/>
    <mergeCell ref="F272:G272"/>
    <mergeCell ref="F273:G273"/>
    <mergeCell ref="F274:G274"/>
    <mergeCell ref="F275:G275"/>
    <mergeCell ref="D299:D300"/>
    <mergeCell ref="G299:G300"/>
    <mergeCell ref="F223:G223"/>
    <mergeCell ref="F224:G224"/>
    <mergeCell ref="F225:G225"/>
    <mergeCell ref="F198:G198"/>
    <mergeCell ref="F199:G199"/>
    <mergeCell ref="F205:G205"/>
    <mergeCell ref="D208:D209"/>
    <mergeCell ref="F212:G212"/>
    <mergeCell ref="F214:G214"/>
    <mergeCell ref="F222:G222"/>
    <mergeCell ref="F213:G213"/>
    <mergeCell ref="H332:H333"/>
    <mergeCell ref="F336:G336"/>
    <mergeCell ref="F337:G337"/>
    <mergeCell ref="F338:G338"/>
    <mergeCell ref="F341:G341"/>
    <mergeCell ref="F342:G342"/>
    <mergeCell ref="F343:G343"/>
    <mergeCell ref="F348:G348"/>
    <mergeCell ref="F306:G306"/>
    <mergeCell ref="F311:G311"/>
    <mergeCell ref="F312:G312"/>
    <mergeCell ref="F313:G313"/>
    <mergeCell ref="F326:G326"/>
    <mergeCell ref="F327:G327"/>
    <mergeCell ref="F328:G328"/>
    <mergeCell ref="F329:G329"/>
    <mergeCell ref="H299:H300"/>
    <mergeCell ref="F304:G304"/>
    <mergeCell ref="F305:G305"/>
    <mergeCell ref="D253:D254"/>
    <mergeCell ref="G253:G254"/>
    <mergeCell ref="H253:H254"/>
    <mergeCell ref="F257:G257"/>
    <mergeCell ref="F258:G258"/>
    <mergeCell ref="F259:G259"/>
    <mergeCell ref="F267:G267"/>
    <mergeCell ref="F268:G268"/>
    <mergeCell ref="F269:G269"/>
    <mergeCell ref="D278:D279"/>
    <mergeCell ref="G278:G279"/>
    <mergeCell ref="H278:H279"/>
    <mergeCell ref="F282:G282"/>
    <mergeCell ref="F283:G283"/>
    <mergeCell ref="F284:G284"/>
    <mergeCell ref="F288:G288"/>
    <mergeCell ref="F289:G289"/>
    <mergeCell ref="F290:G290"/>
    <mergeCell ref="F293:G293"/>
    <mergeCell ref="F294:G294"/>
    <mergeCell ref="F295:G295"/>
    <mergeCell ref="F16:G16"/>
    <mergeCell ref="F37:G37"/>
    <mergeCell ref="F47:G47"/>
    <mergeCell ref="F17:G17"/>
    <mergeCell ref="F60:G60"/>
    <mergeCell ref="F69:G69"/>
    <mergeCell ref="F70:G70"/>
    <mergeCell ref="F194:G194"/>
    <mergeCell ref="F197:G197"/>
    <mergeCell ref="F181:G181"/>
    <mergeCell ref="F182:G182"/>
    <mergeCell ref="F183:G183"/>
    <mergeCell ref="F184:G184"/>
    <mergeCell ref="F89:G89"/>
    <mergeCell ref="F101:G101"/>
    <mergeCell ref="F93:G93"/>
    <mergeCell ref="F51:G51"/>
    <mergeCell ref="F52:G52"/>
    <mergeCell ref="F121:G121"/>
    <mergeCell ref="F122:G122"/>
    <mergeCell ref="F123:G123"/>
    <mergeCell ref="F124:G124"/>
    <mergeCell ref="F53:G53"/>
    <mergeCell ref="F79:G79"/>
    <mergeCell ref="F217:G217"/>
    <mergeCell ref="F218:G218"/>
    <mergeCell ref="F219:G219"/>
    <mergeCell ref="G208:G209"/>
    <mergeCell ref="D187:D188"/>
    <mergeCell ref="F192:G192"/>
    <mergeCell ref="F202:G202"/>
    <mergeCell ref="F203:G203"/>
    <mergeCell ref="F204:G204"/>
    <mergeCell ref="F193:G193"/>
    <mergeCell ref="D167:D168"/>
    <mergeCell ref="G167:G168"/>
    <mergeCell ref="F171:G171"/>
    <mergeCell ref="F173:G173"/>
    <mergeCell ref="D127:D128"/>
    <mergeCell ref="G127:G128"/>
    <mergeCell ref="F131:G131"/>
    <mergeCell ref="F132:G132"/>
    <mergeCell ref="F133:G133"/>
    <mergeCell ref="F136:G136"/>
    <mergeCell ref="F137:G137"/>
    <mergeCell ref="F144:G144"/>
    <mergeCell ref="F161:G161"/>
    <mergeCell ref="F162:G162"/>
    <mergeCell ref="F163:G163"/>
    <mergeCell ref="F164:G164"/>
    <mergeCell ref="D147:D148"/>
    <mergeCell ref="F158:G158"/>
    <mergeCell ref="F80:G80"/>
    <mergeCell ref="D84:D85"/>
    <mergeCell ref="F88:G88"/>
    <mergeCell ref="F59:G59"/>
    <mergeCell ref="F61:G61"/>
    <mergeCell ref="D64:D65"/>
    <mergeCell ref="F68:G68"/>
    <mergeCell ref="F73:G73"/>
    <mergeCell ref="F74:G74"/>
    <mergeCell ref="F75:G75"/>
    <mergeCell ref="F78:G78"/>
    <mergeCell ref="G84:G85"/>
    <mergeCell ref="D107:D108"/>
    <mergeCell ref="F111:G111"/>
    <mergeCell ref="F113:G113"/>
    <mergeCell ref="F112:G112"/>
    <mergeCell ref="G107:G108"/>
    <mergeCell ref="F94:G94"/>
    <mergeCell ref="F95:G95"/>
    <mergeCell ref="F102:G102"/>
    <mergeCell ref="F103:G103"/>
    <mergeCell ref="F104:G104"/>
    <mergeCell ref="H107:H108"/>
    <mergeCell ref="H208:H209"/>
    <mergeCell ref="F116:G116"/>
    <mergeCell ref="F117:G117"/>
    <mergeCell ref="F118:G118"/>
    <mergeCell ref="F176:G176"/>
    <mergeCell ref="F177:G177"/>
    <mergeCell ref="H167:H168"/>
    <mergeCell ref="F172:G172"/>
    <mergeCell ref="G187:G188"/>
    <mergeCell ref="H187:H188"/>
    <mergeCell ref="F178:G178"/>
    <mergeCell ref="H127:H128"/>
    <mergeCell ref="F138:G138"/>
    <mergeCell ref="F141:G141"/>
    <mergeCell ref="F142:G142"/>
    <mergeCell ref="F143:G143"/>
    <mergeCell ref="G147:G148"/>
    <mergeCell ref="H147:H148"/>
    <mergeCell ref="F151:G151"/>
    <mergeCell ref="F152:G152"/>
    <mergeCell ref="F153:G153"/>
    <mergeCell ref="F156:G156"/>
    <mergeCell ref="F157:G157"/>
    <mergeCell ref="C1:H1"/>
    <mergeCell ref="C2:H2"/>
    <mergeCell ref="C3:H3"/>
    <mergeCell ref="C5:H5"/>
    <mergeCell ref="F90:G90"/>
    <mergeCell ref="F81:G81"/>
    <mergeCell ref="D10:D11"/>
    <mergeCell ref="F46:G46"/>
    <mergeCell ref="F48:G48"/>
    <mergeCell ref="F58:G58"/>
    <mergeCell ref="G10:G11"/>
    <mergeCell ref="H10:H11"/>
    <mergeCell ref="G42:G43"/>
    <mergeCell ref="H42:H43"/>
    <mergeCell ref="G64:G65"/>
    <mergeCell ref="H64:H65"/>
    <mergeCell ref="F28:G28"/>
    <mergeCell ref="F30:G30"/>
    <mergeCell ref="F29:G29"/>
    <mergeCell ref="H84:H85"/>
    <mergeCell ref="F15:G15"/>
    <mergeCell ref="F36:G36"/>
    <mergeCell ref="F38:G38"/>
    <mergeCell ref="F39:G39"/>
    <mergeCell ref="F371:G371"/>
    <mergeCell ref="F372:G372"/>
    <mergeCell ref="F373:G373"/>
    <mergeCell ref="F374:G374"/>
    <mergeCell ref="D354:D355"/>
    <mergeCell ref="G354:G355"/>
    <mergeCell ref="H354:H355"/>
    <mergeCell ref="F359:G359"/>
    <mergeCell ref="F360:G360"/>
    <mergeCell ref="F361:G361"/>
    <mergeCell ref="F365:G365"/>
    <mergeCell ref="F366:G366"/>
    <mergeCell ref="F367:G367"/>
    <mergeCell ref="F243:G243"/>
    <mergeCell ref="F244:G244"/>
    <mergeCell ref="F247:G247"/>
    <mergeCell ref="F248:G248"/>
    <mergeCell ref="F249:G249"/>
    <mergeCell ref="F250:G250"/>
    <mergeCell ref="D228:D229"/>
    <mergeCell ref="G228:G229"/>
    <mergeCell ref="H228:H229"/>
    <mergeCell ref="F232:G232"/>
    <mergeCell ref="F233:G233"/>
    <mergeCell ref="F234:G234"/>
    <mergeCell ref="F242:G242"/>
  </mergeCells>
  <pageMargins left="0.78740157480314965" right="0.98425196850393704" top="0.59055118110236227" bottom="0.59055118110236227" header="0.31496062992125984" footer="0.31496062992125984"/>
  <pageSetup paperSize="9" scale="36" fitToHeight="0" orientation="portrait" r:id="rId1"/>
  <rowBreaks count="1" manualBreakCount="1">
    <brk id="227"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A2:F42"/>
  <sheetViews>
    <sheetView workbookViewId="0">
      <selection activeCell="F29" sqref="F29"/>
    </sheetView>
  </sheetViews>
  <sheetFormatPr defaultRowHeight="12.75" x14ac:dyDescent="0.2"/>
  <cols>
    <col min="1" max="1" width="36.140625" style="189" customWidth="1"/>
    <col min="2" max="2" width="11.42578125" style="189" customWidth="1"/>
    <col min="3" max="4" width="9.140625" style="189"/>
    <col min="5" max="5" width="16.42578125" style="189" customWidth="1"/>
    <col min="6" max="6" width="12.85546875" style="189" customWidth="1"/>
    <col min="7" max="16384" width="9.140625" style="189"/>
  </cols>
  <sheetData>
    <row r="2" spans="1:6" ht="48" customHeight="1" x14ac:dyDescent="0.25">
      <c r="A2" s="339" t="str">
        <f>'Itens para CPUs'!A9:F9</f>
        <v>Execução de obras e serviços para recuperação e conservação das nascentes, áreas de recarga hídrica e áreas de preservação permanente adjacentes ao Riacho das Aroeiras, no município de Mansidão, Estado da Bahia.</v>
      </c>
      <c r="B2" s="340"/>
      <c r="C2" s="340"/>
      <c r="D2" s="340"/>
      <c r="E2" s="340"/>
      <c r="F2" s="341"/>
    </row>
    <row r="3" spans="1:6" x14ac:dyDescent="0.2">
      <c r="A3" s="190"/>
      <c r="B3" s="191"/>
      <c r="C3" s="192"/>
      <c r="D3" s="193"/>
      <c r="E3" s="193"/>
      <c r="F3" s="194"/>
    </row>
    <row r="4" spans="1:6" ht="45.95" customHeight="1" x14ac:dyDescent="0.25">
      <c r="A4" s="342" t="s">
        <v>457</v>
      </c>
      <c r="B4" s="343"/>
      <c r="C4" s="343"/>
      <c r="D4" s="343"/>
      <c r="E4" s="343"/>
      <c r="F4" s="344"/>
    </row>
    <row r="5" spans="1:6" ht="13.5" thickBot="1" x14ac:dyDescent="0.25">
      <c r="A5" s="195"/>
      <c r="B5" s="196"/>
      <c r="C5" s="196"/>
      <c r="F5" s="197"/>
    </row>
    <row r="6" spans="1:6" ht="15" thickBot="1" x14ac:dyDescent="0.25">
      <c r="A6" s="198" t="s">
        <v>458</v>
      </c>
      <c r="B6" s="199"/>
      <c r="C6" s="199"/>
      <c r="D6" s="200"/>
      <c r="E6" s="200"/>
      <c r="F6" s="201"/>
    </row>
    <row r="7" spans="1:6" ht="14.25" x14ac:dyDescent="0.2">
      <c r="A7" s="202" t="s">
        <v>459</v>
      </c>
      <c r="B7" s="192"/>
      <c r="C7" s="192"/>
      <c r="D7" s="193"/>
      <c r="E7" s="193"/>
      <c r="F7" s="203">
        <f>SUM(B29,B35,B41)</f>
        <v>6801.8</v>
      </c>
    </row>
    <row r="8" spans="1:6" ht="14.25" x14ac:dyDescent="0.2">
      <c r="A8" s="202" t="s">
        <v>460</v>
      </c>
      <c r="B8" s="192"/>
      <c r="C8" s="192"/>
      <c r="D8" s="193"/>
      <c r="E8" s="193"/>
      <c r="F8" s="204">
        <v>24</v>
      </c>
    </row>
    <row r="9" spans="1:6" ht="14.25" x14ac:dyDescent="0.2">
      <c r="A9" s="202" t="s">
        <v>461</v>
      </c>
      <c r="B9" s="192"/>
      <c r="C9" s="192"/>
      <c r="D9" s="193"/>
      <c r="E9" s="193"/>
      <c r="F9" s="205">
        <f xml:space="preserve">         60%</f>
        <v>0.6</v>
      </c>
    </row>
    <row r="10" spans="1:6" ht="14.25" x14ac:dyDescent="0.2">
      <c r="A10" s="202" t="s">
        <v>462</v>
      </c>
      <c r="B10" s="192"/>
      <c r="C10" s="192"/>
      <c r="D10" s="193"/>
      <c r="E10" s="193"/>
      <c r="F10" s="206"/>
    </row>
    <row r="11" spans="1:6" ht="30" customHeight="1" thickBot="1" x14ac:dyDescent="0.25">
      <c r="A11" s="207"/>
      <c r="B11" s="208"/>
      <c r="C11" s="208"/>
      <c r="D11" s="209"/>
      <c r="E11" s="209"/>
      <c r="F11" s="210">
        <f>(F7-(F9*F7))/F8</f>
        <v>113.36333333333334</v>
      </c>
    </row>
    <row r="12" spans="1:6" ht="15" thickBot="1" x14ac:dyDescent="0.25">
      <c r="A12" s="195"/>
      <c r="B12" s="196"/>
      <c r="C12" s="196"/>
      <c r="F12" s="211"/>
    </row>
    <row r="13" spans="1:6" ht="15" thickBot="1" x14ac:dyDescent="0.25">
      <c r="A13" s="198" t="s">
        <v>463</v>
      </c>
      <c r="B13" s="199"/>
      <c r="C13" s="199"/>
      <c r="D13" s="200"/>
      <c r="E13" s="200"/>
      <c r="F13" s="212"/>
    </row>
    <row r="14" spans="1:6" ht="14.25" x14ac:dyDescent="0.2">
      <c r="A14" s="202" t="s">
        <v>464</v>
      </c>
      <c r="B14" s="192"/>
      <c r="C14" s="192"/>
      <c r="D14" s="193"/>
      <c r="E14" s="193"/>
      <c r="F14" s="213">
        <f xml:space="preserve"> 2%</f>
        <v>0.02</v>
      </c>
    </row>
    <row r="15" spans="1:6" ht="15" thickBot="1" x14ac:dyDescent="0.25">
      <c r="A15" s="214" t="s">
        <v>465</v>
      </c>
      <c r="B15" s="208"/>
      <c r="C15" s="208"/>
      <c r="D15" s="209"/>
      <c r="E15" s="209"/>
      <c r="F15" s="210">
        <f>F14*F11</f>
        <v>2.267266666666667</v>
      </c>
    </row>
    <row r="16" spans="1:6" ht="15" thickBot="1" x14ac:dyDescent="0.25">
      <c r="A16" s="215"/>
      <c r="B16" s="196"/>
      <c r="C16" s="196"/>
      <c r="F16" s="211"/>
    </row>
    <row r="17" spans="1:6" ht="15" thickBot="1" x14ac:dyDescent="0.25">
      <c r="A17" s="198" t="s">
        <v>466</v>
      </c>
      <c r="B17" s="199"/>
      <c r="C17" s="199"/>
      <c r="D17" s="200"/>
      <c r="E17" s="200"/>
      <c r="F17" s="212"/>
    </row>
    <row r="18" spans="1:6" ht="14.25" x14ac:dyDescent="0.2">
      <c r="A18" s="202" t="s">
        <v>467</v>
      </c>
      <c r="B18" s="192"/>
      <c r="C18" s="192"/>
      <c r="D18" s="193"/>
      <c r="E18" s="193"/>
      <c r="F18" s="213">
        <f xml:space="preserve">       1%</f>
        <v>0.01</v>
      </c>
    </row>
    <row r="19" spans="1:6" ht="15" thickBot="1" x14ac:dyDescent="0.25">
      <c r="A19" s="214" t="s">
        <v>468</v>
      </c>
      <c r="B19" s="208"/>
      <c r="C19" s="208"/>
      <c r="D19" s="209"/>
      <c r="E19" s="209"/>
      <c r="F19" s="210">
        <f>F18*F11</f>
        <v>1.1336333333333335</v>
      </c>
    </row>
    <row r="20" spans="1:6" ht="15" thickBot="1" x14ac:dyDescent="0.25">
      <c r="A20" s="215"/>
      <c r="B20" s="196"/>
      <c r="C20" s="196"/>
      <c r="F20" s="211"/>
    </row>
    <row r="21" spans="1:6" ht="15.75" thickBot="1" x14ac:dyDescent="0.3">
      <c r="A21" s="216" t="s">
        <v>469</v>
      </c>
      <c r="B21" s="199"/>
      <c r="C21" s="199"/>
      <c r="D21" s="200"/>
      <c r="E21" s="217"/>
      <c r="F21" s="218">
        <f>F11+F15+F19</f>
        <v>116.76423333333335</v>
      </c>
    </row>
    <row r="24" spans="1:6" x14ac:dyDescent="0.2">
      <c r="A24" s="219" t="s">
        <v>470</v>
      </c>
      <c r="B24" s="219" t="s">
        <v>471</v>
      </c>
    </row>
    <row r="25" spans="1:6" x14ac:dyDescent="0.2">
      <c r="A25" s="220" t="s">
        <v>476</v>
      </c>
      <c r="B25" s="221"/>
    </row>
    <row r="26" spans="1:6" x14ac:dyDescent="0.2">
      <c r="A26" s="222" t="s">
        <v>472</v>
      </c>
      <c r="B26" s="229">
        <v>2324.0700000000002</v>
      </c>
      <c r="C26" s="189" t="s">
        <v>561</v>
      </c>
    </row>
    <row r="27" spans="1:6" x14ac:dyDescent="0.2">
      <c r="A27" s="222" t="s">
        <v>473</v>
      </c>
      <c r="B27" s="229">
        <v>2299</v>
      </c>
      <c r="C27" s="189" t="s">
        <v>560</v>
      </c>
    </row>
    <row r="28" spans="1:6" x14ac:dyDescent="0.2">
      <c r="A28" s="222" t="s">
        <v>474</v>
      </c>
      <c r="B28" s="229">
        <v>2699.1</v>
      </c>
      <c r="C28" s="189" t="s">
        <v>562</v>
      </c>
    </row>
    <row r="29" spans="1:6" x14ac:dyDescent="0.2">
      <c r="A29" s="223" t="s">
        <v>475</v>
      </c>
      <c r="B29" s="224">
        <f>ROUND(AVERAGE(B26,B27,B28),2)</f>
        <v>2440.7199999999998</v>
      </c>
    </row>
    <row r="30" spans="1:6" s="60" customFormat="1" x14ac:dyDescent="0.2">
      <c r="A30" s="226"/>
      <c r="B30" s="227"/>
    </row>
    <row r="31" spans="1:6" s="60" customFormat="1" x14ac:dyDescent="0.2">
      <c r="A31" s="225" t="s">
        <v>558</v>
      </c>
      <c r="B31" s="228"/>
    </row>
    <row r="32" spans="1:6" s="60" customFormat="1" x14ac:dyDescent="0.2">
      <c r="A32" s="222" t="s">
        <v>472</v>
      </c>
      <c r="B32" s="229">
        <v>2969.1</v>
      </c>
      <c r="C32" s="60" t="s">
        <v>560</v>
      </c>
    </row>
    <row r="33" spans="1:3" s="60" customFormat="1" x14ac:dyDescent="0.2">
      <c r="A33" s="222" t="s">
        <v>473</v>
      </c>
      <c r="B33" s="229">
        <v>3329.1</v>
      </c>
      <c r="C33" s="60" t="s">
        <v>564</v>
      </c>
    </row>
    <row r="34" spans="1:3" s="60" customFormat="1" x14ac:dyDescent="0.2">
      <c r="A34" s="222" t="s">
        <v>474</v>
      </c>
      <c r="B34" s="229">
        <v>2847.15</v>
      </c>
      <c r="C34" s="60" t="s">
        <v>563</v>
      </c>
    </row>
    <row r="35" spans="1:3" s="60" customFormat="1" x14ac:dyDescent="0.2">
      <c r="A35" s="223" t="s">
        <v>475</v>
      </c>
      <c r="B35" s="224">
        <f>ROUND(AVERAGE(B32,B33,B34),2)</f>
        <v>3048.45</v>
      </c>
    </row>
    <row r="36" spans="1:3" s="60" customFormat="1" x14ac:dyDescent="0.2">
      <c r="A36" s="226"/>
      <c r="B36" s="227"/>
    </row>
    <row r="37" spans="1:3" s="60" customFormat="1" x14ac:dyDescent="0.2">
      <c r="A37" s="225" t="s">
        <v>477</v>
      </c>
      <c r="B37" s="228"/>
    </row>
    <row r="38" spans="1:3" s="60" customFormat="1" x14ac:dyDescent="0.2">
      <c r="A38" s="222" t="s">
        <v>472</v>
      </c>
      <c r="B38" s="229">
        <v>1599</v>
      </c>
      <c r="C38" s="60" t="s">
        <v>565</v>
      </c>
    </row>
    <row r="39" spans="1:3" s="60" customFormat="1" x14ac:dyDescent="0.2">
      <c r="A39" s="222" t="s">
        <v>473</v>
      </c>
      <c r="B39" s="229">
        <v>1199.9000000000001</v>
      </c>
      <c r="C39" s="60" t="s">
        <v>563</v>
      </c>
    </row>
    <row r="40" spans="1:3" s="60" customFormat="1" x14ac:dyDescent="0.2">
      <c r="A40" s="222" t="s">
        <v>474</v>
      </c>
      <c r="B40" s="229">
        <v>1139</v>
      </c>
      <c r="C40" s="60" t="s">
        <v>563</v>
      </c>
    </row>
    <row r="41" spans="1:3" s="60" customFormat="1" x14ac:dyDescent="0.2">
      <c r="A41" s="223" t="s">
        <v>475</v>
      </c>
      <c r="B41" s="224">
        <f>ROUND(AVERAGE(B38,B39,B40),2)</f>
        <v>1312.63</v>
      </c>
    </row>
    <row r="42" spans="1:3" s="60" customFormat="1" x14ac:dyDescent="0.2"/>
  </sheetData>
  <mergeCells count="2">
    <mergeCell ref="A2:F2"/>
    <mergeCell ref="A4:F4"/>
  </mergeCells>
  <pageMargins left="1.18" right="0.51181102362204722" top="0.78740157480314965" bottom="0.78740157480314965" header="0.31496062992125984" footer="0.31496062992125984"/>
  <pageSetup paperSize="9" scale="70" orientation="portrait" r:id="rId1"/>
  <drawing r:id="rId2"/>
  <legacyDrawing r:id="rId3"/>
  <oleObjects>
    <mc:AlternateContent xmlns:mc="http://schemas.openxmlformats.org/markup-compatibility/2006">
      <mc:Choice Requires="x14">
        <oleObject progId="Equation.3" shapeId="14337" r:id="rId4">
          <objectPr defaultSize="0" autoPict="0" r:id="rId5">
            <anchor moveWithCells="1" sizeWithCells="1">
              <from>
                <xdr:col>0</xdr:col>
                <xdr:colOff>190500</xdr:colOff>
                <xdr:row>10</xdr:row>
                <xdr:rowOff>57150</xdr:rowOff>
              </from>
              <to>
                <xdr:col>0</xdr:col>
                <xdr:colOff>1257300</xdr:colOff>
                <xdr:row>11</xdr:row>
                <xdr:rowOff>0</xdr:rowOff>
              </to>
            </anchor>
          </objectPr>
        </oleObject>
      </mc:Choice>
      <mc:Fallback>
        <oleObject progId="Equation.3" shapeId="14337" r:id="rId4"/>
      </mc:Fallback>
    </mc:AlternateContent>
    <mc:AlternateContent xmlns:mc="http://schemas.openxmlformats.org/markup-compatibility/2006">
      <mc:Choice Requires="x14">
        <oleObject progId="Equation.3" shapeId="14338" r:id="rId6">
          <objectPr defaultSize="0" autoPict="0" r:id="rId7">
            <anchor moveWithCells="1" sizeWithCells="1">
              <from>
                <xdr:col>0</xdr:col>
                <xdr:colOff>133350</xdr:colOff>
                <xdr:row>20</xdr:row>
                <xdr:rowOff>0</xdr:rowOff>
              </from>
              <to>
                <xdr:col>0</xdr:col>
                <xdr:colOff>981075</xdr:colOff>
                <xdr:row>20</xdr:row>
                <xdr:rowOff>0</xdr:rowOff>
              </to>
            </anchor>
          </objectPr>
        </oleObject>
      </mc:Choice>
      <mc:Fallback>
        <oleObject progId="Equation.3" shapeId="14338" r:id="rId6"/>
      </mc:Fallback>
    </mc:AlternateContent>
    <mc:AlternateContent xmlns:mc="http://schemas.openxmlformats.org/markup-compatibility/2006">
      <mc:Choice Requires="x14">
        <oleObject progId="Equation.3" shapeId="14339" r:id="rId8">
          <objectPr defaultSize="0" autoPict="0" r:id="rId9">
            <anchor moveWithCells="1" sizeWithCells="1">
              <from>
                <xdr:col>0</xdr:col>
                <xdr:colOff>123825</xdr:colOff>
                <xdr:row>20</xdr:row>
                <xdr:rowOff>0</xdr:rowOff>
              </from>
              <to>
                <xdr:col>0</xdr:col>
                <xdr:colOff>1400175</xdr:colOff>
                <xdr:row>20</xdr:row>
                <xdr:rowOff>0</xdr:rowOff>
              </to>
            </anchor>
          </objectPr>
        </oleObject>
      </mc:Choice>
      <mc:Fallback>
        <oleObject progId="Equation.3" shapeId="14339" r:id="rId8"/>
      </mc:Fallback>
    </mc:AlternateContent>
    <mc:AlternateContent xmlns:mc="http://schemas.openxmlformats.org/markup-compatibility/2006">
      <mc:Choice Requires="x14">
        <oleObject progId="Equation.3" shapeId="14340" r:id="rId10">
          <objectPr defaultSize="0" autoPict="0" r:id="rId11">
            <anchor moveWithCells="1" sizeWithCells="1">
              <from>
                <xdr:col>0</xdr:col>
                <xdr:colOff>152400</xdr:colOff>
                <xdr:row>20</xdr:row>
                <xdr:rowOff>0</xdr:rowOff>
              </from>
              <to>
                <xdr:col>0</xdr:col>
                <xdr:colOff>1514475</xdr:colOff>
                <xdr:row>20</xdr:row>
                <xdr:rowOff>0</xdr:rowOff>
              </to>
            </anchor>
          </objectPr>
        </oleObject>
      </mc:Choice>
      <mc:Fallback>
        <oleObject progId="Equation.3" shapeId="14340" r:id="rId10"/>
      </mc:Fallback>
    </mc:AlternateContent>
    <mc:AlternateContent xmlns:mc="http://schemas.openxmlformats.org/markup-compatibility/2006">
      <mc:Choice Requires="x14">
        <oleObject progId="MSPhotoEd.3" shapeId="14341" r:id="rId12">
          <objectPr defaultSize="0" autoPict="0" r:id="rId13">
            <anchor moveWithCells="1" sizeWithCells="1">
              <from>
                <xdr:col>0</xdr:col>
                <xdr:colOff>57150</xdr:colOff>
                <xdr:row>0</xdr:row>
                <xdr:rowOff>0</xdr:rowOff>
              </from>
              <to>
                <xdr:col>0</xdr:col>
                <xdr:colOff>1581150</xdr:colOff>
                <xdr:row>0</xdr:row>
                <xdr:rowOff>0</xdr:rowOff>
              </to>
            </anchor>
          </objectPr>
        </oleObject>
      </mc:Choice>
      <mc:Fallback>
        <oleObject progId="MSPhotoEd.3" shapeId="14341" r:id="rId12"/>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27"/>
  <sheetViews>
    <sheetView workbookViewId="0">
      <selection activeCell="S12" sqref="S12"/>
    </sheetView>
  </sheetViews>
  <sheetFormatPr defaultRowHeight="15" x14ac:dyDescent="0.25"/>
  <cols>
    <col min="2" max="2" width="18.5703125" customWidth="1"/>
    <col min="7" max="7" width="13.28515625" customWidth="1"/>
  </cols>
  <sheetData>
    <row r="1" spans="1:16" ht="15.75" x14ac:dyDescent="0.25">
      <c r="A1" s="275"/>
      <c r="B1" s="276"/>
      <c r="C1" s="347" t="s">
        <v>325</v>
      </c>
      <c r="D1" s="347"/>
      <c r="E1" s="347"/>
      <c r="F1" s="347"/>
      <c r="G1" s="347"/>
      <c r="H1" s="347"/>
      <c r="I1" s="347"/>
      <c r="J1" s="347"/>
      <c r="K1" s="347"/>
      <c r="L1" s="347"/>
      <c r="M1" s="347"/>
      <c r="N1" s="347"/>
      <c r="O1" s="347"/>
      <c r="P1" s="348"/>
    </row>
    <row r="2" spans="1:16" ht="15.75" x14ac:dyDescent="0.25">
      <c r="A2" s="277"/>
      <c r="B2" s="86"/>
      <c r="C2" s="349" t="s">
        <v>256</v>
      </c>
      <c r="D2" s="349"/>
      <c r="E2" s="349"/>
      <c r="F2" s="349"/>
      <c r="G2" s="349"/>
      <c r="H2" s="349"/>
      <c r="I2" s="349"/>
      <c r="J2" s="349"/>
      <c r="K2" s="349"/>
      <c r="L2" s="349"/>
      <c r="M2" s="349"/>
      <c r="N2" s="349"/>
      <c r="O2" s="349"/>
      <c r="P2" s="350"/>
    </row>
    <row r="3" spans="1:16" ht="15.75" x14ac:dyDescent="0.25">
      <c r="A3" s="277"/>
      <c r="B3" s="86"/>
      <c r="C3" s="349" t="s">
        <v>320</v>
      </c>
      <c r="D3" s="349"/>
      <c r="E3" s="349"/>
      <c r="F3" s="349"/>
      <c r="G3" s="349"/>
      <c r="H3" s="349"/>
      <c r="I3" s="349"/>
      <c r="J3" s="349"/>
      <c r="K3" s="349"/>
      <c r="L3" s="349"/>
      <c r="M3" s="349"/>
      <c r="N3" s="349"/>
      <c r="O3" s="349"/>
      <c r="P3" s="350"/>
    </row>
    <row r="4" spans="1:16" x14ac:dyDescent="0.25">
      <c r="A4" s="278"/>
      <c r="B4" s="87"/>
      <c r="C4" s="87"/>
      <c r="D4" s="88"/>
      <c r="E4" s="88"/>
      <c r="F4" s="89"/>
      <c r="G4" s="90"/>
      <c r="H4" s="90"/>
      <c r="I4" s="90"/>
      <c r="J4" s="90"/>
      <c r="K4" s="90"/>
      <c r="L4" s="90"/>
      <c r="M4" s="90"/>
      <c r="N4" s="90"/>
      <c r="O4" s="90"/>
      <c r="P4" s="279"/>
    </row>
    <row r="5" spans="1:16" ht="33.75" customHeight="1" x14ac:dyDescent="0.25">
      <c r="A5" s="351" t="str">
        <f>'Itens para CPUs'!A9:F9</f>
        <v>Execução de obras e serviços para recuperação e conservação das nascentes, áreas de recarga hídrica e áreas de preservação permanente adjacentes ao Riacho das Aroeiras, no município de Mansidão, Estado da Bahia.</v>
      </c>
      <c r="B5" s="352"/>
      <c r="C5" s="352"/>
      <c r="D5" s="352"/>
      <c r="E5" s="352"/>
      <c r="F5" s="352"/>
      <c r="G5" s="352"/>
      <c r="H5" s="352"/>
      <c r="I5" s="352"/>
      <c r="J5" s="352"/>
      <c r="K5" s="352"/>
      <c r="L5" s="352"/>
      <c r="M5" s="352"/>
      <c r="N5" s="352"/>
      <c r="O5" s="352"/>
      <c r="P5" s="353"/>
    </row>
    <row r="6" spans="1:16" x14ac:dyDescent="0.25">
      <c r="A6" s="280"/>
      <c r="B6" s="91"/>
      <c r="C6" s="91"/>
      <c r="D6" s="92"/>
      <c r="E6" s="93"/>
      <c r="F6" s="94"/>
      <c r="G6" s="94"/>
      <c r="H6" s="94"/>
      <c r="I6" s="94"/>
      <c r="J6" s="90"/>
      <c r="K6" s="90"/>
      <c r="L6" s="90"/>
      <c r="M6" s="90"/>
      <c r="N6" s="90"/>
      <c r="O6" s="90"/>
      <c r="P6" s="279"/>
    </row>
    <row r="7" spans="1:16" x14ac:dyDescent="0.25">
      <c r="A7" s="354" t="s">
        <v>257</v>
      </c>
      <c r="B7" s="355"/>
      <c r="C7" s="355"/>
      <c r="D7" s="355"/>
      <c r="E7" s="355"/>
      <c r="F7" s="355"/>
      <c r="G7" s="355"/>
      <c r="H7" s="355"/>
      <c r="I7" s="355"/>
      <c r="J7" s="355"/>
      <c r="K7" s="355"/>
      <c r="L7" s="355"/>
      <c r="M7" s="355"/>
      <c r="N7" s="355"/>
      <c r="O7" s="355"/>
      <c r="P7" s="356"/>
    </row>
    <row r="8" spans="1:16" x14ac:dyDescent="0.25">
      <c r="A8" s="354"/>
      <c r="B8" s="355"/>
      <c r="C8" s="355"/>
      <c r="D8" s="355"/>
      <c r="E8" s="355"/>
      <c r="F8" s="355"/>
      <c r="G8" s="355"/>
      <c r="H8" s="355"/>
      <c r="I8" s="355"/>
      <c r="J8" s="355"/>
      <c r="K8" s="355"/>
      <c r="L8" s="355"/>
      <c r="M8" s="355"/>
      <c r="N8" s="355"/>
      <c r="O8" s="355"/>
      <c r="P8" s="356"/>
    </row>
    <row r="9" spans="1:16" ht="23.25" x14ac:dyDescent="0.25">
      <c r="A9" s="281"/>
      <c r="B9" s="95"/>
      <c r="C9" s="95"/>
      <c r="D9" s="95"/>
      <c r="E9" s="95"/>
      <c r="F9" s="95"/>
      <c r="G9" s="90"/>
      <c r="H9" s="90"/>
      <c r="I9" s="90"/>
      <c r="J9" s="90"/>
      <c r="K9" s="90"/>
      <c r="L9" s="90"/>
      <c r="M9" s="90"/>
      <c r="N9" s="90"/>
      <c r="O9" s="90"/>
      <c r="P9" s="279"/>
    </row>
    <row r="10" spans="1:16" x14ac:dyDescent="0.25">
      <c r="A10" s="282" t="s">
        <v>258</v>
      </c>
      <c r="B10" s="96"/>
      <c r="C10" s="96" t="s">
        <v>535</v>
      </c>
      <c r="D10" s="96"/>
      <c r="E10" s="97"/>
      <c r="F10" s="97"/>
      <c r="G10" s="87"/>
      <c r="H10" s="87"/>
      <c r="I10" s="87"/>
      <c r="J10" s="87"/>
      <c r="K10" s="87"/>
      <c r="L10" s="87"/>
      <c r="M10" s="87"/>
      <c r="N10" s="90"/>
      <c r="O10" s="90"/>
      <c r="P10" s="279"/>
    </row>
    <row r="11" spans="1:16" x14ac:dyDescent="0.25">
      <c r="A11" s="283" t="s">
        <v>259</v>
      </c>
      <c r="B11" s="98"/>
      <c r="C11" s="357" t="s">
        <v>536</v>
      </c>
      <c r="D11" s="357"/>
      <c r="E11" s="357"/>
      <c r="F11" s="357"/>
      <c r="G11" s="357"/>
      <c r="H11" s="357"/>
      <c r="I11" s="357"/>
      <c r="J11" s="357"/>
      <c r="K11" s="357"/>
      <c r="L11" s="357"/>
      <c r="M11" s="357"/>
      <c r="N11" s="90"/>
      <c r="O11" s="90"/>
      <c r="P11" s="279"/>
    </row>
    <row r="12" spans="1:16" x14ac:dyDescent="0.25">
      <c r="A12" s="283" t="s">
        <v>260</v>
      </c>
      <c r="B12" s="98"/>
      <c r="C12" s="100">
        <v>250</v>
      </c>
      <c r="D12" s="98" t="s">
        <v>261</v>
      </c>
      <c r="E12" s="87"/>
      <c r="F12" s="87"/>
      <c r="G12" s="87"/>
      <c r="H12" s="87"/>
      <c r="I12" s="87"/>
      <c r="J12" s="87"/>
      <c r="K12" s="87"/>
      <c r="L12" s="87"/>
      <c r="M12" s="87"/>
      <c r="N12" s="90"/>
      <c r="O12" s="90"/>
      <c r="P12" s="279"/>
    </row>
    <row r="13" spans="1:16" x14ac:dyDescent="0.25">
      <c r="A13" s="283" t="s">
        <v>549</v>
      </c>
      <c r="B13" s="98"/>
      <c r="C13" s="100">
        <v>15</v>
      </c>
      <c r="D13" s="98" t="s">
        <v>261</v>
      </c>
      <c r="E13" s="87"/>
      <c r="F13" s="87"/>
      <c r="G13" s="87"/>
      <c r="H13" s="87"/>
      <c r="I13" s="87"/>
      <c r="J13" s="87"/>
      <c r="K13" s="87"/>
      <c r="L13" s="87"/>
      <c r="M13" s="87"/>
      <c r="N13" s="90"/>
      <c r="O13" s="90"/>
      <c r="P13" s="279"/>
    </row>
    <row r="14" spans="1:16" x14ac:dyDescent="0.25">
      <c r="A14" s="284"/>
      <c r="B14" s="98"/>
      <c r="C14" s="100"/>
      <c r="D14" s="98"/>
      <c r="E14" s="90"/>
      <c r="F14" s="90"/>
      <c r="G14" s="90"/>
      <c r="H14" s="90"/>
      <c r="I14" s="90"/>
      <c r="J14" s="90"/>
      <c r="K14" s="90"/>
      <c r="L14" s="90"/>
      <c r="M14" s="90"/>
      <c r="N14" s="90"/>
      <c r="O14" s="90"/>
      <c r="P14" s="279"/>
    </row>
    <row r="15" spans="1:16" x14ac:dyDescent="0.25">
      <c r="A15" s="283" t="s">
        <v>262</v>
      </c>
      <c r="B15" s="98"/>
      <c r="C15" s="271">
        <f>C13+C12</f>
        <v>265</v>
      </c>
      <c r="D15" s="98" t="s">
        <v>261</v>
      </c>
      <c r="E15" s="90"/>
      <c r="F15" s="90"/>
      <c r="G15" s="90"/>
      <c r="H15" s="90"/>
      <c r="I15" s="90"/>
      <c r="J15" s="90"/>
      <c r="K15" s="90"/>
      <c r="L15" s="90"/>
      <c r="M15" s="90"/>
      <c r="N15" s="90"/>
      <c r="O15" s="90"/>
      <c r="P15" s="279"/>
    </row>
    <row r="16" spans="1:16" x14ac:dyDescent="0.25">
      <c r="A16" s="284"/>
      <c r="B16" s="98"/>
      <c r="C16" s="98"/>
      <c r="D16" s="98"/>
      <c r="E16" s="90"/>
      <c r="F16" s="90"/>
      <c r="G16" s="90"/>
      <c r="H16" s="90"/>
      <c r="I16" s="90"/>
      <c r="J16" s="90"/>
      <c r="K16" s="90"/>
      <c r="L16" s="90"/>
      <c r="M16" s="90"/>
      <c r="N16" s="90"/>
      <c r="O16" s="90"/>
      <c r="P16" s="279"/>
    </row>
    <row r="17" spans="1:16" x14ac:dyDescent="0.25">
      <c r="A17" s="283" t="s">
        <v>263</v>
      </c>
      <c r="B17" s="98"/>
      <c r="C17" s="98"/>
      <c r="D17" s="98"/>
      <c r="E17" s="103" t="s">
        <v>266</v>
      </c>
      <c r="F17" s="98"/>
      <c r="G17" s="98"/>
      <c r="H17" s="100">
        <v>17.8</v>
      </c>
      <c r="I17" s="98" t="s">
        <v>285</v>
      </c>
      <c r="J17" s="90"/>
      <c r="K17" s="90"/>
      <c r="L17" s="90"/>
      <c r="M17" s="90"/>
      <c r="N17" s="90"/>
      <c r="O17" s="90"/>
      <c r="P17" s="279"/>
    </row>
    <row r="18" spans="1:16" x14ac:dyDescent="0.25">
      <c r="A18" s="285"/>
      <c r="B18" s="90"/>
      <c r="C18" s="90"/>
      <c r="D18" s="90"/>
      <c r="E18" s="103" t="s">
        <v>286</v>
      </c>
      <c r="F18" s="98"/>
      <c r="G18" s="98"/>
      <c r="H18" s="100">
        <v>6.68</v>
      </c>
      <c r="I18" s="98" t="s">
        <v>285</v>
      </c>
      <c r="J18" s="90"/>
      <c r="K18" s="90"/>
      <c r="L18" s="90"/>
      <c r="M18" s="102"/>
      <c r="N18" s="90"/>
      <c r="O18" s="90"/>
      <c r="P18" s="279"/>
    </row>
    <row r="19" spans="1:16" x14ac:dyDescent="0.25">
      <c r="A19" s="285"/>
      <c r="B19" s="90"/>
      <c r="C19" s="90"/>
      <c r="D19" s="90"/>
      <c r="E19" s="103" t="s">
        <v>537</v>
      </c>
      <c r="F19" s="98"/>
      <c r="G19" s="98"/>
      <c r="H19" s="100">
        <v>12.62</v>
      </c>
      <c r="I19" s="98" t="s">
        <v>285</v>
      </c>
      <c r="J19" s="90"/>
      <c r="K19" s="90"/>
      <c r="L19" s="90"/>
      <c r="M19" s="102"/>
      <c r="N19" s="90"/>
      <c r="O19" s="90"/>
      <c r="P19" s="279"/>
    </row>
    <row r="20" spans="1:16" x14ac:dyDescent="0.25">
      <c r="A20" s="285"/>
      <c r="B20" s="90"/>
      <c r="C20" s="90"/>
      <c r="D20" s="90"/>
      <c r="E20" s="103" t="s">
        <v>546</v>
      </c>
      <c r="F20" s="98"/>
      <c r="G20" s="98"/>
      <c r="H20" s="100">
        <v>5.07</v>
      </c>
      <c r="I20" s="98" t="s">
        <v>285</v>
      </c>
      <c r="J20" s="90"/>
      <c r="K20" s="90"/>
      <c r="L20" s="90"/>
      <c r="M20" s="102"/>
      <c r="N20" s="90"/>
      <c r="O20" s="90"/>
      <c r="P20" s="279"/>
    </row>
    <row r="21" spans="1:16" x14ac:dyDescent="0.25">
      <c r="A21" s="286" t="s">
        <v>301</v>
      </c>
      <c r="B21" s="90"/>
      <c r="C21" s="90"/>
      <c r="D21" s="90"/>
      <c r="E21" s="103" t="s">
        <v>534</v>
      </c>
      <c r="F21" s="98"/>
      <c r="G21" s="98"/>
      <c r="H21" s="100">
        <v>3</v>
      </c>
      <c r="I21" s="98" t="s">
        <v>285</v>
      </c>
      <c r="J21" s="90"/>
      <c r="K21" s="90"/>
      <c r="L21" s="90"/>
      <c r="M21" s="102"/>
      <c r="N21" s="90"/>
      <c r="O21" s="90"/>
      <c r="P21" s="279"/>
    </row>
    <row r="22" spans="1:16" x14ac:dyDescent="0.25">
      <c r="A22" s="285"/>
      <c r="B22" s="90"/>
      <c r="C22" s="90"/>
      <c r="D22" s="90"/>
      <c r="E22" s="98"/>
      <c r="F22" s="98"/>
      <c r="G22" s="98"/>
      <c r="H22" s="99"/>
      <c r="I22" s="98"/>
      <c r="J22" s="90"/>
      <c r="K22" s="90"/>
      <c r="L22" s="90"/>
      <c r="M22" s="102"/>
      <c r="N22" s="90"/>
      <c r="O22" s="90"/>
      <c r="P22" s="279"/>
    </row>
    <row r="23" spans="1:16" x14ac:dyDescent="0.25">
      <c r="A23" s="285"/>
      <c r="B23" s="90"/>
      <c r="C23" s="90"/>
      <c r="D23" s="90"/>
      <c r="E23" s="98"/>
      <c r="F23" s="98"/>
      <c r="G23" s="98"/>
      <c r="H23" s="99"/>
      <c r="I23" s="98"/>
      <c r="J23" s="90"/>
      <c r="K23" s="90"/>
      <c r="L23" s="90"/>
      <c r="M23" s="102"/>
      <c r="N23" s="90"/>
      <c r="O23" s="90"/>
      <c r="P23" s="279"/>
    </row>
    <row r="24" spans="1:16" x14ac:dyDescent="0.25">
      <c r="A24" s="285"/>
      <c r="B24" s="90"/>
      <c r="C24" s="90"/>
      <c r="D24" s="90"/>
      <c r="E24" s="103" t="s">
        <v>146</v>
      </c>
      <c r="F24" s="98"/>
      <c r="G24" s="98"/>
      <c r="H24" s="101">
        <f>SUM(H17:H21)</f>
        <v>45.17</v>
      </c>
      <c r="I24" s="103" t="s">
        <v>264</v>
      </c>
      <c r="J24" s="90"/>
      <c r="K24" s="90"/>
      <c r="L24" s="90"/>
      <c r="M24" s="102"/>
      <c r="N24" s="90"/>
      <c r="O24" s="90"/>
      <c r="P24" s="287"/>
    </row>
    <row r="25" spans="1:16" x14ac:dyDescent="0.25">
      <c r="A25" s="285"/>
      <c r="B25" s="90"/>
      <c r="C25" s="90"/>
      <c r="D25" s="90"/>
      <c r="E25" s="90"/>
      <c r="F25" s="90"/>
      <c r="G25" s="90"/>
      <c r="H25" s="90"/>
      <c r="I25" s="90"/>
      <c r="J25" s="90"/>
      <c r="K25" s="90"/>
      <c r="L25" s="90"/>
      <c r="M25" s="90"/>
      <c r="N25" s="90"/>
      <c r="O25" s="90"/>
      <c r="P25" s="279"/>
    </row>
    <row r="26" spans="1:16" ht="15.75" thickBot="1" x14ac:dyDescent="0.3">
      <c r="A26" s="285"/>
      <c r="B26" s="90"/>
      <c r="C26" s="90"/>
      <c r="D26" s="90"/>
      <c r="E26" s="90"/>
      <c r="F26" s="90"/>
      <c r="G26" s="90"/>
      <c r="H26" s="90"/>
      <c r="I26" s="90"/>
      <c r="J26" s="90"/>
      <c r="K26" s="90"/>
      <c r="L26" s="90"/>
      <c r="M26" s="90"/>
      <c r="N26" s="90"/>
      <c r="O26" s="90"/>
      <c r="P26" s="279"/>
    </row>
    <row r="27" spans="1:16" x14ac:dyDescent="0.25">
      <c r="A27" s="288" t="str">
        <f>"Momento de transporte  =  "&amp;TEXT(H24,"0,00")&amp;"  x  "&amp;TEXT(C15,"0,00")&amp;"            =&gt;"</f>
        <v>Momento de transporte  =  45,17  x  265,00            =&gt;</v>
      </c>
      <c r="B27" s="289"/>
      <c r="C27" s="289"/>
      <c r="D27" s="289"/>
      <c r="E27" s="289"/>
      <c r="F27" s="345">
        <f>ROUND(C15*H24,2)</f>
        <v>11970.05</v>
      </c>
      <c r="G27" s="346"/>
      <c r="H27" s="290" t="s">
        <v>265</v>
      </c>
      <c r="I27" s="289"/>
      <c r="J27" s="289"/>
      <c r="K27" s="289"/>
      <c r="L27" s="289"/>
      <c r="M27" s="289"/>
      <c r="N27" s="289"/>
      <c r="O27" s="289"/>
      <c r="P27" s="291"/>
    </row>
  </sheetData>
  <mergeCells count="7">
    <mergeCell ref="F27:G27"/>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33"/>
  <sheetViews>
    <sheetView view="pageBreakPreview" zoomScaleNormal="100" zoomScaleSheetLayoutView="100" workbookViewId="0">
      <selection activeCell="N34" sqref="N34"/>
    </sheetView>
  </sheetViews>
  <sheetFormatPr defaultRowHeight="12.75" x14ac:dyDescent="0.2"/>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x14ac:dyDescent="0.25">
      <c r="A1" s="360" t="s">
        <v>57</v>
      </c>
      <c r="B1" s="361"/>
      <c r="C1" s="361"/>
      <c r="D1" s="361"/>
      <c r="E1" s="361"/>
      <c r="F1" s="361"/>
      <c r="G1" s="361"/>
      <c r="H1" s="362"/>
    </row>
    <row r="2" spans="1:8" ht="15.75" thickBot="1" x14ac:dyDescent="0.25">
      <c r="A2" s="5"/>
      <c r="B2" s="6"/>
      <c r="C2" s="6"/>
      <c r="D2" s="6"/>
      <c r="E2" s="6"/>
      <c r="F2" s="7"/>
      <c r="G2" s="7"/>
      <c r="H2" s="8"/>
    </row>
    <row r="3" spans="1:8" ht="15.75" thickBot="1" x14ac:dyDescent="0.25">
      <c r="A3" s="360" t="s">
        <v>25</v>
      </c>
      <c r="B3" s="361"/>
      <c r="C3" s="362"/>
      <c r="D3" s="6"/>
      <c r="E3" s="363" t="s">
        <v>58</v>
      </c>
      <c r="F3" s="364"/>
      <c r="G3" s="365"/>
      <c r="H3" s="366"/>
    </row>
    <row r="4" spans="1:8" x14ac:dyDescent="0.2">
      <c r="A4" s="371" t="s">
        <v>0</v>
      </c>
      <c r="B4" s="373" t="s">
        <v>27</v>
      </c>
      <c r="C4" s="375" t="s">
        <v>28</v>
      </c>
      <c r="D4" s="9"/>
      <c r="E4" s="367"/>
      <c r="F4" s="368"/>
      <c r="G4" s="369"/>
      <c r="H4" s="370"/>
    </row>
    <row r="5" spans="1:8" ht="13.5" thickBot="1" x14ac:dyDescent="0.25">
      <c r="A5" s="372"/>
      <c r="B5" s="374"/>
      <c r="C5" s="376"/>
      <c r="D5" s="9"/>
      <c r="E5" s="10" t="s">
        <v>29</v>
      </c>
      <c r="F5" s="377" t="s">
        <v>30</v>
      </c>
      <c r="G5" s="378"/>
      <c r="H5" s="11" t="s">
        <v>31</v>
      </c>
    </row>
    <row r="6" spans="1:8" ht="15" thickBot="1" x14ac:dyDescent="0.25">
      <c r="A6" s="379"/>
      <c r="B6" s="380"/>
      <c r="C6" s="380"/>
      <c r="D6" s="12"/>
      <c r="E6" s="12"/>
      <c r="F6" s="7"/>
      <c r="G6" s="7"/>
      <c r="H6" s="8"/>
    </row>
    <row r="7" spans="1:8" ht="14.25" x14ac:dyDescent="0.2">
      <c r="A7" s="13" t="s">
        <v>32</v>
      </c>
      <c r="B7" s="381" t="s">
        <v>33</v>
      </c>
      <c r="C7" s="382"/>
      <c r="D7" s="14"/>
      <c r="E7" s="15"/>
      <c r="F7" s="383"/>
      <c r="G7" s="384"/>
      <c r="H7" s="16"/>
    </row>
    <row r="8" spans="1:8" x14ac:dyDescent="0.2">
      <c r="A8" s="17" t="s">
        <v>18</v>
      </c>
      <c r="B8" s="18" t="s">
        <v>34</v>
      </c>
      <c r="C8" s="19">
        <v>8.0000000000000002E-3</v>
      </c>
      <c r="D8" s="20"/>
      <c r="E8" s="21">
        <v>8.0000000000000002E-3</v>
      </c>
      <c r="F8" s="358">
        <v>8.0000000000000002E-3</v>
      </c>
      <c r="G8" s="359"/>
      <c r="H8" s="22">
        <v>0.01</v>
      </c>
    </row>
    <row r="9" spans="1:8" x14ac:dyDescent="0.2">
      <c r="A9" s="17" t="s">
        <v>17</v>
      </c>
      <c r="B9" s="18" t="s">
        <v>35</v>
      </c>
      <c r="C9" s="19">
        <v>9.7000000000000003E-3</v>
      </c>
      <c r="D9" s="20"/>
      <c r="E9" s="21">
        <v>9.7000000000000003E-3</v>
      </c>
      <c r="F9" s="358">
        <v>1.2699999999999999E-2</v>
      </c>
      <c r="G9" s="359"/>
      <c r="H9" s="22">
        <v>1.2699999999999999E-2</v>
      </c>
    </row>
    <row r="10" spans="1:8" x14ac:dyDescent="0.2">
      <c r="A10" s="17" t="s">
        <v>16</v>
      </c>
      <c r="B10" s="18" t="s">
        <v>36</v>
      </c>
      <c r="C10" s="19">
        <v>5.8999999999999999E-3</v>
      </c>
      <c r="D10" s="20"/>
      <c r="E10" s="21">
        <v>5.8999999999999999E-3</v>
      </c>
      <c r="F10" s="358">
        <v>1.23E-2</v>
      </c>
      <c r="G10" s="359"/>
      <c r="H10" s="22">
        <v>1.3899999999999999E-2</v>
      </c>
    </row>
    <row r="11" spans="1:8" x14ac:dyDescent="0.2">
      <c r="A11" s="17" t="s">
        <v>37</v>
      </c>
      <c r="B11" s="18" t="s">
        <v>38</v>
      </c>
      <c r="C11" s="19">
        <v>0.03</v>
      </c>
      <c r="D11" s="20"/>
      <c r="E11" s="21">
        <v>0.03</v>
      </c>
      <c r="F11" s="358">
        <v>0.04</v>
      </c>
      <c r="G11" s="359"/>
      <c r="H11" s="22">
        <v>5.5E-2</v>
      </c>
    </row>
    <row r="12" spans="1:8" ht="13.5" thickBot="1" x14ac:dyDescent="0.25">
      <c r="A12" s="385" t="s">
        <v>39</v>
      </c>
      <c r="B12" s="386"/>
      <c r="C12" s="23">
        <f>SUM(C8:C11)</f>
        <v>5.3599999999999995E-2</v>
      </c>
      <c r="D12" s="24"/>
      <c r="E12" s="25"/>
      <c r="F12" s="387"/>
      <c r="G12" s="388"/>
      <c r="H12" s="26"/>
    </row>
    <row r="13" spans="1:8" ht="13.5" thickBot="1" x14ac:dyDescent="0.25">
      <c r="A13" s="389"/>
      <c r="B13" s="390"/>
      <c r="C13" s="390"/>
      <c r="D13" s="28"/>
      <c r="E13" s="20"/>
      <c r="F13" s="20"/>
      <c r="G13" s="20"/>
      <c r="H13" s="29"/>
    </row>
    <row r="14" spans="1:8" x14ac:dyDescent="0.2">
      <c r="A14" s="13" t="s">
        <v>40</v>
      </c>
      <c r="B14" s="381" t="s">
        <v>41</v>
      </c>
      <c r="C14" s="382"/>
      <c r="D14" s="14"/>
      <c r="E14" s="30"/>
      <c r="F14" s="391"/>
      <c r="G14" s="392"/>
      <c r="H14" s="31"/>
    </row>
    <row r="15" spans="1:8" x14ac:dyDescent="0.2">
      <c r="A15" s="17" t="s">
        <v>59</v>
      </c>
      <c r="B15" s="18" t="s">
        <v>42</v>
      </c>
      <c r="C15" s="19">
        <v>6.1600000000000002E-2</v>
      </c>
      <c r="D15" s="20"/>
      <c r="E15" s="21">
        <v>6.1600000000000002E-2</v>
      </c>
      <c r="F15" s="358">
        <v>7.3999999999999996E-2</v>
      </c>
      <c r="G15" s="359"/>
      <c r="H15" s="22">
        <v>8.9599999999999999E-2</v>
      </c>
    </row>
    <row r="16" spans="1:8" ht="13.5" thickBot="1" x14ac:dyDescent="0.25">
      <c r="A16" s="385" t="s">
        <v>43</v>
      </c>
      <c r="B16" s="386"/>
      <c r="C16" s="23">
        <f>SUM(C15)</f>
        <v>6.1600000000000002E-2</v>
      </c>
      <c r="D16" s="24"/>
      <c r="E16" s="25"/>
      <c r="F16" s="387"/>
      <c r="G16" s="388"/>
      <c r="H16" s="26"/>
    </row>
    <row r="17" spans="1:8" ht="13.5" thickBot="1" x14ac:dyDescent="0.25">
      <c r="A17" s="389"/>
      <c r="B17" s="390"/>
      <c r="C17" s="390"/>
      <c r="D17" s="28"/>
      <c r="E17" s="20"/>
      <c r="F17" s="20"/>
      <c r="G17" s="20"/>
      <c r="H17" s="29"/>
    </row>
    <row r="18" spans="1:8" x14ac:dyDescent="0.2">
      <c r="A18" s="13" t="s">
        <v>44</v>
      </c>
      <c r="B18" s="381" t="s">
        <v>45</v>
      </c>
      <c r="C18" s="382"/>
      <c r="D18" s="14"/>
      <c r="E18" s="393" t="s">
        <v>60</v>
      </c>
      <c r="F18" s="394"/>
      <c r="G18" s="394"/>
      <c r="H18" s="395"/>
    </row>
    <row r="19" spans="1:8" x14ac:dyDescent="0.2">
      <c r="A19" s="17" t="s">
        <v>61</v>
      </c>
      <c r="B19" s="18" t="s">
        <v>47</v>
      </c>
      <c r="C19" s="19">
        <v>6.4999999999999997E-3</v>
      </c>
      <c r="D19" s="20"/>
      <c r="E19" s="396" t="s">
        <v>62</v>
      </c>
      <c r="F19" s="398" t="s">
        <v>63</v>
      </c>
      <c r="G19" s="398"/>
      <c r="H19" s="400" t="s">
        <v>64</v>
      </c>
    </row>
    <row r="20" spans="1:8" ht="13.5" thickBot="1" x14ac:dyDescent="0.25">
      <c r="A20" s="17" t="s">
        <v>65</v>
      </c>
      <c r="B20" s="18" t="s">
        <v>49</v>
      </c>
      <c r="C20" s="19">
        <v>0.03</v>
      </c>
      <c r="D20" s="20"/>
      <c r="E20" s="397"/>
      <c r="F20" s="399"/>
      <c r="G20" s="399"/>
      <c r="H20" s="401"/>
    </row>
    <row r="21" spans="1:8" ht="13.5" thickBot="1" x14ac:dyDescent="0.25">
      <c r="A21" s="402" t="s">
        <v>66</v>
      </c>
      <c r="B21" s="404" t="s">
        <v>67</v>
      </c>
      <c r="C21" s="406">
        <v>0.05</v>
      </c>
      <c r="D21" s="20"/>
      <c r="E21" s="54"/>
      <c r="F21" s="20"/>
      <c r="G21" s="20"/>
      <c r="H21" s="29"/>
    </row>
    <row r="22" spans="1:8" ht="13.5" thickBot="1" x14ac:dyDescent="0.25">
      <c r="A22" s="403"/>
      <c r="B22" s="405"/>
      <c r="C22" s="407"/>
      <c r="D22" s="20"/>
      <c r="E22" s="46">
        <v>0.05</v>
      </c>
      <c r="F22" s="408">
        <v>0.6</v>
      </c>
      <c r="G22" s="409"/>
      <c r="H22" s="55">
        <f>E22*F22</f>
        <v>0.03</v>
      </c>
    </row>
    <row r="23" spans="1:8" ht="13.5" thickBot="1" x14ac:dyDescent="0.25">
      <c r="A23" s="56" t="s">
        <v>68</v>
      </c>
      <c r="B23" s="57" t="s">
        <v>69</v>
      </c>
      <c r="C23" s="58">
        <v>4.4999999999999998E-2</v>
      </c>
      <c r="D23" s="20"/>
      <c r="E23" s="20"/>
      <c r="F23" s="416"/>
      <c r="G23" s="416"/>
      <c r="H23" s="29"/>
    </row>
    <row r="24" spans="1:8" ht="13.5" thickBot="1" x14ac:dyDescent="0.25">
      <c r="A24" s="385" t="s">
        <v>50</v>
      </c>
      <c r="B24" s="386"/>
      <c r="C24" s="23">
        <f>SUM(C19:C23)</f>
        <v>0.13150000000000001</v>
      </c>
      <c r="D24" s="24"/>
      <c r="E24" s="417" t="s">
        <v>70</v>
      </c>
      <c r="F24" s="418"/>
      <c r="G24" s="418"/>
      <c r="H24" s="419"/>
    </row>
    <row r="25" spans="1:8" x14ac:dyDescent="0.2">
      <c r="A25" s="423"/>
      <c r="B25" s="424"/>
      <c r="C25" s="424"/>
      <c r="D25" s="37"/>
      <c r="E25" s="420"/>
      <c r="F25" s="421"/>
      <c r="G25" s="421"/>
      <c r="H25" s="422"/>
    </row>
    <row r="26" spans="1:8" x14ac:dyDescent="0.2">
      <c r="A26" s="38"/>
      <c r="B26" s="14" t="s">
        <v>52</v>
      </c>
      <c r="C26" s="39"/>
      <c r="D26" s="39"/>
      <c r="E26" s="420"/>
      <c r="F26" s="421"/>
      <c r="G26" s="421"/>
      <c r="H26" s="422"/>
    </row>
    <row r="27" spans="1:8" ht="13.5" thickBot="1" x14ac:dyDescent="0.25">
      <c r="A27" s="40"/>
      <c r="B27" s="37"/>
      <c r="C27" s="37"/>
      <c r="D27" s="37"/>
      <c r="E27" s="420"/>
      <c r="F27" s="421"/>
      <c r="G27" s="421"/>
      <c r="H27" s="422"/>
    </row>
    <row r="28" spans="1:8" x14ac:dyDescent="0.2">
      <c r="A28" s="425" t="s">
        <v>71</v>
      </c>
      <c r="B28" s="426"/>
      <c r="C28" s="427"/>
      <c r="D28" s="41"/>
      <c r="E28" s="420"/>
      <c r="F28" s="421"/>
      <c r="G28" s="421"/>
      <c r="H28" s="422"/>
    </row>
    <row r="29" spans="1:8" ht="13.5" thickBot="1" x14ac:dyDescent="0.25">
      <c r="A29" s="428"/>
      <c r="B29" s="429"/>
      <c r="C29" s="430"/>
      <c r="D29" s="41"/>
      <c r="E29" s="10" t="s">
        <v>54</v>
      </c>
      <c r="F29" s="431" t="s">
        <v>30</v>
      </c>
      <c r="G29" s="431"/>
      <c r="H29" s="11" t="s">
        <v>55</v>
      </c>
    </row>
    <row r="30" spans="1:8" ht="15" thickBot="1" x14ac:dyDescent="0.25">
      <c r="A30" s="42"/>
      <c r="B30" s="43"/>
      <c r="C30" s="44"/>
      <c r="D30" s="44"/>
      <c r="E30" s="44"/>
      <c r="F30" s="7"/>
      <c r="G30" s="7"/>
      <c r="H30" s="8"/>
    </row>
    <row r="31" spans="1:8" ht="16.5" thickBot="1" x14ac:dyDescent="0.25">
      <c r="A31" s="410" t="s">
        <v>56</v>
      </c>
      <c r="B31" s="411"/>
      <c r="C31" s="130">
        <f>ROUND(((((1+C11+C8+C9)*(1+C10)*(1+C16))/(1-C24))-1),4)</f>
        <v>0.28820000000000001</v>
      </c>
      <c r="D31" s="45"/>
      <c r="E31" s="46">
        <v>0.2034</v>
      </c>
      <c r="F31" s="414">
        <v>0.22120000000000001</v>
      </c>
      <c r="G31" s="415"/>
      <c r="H31" s="47">
        <v>0.25</v>
      </c>
    </row>
    <row r="32" spans="1:8" ht="16.5" thickBot="1" x14ac:dyDescent="0.25">
      <c r="A32" s="412"/>
      <c r="B32" s="413"/>
      <c r="C32" s="131"/>
      <c r="D32" s="48"/>
      <c r="E32" s="48"/>
      <c r="F32" s="49"/>
      <c r="G32" s="49"/>
      <c r="H32" s="50"/>
    </row>
    <row r="33" spans="1:8" ht="14.25" x14ac:dyDescent="0.2">
      <c r="A33" s="4"/>
      <c r="B33" s="4"/>
      <c r="C33" s="4"/>
      <c r="D33" s="4"/>
      <c r="E33" s="4"/>
      <c r="F33" s="4"/>
      <c r="G33" s="4"/>
      <c r="H33" s="4"/>
    </row>
  </sheetData>
  <mergeCells count="40">
    <mergeCell ref="A31:B32"/>
    <mergeCell ref="F31:G31"/>
    <mergeCell ref="F23:G23"/>
    <mergeCell ref="A24:B24"/>
    <mergeCell ref="E24:H28"/>
    <mergeCell ref="A25:C25"/>
    <mergeCell ref="A28:C29"/>
    <mergeCell ref="F29:G29"/>
    <mergeCell ref="E19:E20"/>
    <mergeCell ref="F19:G20"/>
    <mergeCell ref="H19:H20"/>
    <mergeCell ref="A21:A22"/>
    <mergeCell ref="B21:B22"/>
    <mergeCell ref="C21:C22"/>
    <mergeCell ref="F22:G22"/>
    <mergeCell ref="F15:G15"/>
    <mergeCell ref="A16:B16"/>
    <mergeCell ref="F16:G16"/>
    <mergeCell ref="A17:C17"/>
    <mergeCell ref="B18:C18"/>
    <mergeCell ref="E18:H18"/>
    <mergeCell ref="F11:G11"/>
    <mergeCell ref="A12:B12"/>
    <mergeCell ref="F12:G12"/>
    <mergeCell ref="A13:C13"/>
    <mergeCell ref="B14:C14"/>
    <mergeCell ref="F14:G14"/>
    <mergeCell ref="F10:G10"/>
    <mergeCell ref="A1:H1"/>
    <mergeCell ref="A3:C3"/>
    <mergeCell ref="E3:H4"/>
    <mergeCell ref="A4:A5"/>
    <mergeCell ref="B4:B5"/>
    <mergeCell ref="C4:C5"/>
    <mergeCell ref="F5:G5"/>
    <mergeCell ref="A6:C6"/>
    <mergeCell ref="B7:C7"/>
    <mergeCell ref="F7:G7"/>
    <mergeCell ref="F8:G8"/>
    <mergeCell ref="F9:G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7"/>
  <sheetViews>
    <sheetView view="pageBreakPreview" zoomScale="115" zoomScaleNormal="100" zoomScaleSheetLayoutView="115" workbookViewId="0">
      <selection activeCell="A2" sqref="A2:H2"/>
    </sheetView>
  </sheetViews>
  <sheetFormatPr defaultRowHeight="14.25" x14ac:dyDescent="0.2"/>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x14ac:dyDescent="0.25">
      <c r="A1" s="432"/>
      <c r="B1" s="432"/>
      <c r="C1" s="432"/>
      <c r="D1" s="432"/>
      <c r="E1" s="432"/>
      <c r="F1" s="432"/>
      <c r="G1" s="432"/>
      <c r="H1" s="432"/>
      <c r="I1" s="2"/>
    </row>
    <row r="2" spans="1:11" ht="15.75" thickBot="1" x14ac:dyDescent="0.25">
      <c r="A2" s="360" t="s">
        <v>24</v>
      </c>
      <c r="B2" s="361"/>
      <c r="C2" s="361"/>
      <c r="D2" s="361"/>
      <c r="E2" s="361"/>
      <c r="F2" s="361"/>
      <c r="G2" s="361"/>
      <c r="H2" s="362"/>
    </row>
    <row r="3" spans="1:11" ht="3.75" customHeight="1" thickBot="1" x14ac:dyDescent="0.25">
      <c r="A3" s="5"/>
      <c r="B3" s="6"/>
      <c r="C3" s="6"/>
      <c r="D3" s="6"/>
      <c r="E3" s="6"/>
      <c r="F3" s="7"/>
      <c r="G3" s="7"/>
      <c r="H3" s="8"/>
    </row>
    <row r="4" spans="1:11" ht="15.75" thickBot="1" x14ac:dyDescent="0.25">
      <c r="A4" s="360" t="s">
        <v>25</v>
      </c>
      <c r="B4" s="361"/>
      <c r="C4" s="362"/>
      <c r="D4" s="6"/>
      <c r="E4" s="363" t="s">
        <v>26</v>
      </c>
      <c r="F4" s="364"/>
      <c r="G4" s="365"/>
      <c r="H4" s="366"/>
    </row>
    <row r="5" spans="1:11" ht="23.25" customHeight="1" x14ac:dyDescent="0.2">
      <c r="A5" s="371" t="s">
        <v>0</v>
      </c>
      <c r="B5" s="373" t="s">
        <v>27</v>
      </c>
      <c r="C5" s="375" t="s">
        <v>28</v>
      </c>
      <c r="D5" s="9"/>
      <c r="E5" s="367"/>
      <c r="F5" s="368"/>
      <c r="G5" s="369"/>
      <c r="H5" s="370"/>
    </row>
    <row r="6" spans="1:11" ht="15" thickBot="1" x14ac:dyDescent="0.25">
      <c r="A6" s="372"/>
      <c r="B6" s="374"/>
      <c r="C6" s="376"/>
      <c r="D6" s="9"/>
      <c r="E6" s="10" t="s">
        <v>29</v>
      </c>
      <c r="F6" s="377" t="s">
        <v>30</v>
      </c>
      <c r="G6" s="378"/>
      <c r="H6" s="11" t="s">
        <v>31</v>
      </c>
    </row>
    <row r="7" spans="1:11" ht="3" customHeight="1" thickBot="1" x14ac:dyDescent="0.25">
      <c r="A7" s="379"/>
      <c r="B7" s="380"/>
      <c r="C7" s="380"/>
      <c r="D7" s="12"/>
      <c r="E7" s="12"/>
      <c r="F7" s="7"/>
      <c r="G7" s="7"/>
      <c r="H7" s="8"/>
    </row>
    <row r="8" spans="1:11" x14ac:dyDescent="0.2">
      <c r="A8" s="13" t="s">
        <v>32</v>
      </c>
      <c r="B8" s="381" t="s">
        <v>33</v>
      </c>
      <c r="C8" s="382"/>
      <c r="D8" s="14"/>
      <c r="E8" s="15"/>
      <c r="F8" s="383"/>
      <c r="G8" s="384"/>
      <c r="H8" s="16"/>
    </row>
    <row r="9" spans="1:11" x14ac:dyDescent="0.2">
      <c r="A9" s="17" t="s">
        <v>18</v>
      </c>
      <c r="B9" s="18" t="s">
        <v>34</v>
      </c>
      <c r="C9" s="19">
        <v>3.0000000000000001E-3</v>
      </c>
      <c r="D9" s="20"/>
      <c r="E9" s="21">
        <v>3.0000000000000001E-3</v>
      </c>
      <c r="F9" s="358">
        <v>4.7999999999999996E-3</v>
      </c>
      <c r="G9" s="359"/>
      <c r="H9" s="22">
        <v>8.2000000000000007E-3</v>
      </c>
    </row>
    <row r="10" spans="1:11" x14ac:dyDescent="0.2">
      <c r="A10" s="17" t="s">
        <v>17</v>
      </c>
      <c r="B10" s="18" t="s">
        <v>35</v>
      </c>
      <c r="C10" s="19">
        <v>5.5999999999999999E-3</v>
      </c>
      <c r="D10" s="20"/>
      <c r="E10" s="21">
        <v>5.5999999999999999E-3</v>
      </c>
      <c r="F10" s="358">
        <v>8.5000000000000006E-3</v>
      </c>
      <c r="G10" s="359"/>
      <c r="H10" s="22">
        <v>8.8999999999999999E-3</v>
      </c>
    </row>
    <row r="11" spans="1:11" x14ac:dyDescent="0.2">
      <c r="A11" s="17" t="s">
        <v>16</v>
      </c>
      <c r="B11" s="18" t="s">
        <v>36</v>
      </c>
      <c r="C11" s="19">
        <v>8.5000000000000006E-3</v>
      </c>
      <c r="D11" s="20"/>
      <c r="E11" s="21">
        <v>8.5000000000000006E-3</v>
      </c>
      <c r="F11" s="358">
        <v>8.5000000000000006E-3</v>
      </c>
      <c r="G11" s="359"/>
      <c r="H11" s="22">
        <v>1.11E-2</v>
      </c>
    </row>
    <row r="12" spans="1:11" x14ac:dyDescent="0.2">
      <c r="A12" s="17" t="s">
        <v>37</v>
      </c>
      <c r="B12" s="18" t="s">
        <v>38</v>
      </c>
      <c r="C12" s="19">
        <v>2.52E-2</v>
      </c>
      <c r="D12" s="20"/>
      <c r="E12" s="21">
        <v>1.4999999999999999E-2</v>
      </c>
      <c r="F12" s="358">
        <v>3.4500000000000003E-2</v>
      </c>
      <c r="G12" s="359"/>
      <c r="H12" s="22">
        <v>4.4900000000000002E-2</v>
      </c>
    </row>
    <row r="13" spans="1:11" ht="15" thickBot="1" x14ac:dyDescent="0.25">
      <c r="A13" s="385" t="s">
        <v>39</v>
      </c>
      <c r="B13" s="386"/>
      <c r="C13" s="23">
        <f>SUM(C9:C12)</f>
        <v>4.2300000000000004E-2</v>
      </c>
      <c r="D13" s="24"/>
      <c r="E13" s="25"/>
      <c r="F13" s="387"/>
      <c r="G13" s="388"/>
      <c r="H13" s="26"/>
      <c r="K13" s="27"/>
    </row>
    <row r="14" spans="1:11" ht="3" customHeight="1" thickBot="1" x14ac:dyDescent="0.25">
      <c r="A14" s="389"/>
      <c r="B14" s="390"/>
      <c r="C14" s="390"/>
      <c r="D14" s="28"/>
      <c r="E14" s="20"/>
      <c r="F14" s="20"/>
      <c r="G14" s="20"/>
      <c r="H14" s="29"/>
    </row>
    <row r="15" spans="1:11" x14ac:dyDescent="0.2">
      <c r="A15" s="13" t="s">
        <v>40</v>
      </c>
      <c r="B15" s="381" t="s">
        <v>41</v>
      </c>
      <c r="C15" s="382"/>
      <c r="D15" s="14"/>
      <c r="E15" s="30"/>
      <c r="F15" s="391"/>
      <c r="G15" s="392"/>
      <c r="H15" s="31"/>
    </row>
    <row r="16" spans="1:11" x14ac:dyDescent="0.2">
      <c r="A16" s="17" t="s">
        <v>20</v>
      </c>
      <c r="B16" s="18" t="s">
        <v>42</v>
      </c>
      <c r="C16" s="19">
        <v>3.5000000000000003E-2</v>
      </c>
      <c r="D16" s="20"/>
      <c r="E16" s="21">
        <v>3.5000000000000003E-2</v>
      </c>
      <c r="F16" s="358">
        <v>5.11E-2</v>
      </c>
      <c r="G16" s="359"/>
      <c r="H16" s="22">
        <v>6.2199999999999998E-2</v>
      </c>
    </row>
    <row r="17" spans="1:11" ht="15" thickBot="1" x14ac:dyDescent="0.25">
      <c r="A17" s="385" t="s">
        <v>43</v>
      </c>
      <c r="B17" s="386"/>
      <c r="C17" s="23">
        <f>SUM(C16)</f>
        <v>3.5000000000000003E-2</v>
      </c>
      <c r="D17" s="24"/>
      <c r="E17" s="25"/>
      <c r="F17" s="387"/>
      <c r="G17" s="388"/>
      <c r="H17" s="26"/>
    </row>
    <row r="18" spans="1:11" ht="3" customHeight="1" thickBot="1" x14ac:dyDescent="0.25">
      <c r="A18" s="389"/>
      <c r="B18" s="390"/>
      <c r="C18" s="390"/>
      <c r="D18" s="28"/>
      <c r="E18" s="20"/>
      <c r="F18" s="20"/>
      <c r="G18" s="20"/>
      <c r="H18" s="29"/>
    </row>
    <row r="19" spans="1:11" x14ac:dyDescent="0.2">
      <c r="A19" s="13" t="s">
        <v>44</v>
      </c>
      <c r="B19" s="381" t="s">
        <v>45</v>
      </c>
      <c r="C19" s="382"/>
      <c r="D19" s="14"/>
      <c r="E19" s="32"/>
      <c r="F19" s="32"/>
      <c r="G19" s="32"/>
      <c r="H19" s="33"/>
    </row>
    <row r="20" spans="1:11" x14ac:dyDescent="0.2">
      <c r="A20" s="17" t="s">
        <v>46</v>
      </c>
      <c r="B20" s="18" t="s">
        <v>47</v>
      </c>
      <c r="C20" s="19">
        <v>6.4999999999999997E-3</v>
      </c>
      <c r="D20" s="20"/>
      <c r="E20" s="34"/>
      <c r="F20" s="35"/>
      <c r="G20" s="35"/>
      <c r="H20" s="36"/>
    </row>
    <row r="21" spans="1:11" ht="15" thickBot="1" x14ac:dyDescent="0.25">
      <c r="A21" s="17" t="s">
        <v>48</v>
      </c>
      <c r="B21" s="18" t="s">
        <v>49</v>
      </c>
      <c r="C21" s="19">
        <v>0.03</v>
      </c>
      <c r="D21" s="20"/>
      <c r="E21" s="34"/>
      <c r="F21" s="35"/>
      <c r="G21" s="35"/>
      <c r="H21" s="36"/>
    </row>
    <row r="22" spans="1:11" ht="15" thickBot="1" x14ac:dyDescent="0.25">
      <c r="A22" s="385" t="s">
        <v>50</v>
      </c>
      <c r="B22" s="386"/>
      <c r="C22" s="23">
        <f>SUM(C20:C21)</f>
        <v>3.6499999999999998E-2</v>
      </c>
      <c r="D22" s="24"/>
      <c r="E22" s="417" t="s">
        <v>51</v>
      </c>
      <c r="F22" s="418"/>
      <c r="G22" s="418"/>
      <c r="H22" s="419"/>
    </row>
    <row r="23" spans="1:11" ht="3" customHeight="1" x14ac:dyDescent="0.2">
      <c r="A23" s="423"/>
      <c r="B23" s="424"/>
      <c r="C23" s="424"/>
      <c r="D23" s="37"/>
      <c r="E23" s="420"/>
      <c r="F23" s="421"/>
      <c r="G23" s="421"/>
      <c r="H23" s="422"/>
    </row>
    <row r="24" spans="1:11" x14ac:dyDescent="0.2">
      <c r="A24" s="38"/>
      <c r="B24" s="14" t="s">
        <v>52</v>
      </c>
      <c r="C24" s="39"/>
      <c r="D24" s="39"/>
      <c r="E24" s="420"/>
      <c r="F24" s="421"/>
      <c r="G24" s="421"/>
      <c r="H24" s="422"/>
    </row>
    <row r="25" spans="1:11" ht="2.25" customHeight="1" thickBot="1" x14ac:dyDescent="0.25">
      <c r="A25" s="40"/>
      <c r="B25" s="37"/>
      <c r="C25" s="37"/>
      <c r="D25" s="37"/>
      <c r="E25" s="420"/>
      <c r="F25" s="421"/>
      <c r="G25" s="421"/>
      <c r="H25" s="422"/>
    </row>
    <row r="26" spans="1:11" x14ac:dyDescent="0.2">
      <c r="A26" s="425" t="s">
        <v>53</v>
      </c>
      <c r="B26" s="426"/>
      <c r="C26" s="427"/>
      <c r="D26" s="41"/>
      <c r="E26" s="420"/>
      <c r="F26" s="421"/>
      <c r="G26" s="421"/>
      <c r="H26" s="422"/>
    </row>
    <row r="27" spans="1:11" ht="15" thickBot="1" x14ac:dyDescent="0.25">
      <c r="A27" s="428"/>
      <c r="B27" s="429"/>
      <c r="C27" s="430"/>
      <c r="D27" s="41"/>
      <c r="E27" s="10" t="s">
        <v>54</v>
      </c>
      <c r="F27" s="431" t="s">
        <v>30</v>
      </c>
      <c r="G27" s="431"/>
      <c r="H27" s="11" t="s">
        <v>55</v>
      </c>
    </row>
    <row r="28" spans="1:11" ht="2.25" customHeight="1" thickBot="1" x14ac:dyDescent="0.25">
      <c r="A28" s="42"/>
      <c r="B28" s="43"/>
      <c r="C28" s="44"/>
      <c r="D28" s="44"/>
      <c r="E28" s="44"/>
      <c r="F28" s="7"/>
      <c r="G28" s="7"/>
      <c r="H28" s="8"/>
    </row>
    <row r="29" spans="1:11" ht="16.5" thickBot="1" x14ac:dyDescent="0.25">
      <c r="A29" s="410" t="s">
        <v>56</v>
      </c>
      <c r="B29" s="411"/>
      <c r="C29" s="130">
        <f>ROUND(((((1+C12+C9+C10)*(1+C11)*(1+C17))/(1-C22))-1),4)</f>
        <v>0.12</v>
      </c>
      <c r="D29" s="45"/>
      <c r="E29" s="46">
        <v>0.111</v>
      </c>
      <c r="F29" s="414">
        <v>0.14019999999999999</v>
      </c>
      <c r="G29" s="415"/>
      <c r="H29" s="47">
        <v>0.16800000000000001</v>
      </c>
    </row>
    <row r="30" spans="1:11" ht="16.5" thickBot="1" x14ac:dyDescent="0.25">
      <c r="A30" s="412"/>
      <c r="B30" s="413"/>
      <c r="C30" s="131"/>
      <c r="D30" s="48"/>
      <c r="E30" s="48"/>
      <c r="F30" s="49"/>
      <c r="G30" s="49"/>
      <c r="H30" s="50"/>
      <c r="K30" s="27"/>
    </row>
    <row r="33" spans="2:4" ht="18" x14ac:dyDescent="0.25">
      <c r="D33" s="51"/>
    </row>
    <row r="37" spans="2:4" x14ac:dyDescent="0.2">
      <c r="B37" s="52"/>
    </row>
  </sheetData>
  <mergeCells count="32">
    <mergeCell ref="A29:B30"/>
    <mergeCell ref="F29:G29"/>
    <mergeCell ref="F16:G16"/>
    <mergeCell ref="A17:B17"/>
    <mergeCell ref="F17:G17"/>
    <mergeCell ref="A18:C18"/>
    <mergeCell ref="B19:C19"/>
    <mergeCell ref="A22:B22"/>
    <mergeCell ref="E22:H26"/>
    <mergeCell ref="A23:C23"/>
    <mergeCell ref="A26:C27"/>
    <mergeCell ref="F27:G27"/>
    <mergeCell ref="F12:G12"/>
    <mergeCell ref="A13:B13"/>
    <mergeCell ref="F13:G13"/>
    <mergeCell ref="A14:C14"/>
    <mergeCell ref="B15:C15"/>
    <mergeCell ref="F15:G15"/>
    <mergeCell ref="F11:G11"/>
    <mergeCell ref="A1:H1"/>
    <mergeCell ref="A2:H2"/>
    <mergeCell ref="A4:C4"/>
    <mergeCell ref="E4:H5"/>
    <mergeCell ref="A5:A6"/>
    <mergeCell ref="B5:B6"/>
    <mergeCell ref="C5:C6"/>
    <mergeCell ref="F6:G6"/>
    <mergeCell ref="A7:C7"/>
    <mergeCell ref="B8:C8"/>
    <mergeCell ref="F8:G8"/>
    <mergeCell ref="F9:G9"/>
    <mergeCell ref="F10:G10"/>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7</vt:i4>
      </vt:variant>
    </vt:vector>
  </HeadingPairs>
  <TitlesOfParts>
    <vt:vector size="17" baseType="lpstr">
      <vt:lpstr>Instruções Preenchimento</vt:lpstr>
      <vt:lpstr>Itens para CPUs</vt:lpstr>
      <vt:lpstr>Resumo Geral</vt:lpstr>
      <vt:lpstr>Cronograma_Desembolso</vt:lpstr>
      <vt:lpstr>CPUs</vt:lpstr>
      <vt:lpstr>Equip Informática</vt:lpstr>
      <vt:lpstr>Mobilização</vt:lpstr>
      <vt:lpstr>BDI Serviços</vt:lpstr>
      <vt:lpstr>BDI Materiais</vt:lpstr>
      <vt:lpstr>Det Enc Sociais</vt:lpstr>
      <vt:lpstr>CPUs!Area_de_impressao</vt:lpstr>
      <vt:lpstr>Cronograma_Desembolso!Area_de_impressao</vt:lpstr>
      <vt:lpstr>'Det Enc Sociais'!Area_de_impressao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Manoel Nicolau de Souza Neto</cp:lastModifiedBy>
  <cp:lastPrinted>2019-06-05T20:26:04Z</cp:lastPrinted>
  <dcterms:created xsi:type="dcterms:W3CDTF">2018-08-22T11:07:12Z</dcterms:created>
  <dcterms:modified xsi:type="dcterms:W3CDTF">2019-06-05T20:30:15Z</dcterms:modified>
</cp:coreProperties>
</file>