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/>
  <mc:AlternateContent xmlns:mc="http://schemas.openxmlformats.org/markup-compatibility/2006">
    <mc:Choice Requires="x15">
      <x15ac:absPath xmlns:x15ac="http://schemas.microsoft.com/office/spreadsheetml/2010/11/ac" url="\\srv041sr\GRG_PUBLICA\1 GRG GESTÃO 2020\LICITAÇÃO\APOIO ADMINISTRATIVO\EDITAL 2020 - 1ª SR\"/>
    </mc:Choice>
  </mc:AlternateContent>
  <xr:revisionPtr revIDLastSave="0" documentId="13_ncr:1_{76BCB152-D6CE-45AC-8151-CD844BB8EBBD}" xr6:coauthVersionLast="36" xr6:coauthVersionMax="36" xr10:uidLastSave="{00000000-0000-0000-0000-000000000000}"/>
  <bookViews>
    <workbookView xWindow="0" yWindow="0" windowWidth="24000" windowHeight="7935" tabRatio="682" xr2:uid="{00000000-000D-0000-FFFF-FFFF00000000}"/>
  </bookViews>
  <sheets>
    <sheet name="Custo por trabalhador" sheetId="2" r:id="rId1"/>
    <sheet name="AUXILIAR DE ATIVIDADES ADM" sheetId="7" r:id="rId2"/>
    <sheet name="SUPERVISOR ATIV. AUX. ADM." sheetId="9" r:id="rId3"/>
    <sheet name="COMPUTADOR" sheetId="10" r:id="rId4"/>
  </sheets>
  <definedNames>
    <definedName name="Excel_BuiltIn_Print_Area_2_1" localSheetId="2">#REF!</definedName>
    <definedName name="Excel_BuiltIn_Print_Area_2_1">#REF!</definedName>
    <definedName name="Excel_BuiltIn_Print_Area_3_1" localSheetId="2">#REF!</definedName>
    <definedName name="Excel_BuiltIn_Print_Area_3_1">#REF!</definedName>
    <definedName name="Excel_BuiltIn_Print_Area_4_1" localSheetId="2">#REF!</definedName>
    <definedName name="Excel_BuiltIn_Print_Area_4_1">#REF!</definedName>
    <definedName name="Excel_BuiltIn_Print_Area_4_1_1" localSheetId="2">#REF!</definedName>
    <definedName name="Excel_BuiltIn_Print_Area_4_1_1">#REF!</definedName>
    <definedName name="Excel_BuiltIn_Print_Area_5_1" localSheetId="2">#REF!</definedName>
    <definedName name="Excel_BuiltIn_Print_Area_5_1">#REF!</definedName>
    <definedName name="Excel_BuiltIn_Print_Area_5_1_1" localSheetId="2">#REF!</definedName>
    <definedName name="Excel_BuiltIn_Print_Area_5_1_1">#REF!</definedName>
    <definedName name="Excel_BuiltIn_Print_Area_5_1_1_1" localSheetId="2">#REF!</definedName>
    <definedName name="Excel_BuiltIn_Print_Area_5_1_1_1">#REF!</definedName>
    <definedName name="Excel_BuiltIn_Print_Area_6_1" localSheetId="2">#REF!</definedName>
    <definedName name="Excel_BuiltIn_Print_Area_6_1">#REF!</definedName>
    <definedName name="Excel_BuiltIn_Print_Area_6_1_1" localSheetId="2">#REF!</definedName>
    <definedName name="Excel_BuiltIn_Print_Area_6_1_1">#REF!</definedName>
    <definedName name="Excel_BuiltIn_Print_Area_7_1_1" localSheetId="2">#REF!</definedName>
    <definedName name="Excel_BuiltIn_Print_Area_7_1_1">#REF!</definedName>
    <definedName name="Excel_BuiltIn_Print_Area_8_1" localSheetId="2">#REF!</definedName>
    <definedName name="Excel_BuiltIn_Print_Area_8_1">#REF!</definedName>
    <definedName name="Excel_BuiltIn_Print_Titles_3" localSheetId="2">#REF!</definedName>
    <definedName name="Excel_BuiltIn_Print_Titles_3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23" i="2" l="1"/>
  <c r="B324" i="2" s="1"/>
  <c r="B6" i="10"/>
  <c r="A324" i="2"/>
  <c r="C324" i="2" l="1"/>
  <c r="F331" i="2" s="1"/>
  <c r="C323" i="2"/>
  <c r="F330" i="2" s="1"/>
  <c r="F324" i="2" l="1"/>
  <c r="D331" i="2" s="1"/>
  <c r="E331" i="2" s="1"/>
  <c r="G331" i="2" s="1"/>
  <c r="F323" i="2"/>
  <c r="D330" i="2" s="1"/>
  <c r="E330" i="2" s="1"/>
  <c r="G160" i="2"/>
  <c r="G165" i="2"/>
  <c r="G164" i="2"/>
  <c r="G161" i="2"/>
  <c r="G166" i="2" s="1"/>
  <c r="B350" i="2"/>
  <c r="C120" i="7"/>
  <c r="E95" i="2"/>
  <c r="E94" i="2"/>
  <c r="F355" i="2" l="1"/>
  <c r="F356" i="2"/>
  <c r="C47" i="9"/>
  <c r="C10" i="9"/>
  <c r="A5" i="9"/>
  <c r="C120" i="9"/>
  <c r="C118" i="9"/>
  <c r="C94" i="9"/>
  <c r="C101" i="9" s="1"/>
  <c r="C40" i="9"/>
  <c r="C39" i="9"/>
  <c r="C38" i="9"/>
  <c r="C37" i="9"/>
  <c r="C36" i="9"/>
  <c r="C35" i="9"/>
  <c r="C34" i="9"/>
  <c r="C33" i="9"/>
  <c r="C14" i="9"/>
  <c r="C13" i="9"/>
  <c r="C12" i="9"/>
  <c r="C11" i="9"/>
  <c r="A5" i="7"/>
  <c r="B368" i="2"/>
  <c r="C368" i="2"/>
  <c r="F245" i="2"/>
  <c r="F230" i="2"/>
  <c r="C166" i="2"/>
  <c r="E154" i="2"/>
  <c r="F166" i="2" s="1"/>
  <c r="C50" i="9" s="1"/>
  <c r="E147" i="2"/>
  <c r="E166" i="2" s="1"/>
  <c r="C49" i="9" s="1"/>
  <c r="F130" i="2"/>
  <c r="G130" i="2" s="1"/>
  <c r="E135" i="2" s="1"/>
  <c r="G135" i="2" s="1"/>
  <c r="F140" i="2" s="1"/>
  <c r="D119" i="2"/>
  <c r="G119" i="2" s="1"/>
  <c r="G114" i="2"/>
  <c r="E100" i="2"/>
  <c r="F71" i="2"/>
  <c r="E71" i="2"/>
  <c r="E66" i="2"/>
  <c r="E61" i="2"/>
  <c r="F52" i="2"/>
  <c r="F51" i="2"/>
  <c r="D52" i="2"/>
  <c r="D51" i="2"/>
  <c r="E52" i="2"/>
  <c r="C17" i="9" l="1"/>
  <c r="C130" i="9" s="1"/>
  <c r="E140" i="2"/>
  <c r="G140" i="2" s="1"/>
  <c r="D166" i="2" l="1"/>
  <c r="C48" i="9"/>
  <c r="C51" i="9" s="1"/>
  <c r="D17" i="2"/>
  <c r="B52" i="2" s="1"/>
  <c r="A17" i="2"/>
  <c r="A24" i="2" s="1"/>
  <c r="A31" i="2" s="1"/>
  <c r="A35" i="2" s="1"/>
  <c r="A40" i="2" s="1"/>
  <c r="A45" i="2" s="1"/>
  <c r="A52" i="2" s="1"/>
  <c r="A61" i="2" s="1"/>
  <c r="A66" i="2" s="1"/>
  <c r="A71" i="2" s="1"/>
  <c r="A76" i="2" s="1"/>
  <c r="A95" i="2" s="1"/>
  <c r="A100" i="2" s="1"/>
  <c r="A105" i="2" s="1"/>
  <c r="A114" i="2" s="1"/>
  <c r="A119" i="2" s="1"/>
  <c r="A124" i="2" s="1"/>
  <c r="A130" i="2" s="1"/>
  <c r="A135" i="2" s="1"/>
  <c r="A140" i="2" s="1"/>
  <c r="A147" i="2" s="1"/>
  <c r="A154" i="2" s="1"/>
  <c r="A16" i="2"/>
  <c r="A23" i="2" s="1"/>
  <c r="A30" i="2" s="1"/>
  <c r="A34" i="2" s="1"/>
  <c r="A39" i="2" s="1"/>
  <c r="A44" i="2" s="1"/>
  <c r="A51" i="2" s="1"/>
  <c r="A60" i="2" s="1"/>
  <c r="D16" i="2"/>
  <c r="B51" i="2" s="1"/>
  <c r="H166" i="2" l="1"/>
  <c r="F173" i="2" s="1"/>
  <c r="C59" i="9" s="1"/>
  <c r="A166" i="2"/>
  <c r="A173" i="2" s="1"/>
  <c r="A191" i="2" s="1"/>
  <c r="A196" i="2" s="1"/>
  <c r="A201" i="2" s="1"/>
  <c r="A208" i="2" s="1"/>
  <c r="A213" i="2" s="1"/>
  <c r="A218" i="2" s="1"/>
  <c r="A225" i="2" s="1"/>
  <c r="A230" i="2" s="1"/>
  <c r="A237" i="2" s="1"/>
  <c r="A280" i="2" s="1"/>
  <c r="A285" i="2" s="1"/>
  <c r="A292" i="2" s="1"/>
  <c r="A297" i="2" s="1"/>
  <c r="A304" i="2" s="1"/>
  <c r="A319" i="2" s="1"/>
  <c r="A161" i="2"/>
  <c r="F17" i="2"/>
  <c r="C52" i="2" s="1"/>
  <c r="G52" i="2" s="1"/>
  <c r="A65" i="2"/>
  <c r="A70" i="2" s="1"/>
  <c r="A75" i="2" s="1"/>
  <c r="A94" i="2" s="1"/>
  <c r="A99" i="2" s="1"/>
  <c r="A104" i="2" s="1"/>
  <c r="A113" i="2" s="1"/>
  <c r="A118" i="2" s="1"/>
  <c r="A123" i="2" s="1"/>
  <c r="A129" i="2" s="1"/>
  <c r="A134" i="2" s="1"/>
  <c r="A139" i="2" s="1"/>
  <c r="A146" i="2" s="1"/>
  <c r="A153" i="2" s="1"/>
  <c r="A344" i="2" l="1"/>
  <c r="A356" i="2" s="1"/>
  <c r="A363" i="2" s="1"/>
  <c r="A331" i="2"/>
  <c r="A165" i="2"/>
  <c r="A172" i="2" s="1"/>
  <c r="A190" i="2" s="1"/>
  <c r="A195" i="2" s="1"/>
  <c r="A200" i="2" s="1"/>
  <c r="A207" i="2" s="1"/>
  <c r="A212" i="2" s="1"/>
  <c r="A217" i="2" s="1"/>
  <c r="A224" i="2" s="1"/>
  <c r="A229" i="2" s="1"/>
  <c r="A236" i="2" s="1"/>
  <c r="A279" i="2" s="1"/>
  <c r="A284" i="2" s="1"/>
  <c r="A291" i="2" s="1"/>
  <c r="A296" i="2" s="1"/>
  <c r="A303" i="2" s="1"/>
  <c r="A160" i="2"/>
  <c r="C369" i="2"/>
  <c r="D66" i="2"/>
  <c r="F66" i="2" s="1"/>
  <c r="D71" i="2"/>
  <c r="G71" i="2" s="1"/>
  <c r="D61" i="2"/>
  <c r="C13" i="7"/>
  <c r="C14" i="7"/>
  <c r="C12" i="7"/>
  <c r="C11" i="7"/>
  <c r="A318" i="2" l="1"/>
  <c r="F61" i="2"/>
  <c r="C25" i="9" s="1"/>
  <c r="F76" i="2"/>
  <c r="F225" i="2"/>
  <c r="E76" i="2"/>
  <c r="E225" i="2"/>
  <c r="D336" i="2"/>
  <c r="D335" i="2"/>
  <c r="A343" i="2" l="1"/>
  <c r="A355" i="2" s="1"/>
  <c r="A362" i="2" s="1"/>
  <c r="A330" i="2"/>
  <c r="D225" i="2"/>
  <c r="G225" i="2" s="1"/>
  <c r="E230" i="2" s="1"/>
  <c r="G230" i="2" s="1"/>
  <c r="F237" i="2" s="1"/>
  <c r="D76" i="2"/>
  <c r="G76" i="2" s="1"/>
  <c r="D95" i="2" s="1"/>
  <c r="F95" i="2" s="1"/>
  <c r="E51" i="2"/>
  <c r="C10" i="7"/>
  <c r="C118" i="7"/>
  <c r="C94" i="7"/>
  <c r="C101" i="7" s="1"/>
  <c r="C40" i="7"/>
  <c r="C39" i="7"/>
  <c r="C38" i="7"/>
  <c r="C37" i="7"/>
  <c r="C36" i="7"/>
  <c r="C35" i="7"/>
  <c r="C34" i="7"/>
  <c r="C33" i="7"/>
  <c r="F229" i="2"/>
  <c r="F129" i="2"/>
  <c r="G129" i="2" s="1"/>
  <c r="E134" i="2" s="1"/>
  <c r="D118" i="2"/>
  <c r="G118" i="2" s="1"/>
  <c r="F123" i="2" s="1"/>
  <c r="G113" i="2"/>
  <c r="E123" i="2" s="1"/>
  <c r="G123" i="2" s="1"/>
  <c r="E99" i="2"/>
  <c r="E70" i="2"/>
  <c r="F70" i="2"/>
  <c r="E65" i="2"/>
  <c r="F16" i="2"/>
  <c r="C51" i="2" s="1"/>
  <c r="E60" i="2"/>
  <c r="D173" i="2" l="1"/>
  <c r="C57" i="9" s="1"/>
  <c r="D105" i="2"/>
  <c r="D100" i="2"/>
  <c r="F100" i="2" s="1"/>
  <c r="G134" i="2"/>
  <c r="F139" i="2" s="1"/>
  <c r="G51" i="2"/>
  <c r="E139" i="2"/>
  <c r="B369" i="2" l="1"/>
  <c r="E213" i="2"/>
  <c r="G213" i="2" s="1"/>
  <c r="E105" i="2"/>
  <c r="F105" i="2" s="1"/>
  <c r="E173" i="2" s="1"/>
  <c r="E196" i="2"/>
  <c r="G196" i="2" s="1"/>
  <c r="G139" i="2"/>
  <c r="D165" i="2" s="1"/>
  <c r="C17" i="7"/>
  <c r="C130" i="7" s="1"/>
  <c r="C165" i="2"/>
  <c r="C47" i="7"/>
  <c r="D60" i="2"/>
  <c r="D65" i="2"/>
  <c r="F65" i="2" s="1"/>
  <c r="E75" i="2" s="1"/>
  <c r="C26" i="9" s="1"/>
  <c r="C27" i="9" s="1"/>
  <c r="D70" i="2"/>
  <c r="G70" i="2" s="1"/>
  <c r="F75" i="2" s="1"/>
  <c r="F60" i="2" l="1"/>
  <c r="C25" i="7" s="1"/>
  <c r="G173" i="2"/>
  <c r="E208" i="2" s="1"/>
  <c r="G208" i="2" s="1"/>
  <c r="E218" i="2" s="1"/>
  <c r="C58" i="9"/>
  <c r="C60" i="9" s="1"/>
  <c r="C131" i="9" s="1"/>
  <c r="C48" i="7"/>
  <c r="F224" i="2"/>
  <c r="E224" i="2"/>
  <c r="D75" i="2" l="1"/>
  <c r="G75" i="2" s="1"/>
  <c r="D94" i="2" s="1"/>
  <c r="F94" i="2" s="1"/>
  <c r="D224" i="2"/>
  <c r="G224" i="2" s="1"/>
  <c r="E191" i="2"/>
  <c r="G191" i="2" s="1"/>
  <c r="E201" i="2" s="1"/>
  <c r="C370" i="2"/>
  <c r="C26" i="7"/>
  <c r="C27" i="7" s="1"/>
  <c r="D37" i="9" l="1"/>
  <c r="D36" i="9"/>
  <c r="D35" i="9"/>
  <c r="D33" i="9"/>
  <c r="D34" i="9"/>
  <c r="D38" i="9"/>
  <c r="D99" i="2"/>
  <c r="F99" i="2" s="1"/>
  <c r="E212" i="2" s="1"/>
  <c r="D39" i="9"/>
  <c r="E229" i="2"/>
  <c r="G229" i="2" s="1"/>
  <c r="F236" i="2" s="1"/>
  <c r="D172" i="2"/>
  <c r="C57" i="7" l="1"/>
  <c r="D40" i="7"/>
  <c r="D40" i="9"/>
  <c r="D41" i="9" s="1"/>
  <c r="E104" i="2"/>
  <c r="E195" i="2"/>
  <c r="G195" i="2" s="1"/>
  <c r="G212" i="2"/>
  <c r="D104" i="2"/>
  <c r="D36" i="7"/>
  <c r="D39" i="7"/>
  <c r="D35" i="7"/>
  <c r="D38" i="7"/>
  <c r="D34" i="7"/>
  <c r="D37" i="7"/>
  <c r="D33" i="7"/>
  <c r="F104" i="2" l="1"/>
  <c r="E172" i="2" s="1"/>
  <c r="D41" i="7"/>
  <c r="F165" i="2"/>
  <c r="C50" i="7" s="1"/>
  <c r="E165" i="2"/>
  <c r="C58" i="7" l="1"/>
  <c r="C49" i="7"/>
  <c r="C51" i="7" s="1"/>
  <c r="H165" i="2"/>
  <c r="F172" i="2" s="1"/>
  <c r="G172" i="2" s="1"/>
  <c r="C59" i="7" l="1"/>
  <c r="C60" i="7" s="1"/>
  <c r="C131" i="7" s="1"/>
  <c r="B370" i="2" l="1"/>
  <c r="E190" i="2"/>
  <c r="G190" i="2" s="1"/>
  <c r="E200" i="2" s="1"/>
  <c r="E207" i="2"/>
  <c r="G207" i="2" l="1"/>
  <c r="E217" i="2" s="1"/>
  <c r="D337" i="2"/>
  <c r="D311" i="2"/>
  <c r="D312" i="2"/>
  <c r="D310" i="2"/>
  <c r="E310" i="2" s="1"/>
  <c r="F344" i="2" l="1"/>
  <c r="C109" i="9" s="1"/>
  <c r="F343" i="2"/>
  <c r="D314" i="2"/>
  <c r="F325" i="2"/>
  <c r="B256" i="2"/>
  <c r="B255" i="2"/>
  <c r="B250" i="2"/>
  <c r="B249" i="2"/>
  <c r="B248" i="2"/>
  <c r="G330" i="2" l="1"/>
  <c r="D319" i="2"/>
  <c r="E319" i="2" s="1"/>
  <c r="D344" i="2" s="1"/>
  <c r="D318" i="2"/>
  <c r="E318" i="2" s="1"/>
  <c r="D343" i="2" s="1"/>
  <c r="F164" i="2"/>
  <c r="E164" i="2"/>
  <c r="E344" i="2" l="1"/>
  <c r="C108" i="9"/>
  <c r="C108" i="7"/>
  <c r="C110" i="9" l="1"/>
  <c r="C112" i="9" s="1"/>
  <c r="C134" i="9" s="1"/>
  <c r="G344" i="2"/>
  <c r="C373" i="2" s="1"/>
  <c r="C109" i="7"/>
  <c r="B181" i="2" l="1"/>
  <c r="F218" i="2" s="1"/>
  <c r="B180" i="2"/>
  <c r="G218" i="2" l="1"/>
  <c r="E237" i="2" s="1"/>
  <c r="C71" i="9"/>
  <c r="C69" i="9"/>
  <c r="F200" i="2"/>
  <c r="G200" i="2" s="1"/>
  <c r="F201" i="2"/>
  <c r="G201" i="2" s="1"/>
  <c r="E343" i="2"/>
  <c r="G343" i="2" s="1"/>
  <c r="F217" i="2"/>
  <c r="D237" i="2" l="1"/>
  <c r="G237" i="2" s="1"/>
  <c r="E280" i="2" s="1"/>
  <c r="G280" i="2" s="1"/>
  <c r="D285" i="2" s="1"/>
  <c r="C68" i="9"/>
  <c r="C66" i="9"/>
  <c r="D236" i="2"/>
  <c r="C66" i="7"/>
  <c r="B373" i="2"/>
  <c r="C110" i="7"/>
  <c r="C112" i="7" s="1"/>
  <c r="C134" i="7" s="1"/>
  <c r="C68" i="7"/>
  <c r="G217" i="2"/>
  <c r="E236" i="2" s="1"/>
  <c r="C71" i="7"/>
  <c r="C69" i="7"/>
  <c r="C72" i="9" l="1"/>
  <c r="C132" i="9" s="1"/>
  <c r="E292" i="2"/>
  <c r="G292" i="2" s="1"/>
  <c r="E297" i="2" s="1"/>
  <c r="G297" i="2" s="1"/>
  <c r="F304" i="2" s="1"/>
  <c r="C371" i="2"/>
  <c r="G236" i="2"/>
  <c r="C72" i="7"/>
  <c r="C132" i="7" s="1"/>
  <c r="B90" i="2"/>
  <c r="B371" i="2" l="1"/>
  <c r="E279" i="2"/>
  <c r="E291" i="2"/>
  <c r="G291" i="2" l="1"/>
  <c r="E296" i="2" s="1"/>
  <c r="G296" i="2" s="1"/>
  <c r="F303" i="2" s="1"/>
  <c r="G279" i="2"/>
  <c r="D284" i="2" s="1"/>
  <c r="G256" i="2"/>
  <c r="D272" i="2" s="1"/>
  <c r="E256" i="2"/>
  <c r="F255" i="2"/>
  <c r="G255" i="2" s="1"/>
  <c r="D271" i="2" s="1"/>
  <c r="E255" i="2"/>
  <c r="F254" i="2"/>
  <c r="G254" i="2" s="1"/>
  <c r="D270" i="2" s="1"/>
  <c r="E254" i="2"/>
  <c r="G253" i="2"/>
  <c r="D269" i="2" s="1"/>
  <c r="E253" i="2"/>
  <c r="G252" i="2"/>
  <c r="D268" i="2" s="1"/>
  <c r="E252" i="2"/>
  <c r="G251" i="2"/>
  <c r="D267" i="2" s="1"/>
  <c r="E251" i="2"/>
  <c r="F250" i="2"/>
  <c r="G250" i="2" s="1"/>
  <c r="D266" i="2" s="1"/>
  <c r="E250" i="2"/>
  <c r="G249" i="2"/>
  <c r="D265" i="2" s="1"/>
  <c r="E249" i="2"/>
  <c r="F248" i="2"/>
  <c r="G248" i="2" s="1"/>
  <c r="D264" i="2" s="1"/>
  <c r="E248" i="2"/>
  <c r="F247" i="2"/>
  <c r="G247" i="2" s="1"/>
  <c r="D263" i="2" s="1"/>
  <c r="E247" i="2"/>
  <c r="G246" i="2"/>
  <c r="D262" i="2" s="1"/>
  <c r="E246" i="2"/>
  <c r="G245" i="2"/>
  <c r="D261" i="2" s="1"/>
  <c r="E245" i="2"/>
  <c r="B184" i="2"/>
  <c r="D273" i="2" l="1"/>
  <c r="E285" i="2" l="1"/>
  <c r="F285" i="2" s="1"/>
  <c r="G285" i="2" s="1"/>
  <c r="E284" i="2"/>
  <c r="F284" i="2" s="1"/>
  <c r="G284" i="2" s="1"/>
  <c r="E303" i="2" s="1"/>
  <c r="B273" i="2"/>
  <c r="C273" i="2"/>
  <c r="E304" i="2" l="1"/>
  <c r="G304" i="2" s="1"/>
  <c r="C82" i="9"/>
  <c r="C87" i="9" s="1"/>
  <c r="G303" i="2"/>
  <c r="E355" i="2" s="1"/>
  <c r="C82" i="7"/>
  <c r="C87" i="7" s="1"/>
  <c r="C100" i="7" s="1"/>
  <c r="C102" i="7" s="1"/>
  <c r="C133" i="7" s="1"/>
  <c r="C135" i="7" s="1"/>
  <c r="C372" i="2" l="1"/>
  <c r="E356" i="2"/>
  <c r="C100" i="9"/>
  <c r="C102" i="9" s="1"/>
  <c r="C133" i="9" s="1"/>
  <c r="C135" i="9" s="1"/>
  <c r="B372" i="2"/>
  <c r="C119" i="9" l="1"/>
  <c r="C124" i="9"/>
  <c r="C119" i="7"/>
  <c r="G356" i="2"/>
  <c r="D124" i="9" l="1"/>
  <c r="C136" i="9" s="1"/>
  <c r="C137" i="9" s="1"/>
  <c r="C374" i="2"/>
  <c r="C375" i="2" s="1"/>
  <c r="C377" i="2" s="1"/>
  <c r="C124" i="7"/>
  <c r="G355" i="2"/>
  <c r="D124" i="7" l="1"/>
  <c r="C136" i="7" s="1"/>
  <c r="C137" i="7" s="1"/>
  <c r="B374" i="2"/>
  <c r="B375" i="2" s="1"/>
  <c r="B377" i="2" l="1"/>
  <c r="B378" i="2" s="1"/>
  <c r="B379" i="2" s="1"/>
  <c r="B380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Scheyla Cristina de Souza Belmiro do Amaral</author>
  </authors>
  <commentList>
    <comment ref="A37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Tabela resumo da totalização do Adicional noturno.
Automatizada, desde que não haja alterações de fórmulas ou estrutura da planilha.</t>
        </r>
      </text>
    </comment>
    <comment ref="A49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Automatizada, desde que não haja alterações de fórmulas ou estrutura da planilha.
</t>
        </r>
      </text>
    </comment>
    <comment ref="E59" authorId="0" shapeId="0" xr:uid="{00000000-0006-0000-0000-000003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Por tratar-se de planilha mensal será contabilizado 1/12 avos do custo.</t>
        </r>
      </text>
    </comment>
    <comment ref="A63" authorId="0" shapeId="0" xr:uid="{00000000-0006-0000-0000-000004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Observações importantes: 
1ª - Levando em consideração a vigência contratual prevista no art. 57 da Lei nº 8.666, de 23 de junho de 1993, a referida rubrica tem como principal objetivo suprir a necessidade no final do contrato de 12 meses o pagamento ao direito às férias remuneradas, na forma prevista na Consolidação das Leis do Trabalho. Esta rubrica, quando da prorrogação contratual, torna-se objeto de custo não renovável. 
2ª - Deve ser ponderado pelo gestor no momento da composição de custos, a necessidade ou não da inclusão dessa rubrica, observada nesses casos sempre a duração do contrato. Caso seja firmado contrato com duração superior a 12 meses, sugere-se a exclusão dessa rubrica.
</t>
        </r>
      </text>
    </comment>
    <comment ref="A73" authorId="0" shapeId="0" xr:uid="{00000000-0006-0000-0000-000005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apenas totaliza a previsão mensal de custos com 13° Salário, Férias e Adicional de Férias.
</t>
        </r>
      </text>
    </comment>
    <comment ref="B84" authorId="0" shapeId="0" xr:uid="{00000000-0006-0000-0000-000006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Informar o percentual adequado à categoria profissional a ser contratada para a prestação do serviço.
</t>
        </r>
      </text>
    </comment>
    <comment ref="A102" authorId="0" shapeId="0" xr:uid="{00000000-0006-0000-0000-000007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Totalização dos Encargos. Automatizada, desde que não haja alteração nas fórmulas e estrutura da planilha.
</t>
        </r>
      </text>
    </comment>
    <comment ref="D112" authorId="0" shapeId="0" xr:uid="{00000000-0006-0000-0000-000008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Valor da tarifa de transporte público praticada no município de prestação do serviço.
</t>
        </r>
      </text>
    </comment>
    <comment ref="E117" authorId="0" shapeId="0" xr:uid="{00000000-0006-0000-0000-000009000000}">
      <text>
        <r>
          <rPr>
            <b/>
            <sz val="9"/>
            <color indexed="81"/>
            <rFont val="Segoe UI"/>
            <family val="2"/>
          </rPr>
          <t xml:space="preserve">Seges: exemplificativo... </t>
        </r>
        <r>
          <rPr>
            <sz val="9"/>
            <color indexed="81"/>
            <rFont val="Segoe UI"/>
            <family val="2"/>
          </rPr>
          <t xml:space="preserve">O desconto poderá ser proporcional, conforme disposto no art. 10 do Decreto n° 95.247, de 1987.
O órgão contatante deverá apreciar o comportamento das empresas prestadoras de serviço e ajustar, conforme necessidade.
</t>
        </r>
      </text>
    </comment>
    <comment ref="E128" authorId="0" shapeId="0" xr:uid="{00000000-0006-0000-0000-00000A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Conforme estabelecido em Convenção Coletiva de Trabalho
</t>
        </r>
      </text>
    </comment>
    <comment ref="F133" authorId="0" shapeId="0" xr:uid="{00000000-0006-0000-0000-00000B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Observar desconto informado em Convenção Coletiva.
</t>
        </r>
      </text>
    </comment>
    <comment ref="F159" authorId="0" shapeId="0" xr:uid="{00000000-0006-0000-0000-00000C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Observar desconto informado em Convenção Coletiva.
</t>
        </r>
      </text>
    </comment>
    <comment ref="A163" authorId="0" shapeId="0" xr:uid="{00000000-0006-0000-0000-00000D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Apenas totaliza os custos efetivos com benefícios mensais do trabalhador.
Automatizada, desde que não haja alteração de fórmulas ou estrutura da planilha</t>
        </r>
      </text>
    </comment>
    <comment ref="A170" authorId="0" shapeId="0" xr:uid="{00000000-0006-0000-0000-00000E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Totaliza o módulo 2, com somatória de 13° salário, férias, adicional, encargos e benefícios.
</t>
        </r>
      </text>
    </comment>
    <comment ref="B180" authorId="0" shapeId="0" xr:uid="{00000000-0006-0000-0000-00000F000000}">
      <text>
        <r>
          <rPr>
            <b/>
            <sz val="9"/>
            <color indexed="81"/>
            <rFont val="Segoe UI"/>
            <family val="2"/>
          </rPr>
          <t xml:space="preserve">Seges: exemplificativo
</t>
        </r>
        <r>
          <rPr>
            <sz val="9"/>
            <color indexed="81"/>
            <rFont val="Segoe UI"/>
            <family val="2"/>
          </rPr>
          <t xml:space="preserve">Para o modelo utiliza-se probabilidade de 45% de API e 55% de APT. Observar fórmula.
O percentual de probabilidade de ocorrência deverá ser avaliado pelo órgão contratante, mediante histórico das contratações, ajustando a planilha ao caso em concreto.
</t>
        </r>
      </text>
    </comment>
    <comment ref="A234" authorId="0" shapeId="0" xr:uid="{00000000-0006-0000-0000-000010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
Totaliza o custo estimado a ser provisionado mensalmente. Está automatizada, desde que não haja alteração de fórmulas e/ou estrutura da planilha.</t>
        </r>
      </text>
    </comment>
    <comment ref="B243" authorId="0" shapeId="0" xr:uid="{00000000-0006-0000-0000-000011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Probabilidade de ocorrência de ausência do profissional residente quando será necessária a presença de um repositor. O órgão deverá observar o histórico das contratações anteriores para estimar tais probabilidades.
</t>
        </r>
      </text>
    </comment>
    <comment ref="C243" authorId="0" shapeId="0" xr:uid="{00000000-0006-0000-0000-000012000000}">
      <text>
        <r>
          <rPr>
            <b/>
            <sz val="9"/>
            <color indexed="81"/>
            <rFont val="Segoe UI"/>
            <family val="2"/>
          </rPr>
          <t xml:space="preserve">Segesl: </t>
        </r>
        <r>
          <rPr>
            <sz val="9"/>
            <color indexed="81"/>
            <rFont val="Segoe UI"/>
            <family val="2"/>
          </rPr>
          <t xml:space="preserve">Duração computada em dias, conforme previsão em legislação.
</t>
        </r>
      </text>
    </comment>
    <comment ref="A258" authorId="0" shapeId="0" xr:uid="{00000000-0006-0000-0000-000013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Esta tabela apresenta o resumo dos dias prováveis de ausência, quando seria necessária a presença de um profissional repositor.
Seu cálculo está automatizado mediante preenchimento da tabela anterior.</t>
        </r>
      </text>
    </comment>
    <comment ref="A261" authorId="0" shapeId="0" xr:uid="{00000000-0006-0000-0000-000014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este ítem destina-se ao cálculo do custo do empregado substituto que virá cobrir o período de férias do residente, portanto, não se confunde com o direito ao pagamento de férias daquele.
Desde que não haja alteração de fórmulas e/ou estrutura da planilha.
</t>
        </r>
      </text>
    </comment>
    <comment ref="A282" authorId="0" shapeId="0" xr:uid="{00000000-0006-0000-0000-000015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Tabela automatizada para cálculo do custo mensal com reposição do profissional ausente, mediante preenchimento das anteriores. Desde que não haja alteração de fórmulas e/ou estrutura da planilha.
</t>
        </r>
      </text>
    </comment>
    <comment ref="A301" authorId="0" shapeId="0" xr:uid="{00000000-0006-0000-0000-000016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Esta tabela totaliza os custos com reposição de profissional ausente e está automatizada mediante preenchimento das anteriores. Desde que não haja alteração de fórmulas e/ou estrutura da planilha.</t>
        </r>
      </text>
    </comment>
    <comment ref="D309" authorId="0" shapeId="0" xr:uid="{00000000-0006-0000-0000-000017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
</t>
        </r>
      </text>
    </comment>
    <comment ref="D334" authorId="0" shapeId="0" xr:uid="{00000000-0006-0000-0000-000018000000}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
</t>
        </r>
      </text>
    </comment>
    <comment ref="A348" authorId="0" shapeId="0" xr:uid="{00000000-0006-0000-0000-000019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Nesta tabela poderão ser informados os percentuais previstos de Custos Indiretos, Tributos e Lucro separadamente para permitir o cálculo automático segundo metodologia Seges. Desde que não haja alteração de modelo da planilha e de fórmulas.
</t>
        </r>
      </text>
    </comment>
    <comment ref="A367" authorId="0" shapeId="0" xr:uid="{00000000-0006-0000-0000-00001A000000}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Esta tabela totaliza o custo do trabalhador e está automatizada, desde que não haja alteração nas formulas e no modelo da presente planilha. Ajustes necessários são responsailidade do órgão contratante, por quem deverão ser conferidos.</t>
        </r>
      </text>
    </comment>
  </commentList>
</comments>
</file>

<file path=xl/sharedStrings.xml><?xml version="1.0" encoding="utf-8"?>
<sst xmlns="http://schemas.openxmlformats.org/spreadsheetml/2006/main" count="703" uniqueCount="280">
  <si>
    <t>SALÁRIO BASE</t>
  </si>
  <si>
    <t>Base de cálculo</t>
  </si>
  <si>
    <t>Percentual</t>
  </si>
  <si>
    <t>Categoria</t>
  </si>
  <si>
    <t>Valor</t>
  </si>
  <si>
    <t>MÓDULO 1 - REMUNERAÇÃO</t>
  </si>
  <si>
    <t>ADICIONAL NOTURNO</t>
  </si>
  <si>
    <t>ADICIONAL POR TRABALHO NOTURNO</t>
  </si>
  <si>
    <t>Base de Cálculo</t>
  </si>
  <si>
    <t>Proporção</t>
  </si>
  <si>
    <t>HORA NOTURNA REDUZIDA</t>
  </si>
  <si>
    <t>Adicional Noturno</t>
  </si>
  <si>
    <t>Hora Noturna
Reduzida</t>
  </si>
  <si>
    <t>ADICIONAL XXX</t>
  </si>
  <si>
    <t>Salário Base</t>
  </si>
  <si>
    <t>Adicional XXX</t>
  </si>
  <si>
    <t>Total</t>
  </si>
  <si>
    <t>ADICIONAL DE FÉRIAS - 1/3 CONSTITUCIONAL</t>
  </si>
  <si>
    <t>Alíquota Adicional</t>
  </si>
  <si>
    <t>1/3 Constitucional</t>
  </si>
  <si>
    <t>Férias</t>
  </si>
  <si>
    <t>SUBMÓDULO 2.2 - ENCARGOS PREVIDENCIÁRIOS E FGTS</t>
  </si>
  <si>
    <t>COMPOSIÇÃO DO GPS E FGTS</t>
  </si>
  <si>
    <t>Encargos</t>
  </si>
  <si>
    <t>INSS - empregador</t>
  </si>
  <si>
    <t>Salário-Educação</t>
  </si>
  <si>
    <t>SAT- GIL/RAT</t>
  </si>
  <si>
    <t>SESC</t>
  </si>
  <si>
    <t>SENAC</t>
  </si>
  <si>
    <t>SEBRAE</t>
  </si>
  <si>
    <t>INCRA</t>
  </si>
  <si>
    <t>FGTS</t>
  </si>
  <si>
    <t>TOTAL</t>
  </si>
  <si>
    <t>GPS - GUIA DA PREVIDÊNCIA SOCIAL</t>
  </si>
  <si>
    <t>FGTS - FUNDO DE GARANTIA POR TEMPO DE SERVIÇO</t>
  </si>
  <si>
    <t>GPS</t>
  </si>
  <si>
    <t>SUBMÓDULO 2.3 - BENEFÍCIOS MENSAIS E DIÁRIOS</t>
  </si>
  <si>
    <t>VALE TRANSPORTE</t>
  </si>
  <si>
    <t>Vr. Unitário</t>
  </si>
  <si>
    <t xml:space="preserve">Vales por dia </t>
  </si>
  <si>
    <t>Custo total</t>
  </si>
  <si>
    <t>Dias efetivamente trabalhados</t>
  </si>
  <si>
    <t>CUSTO DA PASSAGEM</t>
  </si>
  <si>
    <t>Proporcionalidade</t>
  </si>
  <si>
    <t>Desconto</t>
  </si>
  <si>
    <t>Valor do desconto</t>
  </si>
  <si>
    <t>DESCONTO DO VALE TRANSPORTE</t>
  </si>
  <si>
    <t>Custo efetivo</t>
  </si>
  <si>
    <t>CUSTO EFETIVO DO VALE TRANSPORTE</t>
  </si>
  <si>
    <t>VALE ALIMENTAÇÃO/REFEIÇÃO</t>
  </si>
  <si>
    <t>Valor diário</t>
  </si>
  <si>
    <t>DESCONTO DO VALE ALIMENTAÇÃO/REFEIÇÃO</t>
  </si>
  <si>
    <t>CUSTO EFETIVO DO VALE ALIMENTAÇÃO/REFEIÇÃO</t>
  </si>
  <si>
    <t>Vale Transporte</t>
  </si>
  <si>
    <t>Vale Refeição</t>
  </si>
  <si>
    <t>MÓDULO 3 - PROVISÃO PARA RESCISÃO</t>
  </si>
  <si>
    <t>Tipos</t>
  </si>
  <si>
    <t>Demissão 
SEM  justa Causa</t>
  </si>
  <si>
    <t>SEM justa Causa
AP INDENIZADO</t>
  </si>
  <si>
    <t>SEM justa Causa 
AP TRABALHADO</t>
  </si>
  <si>
    <t>Demissão
 COM  justa Causa</t>
  </si>
  <si>
    <t>Desligamentos 
OUTROS TIPOS</t>
  </si>
  <si>
    <t>SUBMÓDULO 3.1 - AVISO PRÉVIO INDENIZADO</t>
  </si>
  <si>
    <t>AVISO PRÉVIO INDENIZADO</t>
  </si>
  <si>
    <t>Submódulo 2.1</t>
  </si>
  <si>
    <t>Submódulo 2.2</t>
  </si>
  <si>
    <t>Submódulo 2.3</t>
  </si>
  <si>
    <t>MULTA DO FGTS E CONTRIBUIÇÃO SOCIAL SOBRE O AVISO PRÉVIO INDENIZADO</t>
  </si>
  <si>
    <t>Percentual da 
Multa</t>
  </si>
  <si>
    <t>SUBMÓDULO 3.1 - CUSTO DO AVISO PRÉVIO INDENIZADO</t>
  </si>
  <si>
    <t>SUBMÓDULO 3.2 - AVISO PRÉVIO TRABALHADO</t>
  </si>
  <si>
    <t>MULTA DO FGTS E CONTRIBUIÇÃO SOCIAL SOBRE O AVISO PRÉVIO TRABALHADO</t>
  </si>
  <si>
    <t>SUBMÓDULO 3.3 - DEMISSÃO POR JUSTA CAUSA</t>
  </si>
  <si>
    <t>Valor provisionado do Adicional de Férias</t>
  </si>
  <si>
    <t>Valor provisionado das Férias</t>
  </si>
  <si>
    <t>BASE DE CÁLCULO PARA DEMISSÃO POR JUSTA CAUSA</t>
  </si>
  <si>
    <t>SUBMÓDULO 3.3 - CUSTO DA DEMISSÃO COM JUSTA CAUSA</t>
  </si>
  <si>
    <t>Submódulo 3.1</t>
  </si>
  <si>
    <t>Submódulo 3.2</t>
  </si>
  <si>
    <t>Submódulo 3.3</t>
  </si>
  <si>
    <t>SUBMÓDULO 3.2 - CUSTO DO AVISO PRÉVIO TRABALHADO</t>
  </si>
  <si>
    <t>MÓDULO 4 - CUSTO DE REPOSIÇÃO DO PROFISSIONAL AUSENTE</t>
  </si>
  <si>
    <t>Custo diário</t>
  </si>
  <si>
    <t>Divisor do dia</t>
  </si>
  <si>
    <t>CUSTO DIÁRIO PARA O REPOSITOR</t>
  </si>
  <si>
    <t xml:space="preserve">Memória de Cálculo - número de dias de reposição do profissional ausente para cada evento </t>
  </si>
  <si>
    <t>Duração Legal  
da Ausência</t>
  </si>
  <si>
    <t>12x36</t>
  </si>
  <si>
    <t>Proporção dias afetados</t>
  </si>
  <si>
    <t>Dias de reposição</t>
  </si>
  <si>
    <t>Ausência justificada</t>
  </si>
  <si>
    <t>Acidente trabalho</t>
  </si>
  <si>
    <t>Afastamento por doença</t>
  </si>
  <si>
    <t>Consulta médica filho</t>
  </si>
  <si>
    <t>Óbitos na família</t>
  </si>
  <si>
    <t>Casamento</t>
  </si>
  <si>
    <t>Doação de sangue</t>
  </si>
  <si>
    <t>Testemunho</t>
  </si>
  <si>
    <t>Paternidade</t>
  </si>
  <si>
    <t>Maternidade</t>
  </si>
  <si>
    <t>Consulta pré-natal</t>
  </si>
  <si>
    <t>Composição</t>
  </si>
  <si>
    <t xml:space="preserve"> 12 x 36 D</t>
  </si>
  <si>
    <t>12 x 36 N</t>
  </si>
  <si>
    <t>Total Para reposição</t>
  </si>
  <si>
    <t>ESTIMATIVA DA NECESSIDADE DE REPOSIÇÃO DE PROFISSIONAL</t>
  </si>
  <si>
    <t>Necessidade de Reposição</t>
  </si>
  <si>
    <t>Custo anual</t>
  </si>
  <si>
    <t>Custo mensal</t>
  </si>
  <si>
    <t>SUBMÓDULO 4.1 - AUSÊNCIAS LEGAIS</t>
  </si>
  <si>
    <t>SUBMÓDULO 4.2 - INTRAJORNADA</t>
  </si>
  <si>
    <t>divisor de hora</t>
  </si>
  <si>
    <t>CUSTO POR HORA DO REPOSITOR</t>
  </si>
  <si>
    <t>Valor da hora</t>
  </si>
  <si>
    <t>Necessidade de Reposição (horas)</t>
  </si>
  <si>
    <t>Submódulo 4.1</t>
  </si>
  <si>
    <t>Submódulo 4.2</t>
  </si>
  <si>
    <t>MÓDULO 5 - INSUMOS DE MÃO DE OBRA</t>
  </si>
  <si>
    <t>MÓDULO 6 - CUSTOS INDIRETOS, TRIBUTOS E LUCRO</t>
  </si>
  <si>
    <t>Subordinados</t>
  </si>
  <si>
    <t>RATEIO DA CHEFIA DE CAMPO</t>
  </si>
  <si>
    <t>Módulo</t>
  </si>
  <si>
    <t>Remuneração</t>
  </si>
  <si>
    <t>Encargos e Benefícios</t>
  </si>
  <si>
    <t>Rescisão</t>
  </si>
  <si>
    <t>Reposição do Profissional Ausente</t>
  </si>
  <si>
    <t>Insumos Diversos</t>
  </si>
  <si>
    <t>Custos Indiretos, Tributos e Lucro</t>
  </si>
  <si>
    <t>Valor por Empregado</t>
  </si>
  <si>
    <t xml:space="preserve">Férias </t>
  </si>
  <si>
    <t>13° Salário</t>
  </si>
  <si>
    <t>MÓDULO 2 - ENCARGOS E BENEFÍCIOS (ANUAIS, MENSAIS E DIÁRIOS)</t>
  </si>
  <si>
    <t>Valor provisionado do 13º Salário</t>
  </si>
  <si>
    <t>Provisionamento Mensal</t>
  </si>
  <si>
    <t>SUBMÓDULO 2.1 – 13° SALÁRIO, FÉRIAS E ADICIONAL DE FÉRIAS</t>
  </si>
  <si>
    <t>GRATIFICAÇÃO DE FUNÇÃO</t>
  </si>
  <si>
    <t>Valor da Gratificação</t>
  </si>
  <si>
    <t>ADICIONAIS (periculosidade ou insalubridade, se houver)</t>
  </si>
  <si>
    <t>ADICIONAL DE XXX</t>
  </si>
  <si>
    <t>RATEIO DO Cargo B</t>
  </si>
  <si>
    <t>Gratificação de função</t>
  </si>
  <si>
    <t>13° SALÁRIO
Previsto no Decreto 57.155, de 1965.</t>
  </si>
  <si>
    <t>FÉRIAS
Previsto no art. 7° da Constituição Federal</t>
  </si>
  <si>
    <t>Adicional de Periculosidade ou Insalubridade</t>
  </si>
  <si>
    <t>Porobabilidade de ocorrência de ausências legais, conforme previsão do art. 473 da Consolidação das Leis do Trabalho.</t>
  </si>
  <si>
    <t>INFORMAÇÃO DE PERCENTUAIS ESTIMADOS DE CITL</t>
  </si>
  <si>
    <t>Custos Indiretos</t>
  </si>
  <si>
    <t>Tributos</t>
  </si>
  <si>
    <t>Lucro</t>
  </si>
  <si>
    <t>CUSTO DO TRABALHADOR</t>
  </si>
  <si>
    <t>CUSTO TOTAL POR TRABALHADOR</t>
  </si>
  <si>
    <t xml:space="preserve">UNIFORMES - COMPOSIÇÃO - VALOR ANUAL </t>
  </si>
  <si>
    <t>Item</t>
  </si>
  <si>
    <t>qte</t>
  </si>
  <si>
    <t>Vr. Unitario</t>
  </si>
  <si>
    <t xml:space="preserve">Custo anual por Pessoa  </t>
  </si>
  <si>
    <t>UNIFORMES</t>
  </si>
  <si>
    <t xml:space="preserve">Custo mensal </t>
  </si>
  <si>
    <t>Descrição</t>
  </si>
  <si>
    <t>Cotação</t>
  </si>
  <si>
    <t xml:space="preserve">Valor total </t>
  </si>
  <si>
    <t>CUSTO MENSAL DOS EQUIPAMENTOS</t>
  </si>
  <si>
    <t>Custo com Uniformes</t>
  </si>
  <si>
    <t>Custo com Equipamentos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</si>
  <si>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</si>
  <si>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</si>
  <si>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</si>
  <si>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</si>
  <si>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</si>
  <si>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</si>
  <si>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</si>
  <si>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</si>
  <si>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</si>
  <si>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</si>
  <si>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E</t>
  </si>
  <si>
    <t>Adicional de Hora Noturna Reduzida</t>
  </si>
  <si>
    <t>F</t>
  </si>
  <si>
    <t>G</t>
  </si>
  <si>
    <t>Outros (especificar)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</si>
  <si>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</si>
  <si>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</si>
  <si>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</si>
  <si>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</si>
  <si>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</si>
  <si>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</si>
  <si>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</si>
  <si>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</si>
  <si>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</si>
  <si>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</si>
  <si>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</si>
  <si>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</si>
  <si>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</si>
  <si>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</si>
  <si>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</si>
  <si>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H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</si>
  <si>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</si>
  <si>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</si>
  <si>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</si>
  <si>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</si>
  <si>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</si>
  <si>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</si>
  <si>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</si>
  <si>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</si>
  <si>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</si>
  <si>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</si>
  <si>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</si>
  <si>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</si>
  <si>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</si>
  <si>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</si>
  <si>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</si>
  <si>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</si>
  <si>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4 - Custo de Reposição do Profissional Ausente</t>
  </si>
  <si>
    <t>Submódulo 4.1 - Ausências Legais</t>
  </si>
  <si>
    <t>4.1</t>
  </si>
  <si>
    <t>Ausências Legais</t>
  </si>
  <si>
    <t>Licença-Paternidade</t>
  </si>
  <si>
    <t>Ausência por acidente de trabalho</t>
  </si>
  <si>
    <t>Afastamento Maternidade</t>
  </si>
  <si>
    <t>Submódulo 4.2 - Intrajornada</t>
  </si>
  <si>
    <t>4.2</t>
  </si>
  <si>
    <t>Intrajornada</t>
  </si>
  <si>
    <t>Quadro-Resumo do Módulo 4 - Custo de Reposição do Profissional Ausente</t>
  </si>
  <si>
    <t>Custo de Reposição do Profissional Ausente</t>
  </si>
  <si>
    <t>Módulo 5 - Insumos Diversos</t>
  </si>
  <si>
    <t>Uniformes</t>
  </si>
  <si>
    <t>Materiais</t>
  </si>
  <si>
    <t>Equipamentos</t>
  </si>
  <si>
    <t>Módulo 6 - Custos Indiretos, Tributos e Lucro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</si>
  <si>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</si>
  <si>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</si>
  <si>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</si>
  <si>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</si>
  <si>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</si>
  <si>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</si>
  <si>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</si>
  <si>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</si>
  <si>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PLANILHA DE CUSTOS E FORMAÇÃO DE PREÇOS</t>
  </si>
  <si>
    <t xml:space="preserve">MODELO DE FORMAÇÃO DE CUSTO MENSAL PARA UM EMPREGADO </t>
  </si>
  <si>
    <t>MODELO PARA A CONSOLIDAÇÃO E APRESENTAÇÃO DE PROPOSTAS</t>
  </si>
  <si>
    <t>Com ajustes após publicação da Lei n° 13.467, de 2017.</t>
  </si>
  <si>
    <t>Intervalo para repouso e alimentação</t>
  </si>
  <si>
    <t xml:space="preserve">BENEFÍCIO Assistência médica e famíliar </t>
  </si>
  <si>
    <t>BENEFÍCIO Seguro de vida, invalidez e funeral</t>
  </si>
  <si>
    <t>R$ por empregado</t>
  </si>
  <si>
    <t>PERCENTUAIS POR TIPO DE DESLIGAMENTO</t>
  </si>
  <si>
    <t>Incidencia anual por empregado</t>
  </si>
  <si>
    <t>Duração dos itens 
(vida útil) anos</t>
  </si>
  <si>
    <t>Depreciação após 1 ano (%)</t>
  </si>
  <si>
    <t>Equipamentos  - custo anual</t>
  </si>
  <si>
    <t>Custo mensal total</t>
  </si>
  <si>
    <t>Assistência médica e familiar</t>
  </si>
  <si>
    <t>Seguro de vida, invalidez e funeral</t>
  </si>
  <si>
    <t>Quantidade de postos</t>
  </si>
  <si>
    <t>Total mensal:</t>
  </si>
  <si>
    <t>Total anual:</t>
  </si>
  <si>
    <t>Valor (7 dias)</t>
  </si>
  <si>
    <t>AVISO PRÉVIO TRABALHADO (CUSTO 7 DIAS)</t>
  </si>
  <si>
    <t>Custo 7 dias</t>
  </si>
  <si>
    <t>ESCALAS -  todos os cargos</t>
  </si>
  <si>
    <r>
      <rPr>
        <b/>
        <sz val="12"/>
        <color theme="1"/>
        <rFont val="Times New Roman"/>
        <family val="1"/>
      </rPr>
      <t>BENEFÍCIO ASSISTÊNCIA MÉDICA E FAMILIAR</t>
    </r>
    <r>
      <rPr>
        <sz val="12"/>
        <color theme="1"/>
        <rFont val="Times New Roman"/>
        <family val="1"/>
      </rPr>
      <t xml:space="preserve">
</t>
    </r>
    <r>
      <rPr>
        <sz val="12"/>
        <color rgb="FFFF0000"/>
        <rFont val="Times New Roman"/>
        <family val="1"/>
      </rPr>
      <t>Utilizar este campo em caso de outros benefícios previstos em Convenção Coletiva, sempre especificando o tipo, finalidade e previsão legal do mesmo.</t>
    </r>
  </si>
  <si>
    <t>Custo com EPIs</t>
  </si>
  <si>
    <t>EQUIPAMENTOS DE PROTEÇÃO INDIVIDUAL - EPI</t>
  </si>
  <si>
    <t>Valor serviço</t>
  </si>
  <si>
    <t>CARGO A: AUXILIAR DE ATIVIDADES ADMINISTRATIVAS</t>
  </si>
  <si>
    <t>40h</t>
  </si>
  <si>
    <t>40 SEM</t>
  </si>
  <si>
    <t>Custo mensal por empregado (X empregados)</t>
  </si>
  <si>
    <t>AUXÍLIO CRECHE</t>
  </si>
  <si>
    <t>BENEFÍCIO AUXÍLIO CRECHE</t>
  </si>
  <si>
    <t>BENEFÍCIO SEGURO DE VIDA</t>
  </si>
  <si>
    <t>Custo Efetivo</t>
  </si>
  <si>
    <t>Total 2 (dois) anos</t>
  </si>
  <si>
    <t xml:space="preserve">Valor mensal por empregado </t>
  </si>
  <si>
    <t>Nº de empregados</t>
  </si>
  <si>
    <t>Camisa (Camisa social, contendo o emblema da Contratada bordado no lado superior esquerdo ou direito)</t>
  </si>
  <si>
    <t>CARGO B: SUPERVISOR DE ATIVIDADES ADMINISTRATIVAS AUXILIARES</t>
  </si>
  <si>
    <t>MICROCOMPUTADOR</t>
  </si>
  <si>
    <t>MONITOR</t>
  </si>
  <si>
    <t>PACOTE OFFICE</t>
  </si>
  <si>
    <t>MICROCOMPUTADOR COMPLETO (CPU, MONITOR LED 19,5", TECLADO, MOUSE, CABOS E CONEXÕES): CONFIGURAÇÃO MÍNIMA - PROCESSADOR INTEL CORE I5, 8 GBS DE RAM, HD DE 500 GBS, WINDOWS 10 PROFISSIONAL, PACOTE MICROSOFT OFFICE PROFISSIONAL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</si>
</sst>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,##0.00;[Red]#,##0.00"/>
    <numFmt numFmtId="165" formatCode="0.0000"/>
    <numFmt numFmtId="166" formatCode="#,##0.0000_ ;\-#,##0.0000\ "/>
    <numFmt numFmtId="167" formatCode="_(* #,##0.00_);_(* \(#,##0.00\);_(* \-??_);_(@_)"/>
    <numFmt numFmtId="168" formatCode="#,##0;[Red]#,##0"/>
    <numFmt numFmtId="169" formatCode="_-* #,##0_-;\-* #,##0_-;_-* &quot;-&quot;??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sz val="12"/>
      <color rgb="FFFF0000"/>
      <name val="Times New Roman"/>
      <family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8"/>
      <color theme="0"/>
      <name val="Times New Roman"/>
      <family val="1"/>
    </font>
    <font>
      <b/>
      <sz val="10"/>
      <color theme="1"/>
      <name val="Times New Roman"/>
      <family val="1"/>
    </font>
    <font>
      <sz val="11"/>
      <color indexed="8"/>
      <name val="Calibri"/>
      <family val="2"/>
    </font>
    <font>
      <sz val="11"/>
      <name val="Calibri"/>
      <family val="2"/>
    </font>
    <font>
      <sz val="12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indexed="41"/>
      </patternFill>
    </fill>
    <fill>
      <patternFill patternType="solid">
        <fgColor theme="4" tint="0.39997558519241921"/>
        <b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5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5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12" applyNumberFormat="0" applyFill="0" applyAlignment="0" applyProtection="0"/>
    <xf numFmtId="0" fontId="8" fillId="0" borderId="13" applyNumberFormat="0" applyFill="0" applyAlignment="0" applyProtection="0"/>
    <xf numFmtId="0" fontId="9" fillId="0" borderId="14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15" applyNumberFormat="0" applyAlignment="0" applyProtection="0"/>
    <xf numFmtId="0" fontId="14" fillId="9" borderId="16" applyNumberFormat="0" applyAlignment="0" applyProtection="0"/>
    <xf numFmtId="0" fontId="15" fillId="9" borderId="15" applyNumberFormat="0" applyAlignment="0" applyProtection="0"/>
    <xf numFmtId="0" fontId="16" fillId="0" borderId="17" applyNumberFormat="0" applyFill="0" applyAlignment="0" applyProtection="0"/>
    <xf numFmtId="0" fontId="17" fillId="10" borderId="18" applyNumberFormat="0" applyAlignment="0" applyProtection="0"/>
    <xf numFmtId="0" fontId="18" fillId="0" borderId="0" applyNumberFormat="0" applyFill="0" applyBorder="0" applyAlignment="0" applyProtection="0"/>
    <xf numFmtId="0" fontId="1" fillId="11" borderId="19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20" applyNumberFormat="0" applyFill="0" applyAlignment="0" applyProtection="0"/>
    <xf numFmtId="0" fontId="2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1" fillId="35" borderId="0" applyNumberFormat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5" fillId="0" borderId="0" applyFill="0" applyBorder="0" applyAlignment="0" applyProtection="0"/>
  </cellStyleXfs>
  <cellXfs count="211">
    <xf numFmtId="0" fontId="0" fillId="0" borderId="0" xfId="0"/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2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0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4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9" fontId="3" fillId="0" borderId="1" xfId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0" fontId="3" fillId="0" borderId="1" xfId="1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10" fontId="3" fillId="0" borderId="1" xfId="1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67" fontId="3" fillId="0" borderId="0" xfId="3" applyFont="1" applyFill="1" applyBorder="1" applyAlignment="1" applyProtection="1">
      <alignment horizontal="center" vertical="center"/>
    </xf>
    <xf numFmtId="167" fontId="3" fillId="0" borderId="0" xfId="0" applyNumberFormat="1" applyFont="1" applyBorder="1" applyAlignment="1">
      <alignment horizontal="center" vertical="center"/>
    </xf>
    <xf numFmtId="4" fontId="3" fillId="0" borderId="1" xfId="3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2" xfId="0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10" fontId="3" fillId="0" borderId="22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justify" vertical="center" wrapText="1"/>
    </xf>
    <xf numFmtId="0" fontId="2" fillId="0" borderId="7" xfId="0" applyFont="1" applyBorder="1" applyAlignment="1">
      <alignment vertical="center" wrapText="1"/>
    </xf>
    <xf numFmtId="0" fontId="3" fillId="0" borderId="0" xfId="0" applyFont="1"/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3" fontId="3" fillId="0" borderId="22" xfId="2" applyFont="1" applyBorder="1" applyAlignment="1">
      <alignment horizontal="center" vertical="center" wrapText="1"/>
    </xf>
    <xf numFmtId="43" fontId="3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9" fontId="3" fillId="0" borderId="22" xfId="1" applyFont="1" applyBorder="1" applyAlignment="1">
      <alignment horizontal="center" vertical="center" wrapText="1"/>
    </xf>
    <xf numFmtId="10" fontId="3" fillId="0" borderId="22" xfId="1" applyNumberFormat="1" applyFont="1" applyBorder="1" applyAlignment="1">
      <alignment horizontal="center" vertical="center" wrapText="1"/>
    </xf>
    <xf numFmtId="10" fontId="2" fillId="0" borderId="2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10" fontId="3" fillId="0" borderId="1" xfId="1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9" fontId="3" fillId="0" borderId="1" xfId="1" applyFont="1" applyFill="1" applyBorder="1" applyAlignment="1">
      <alignment horizontal="center" vertical="center"/>
    </xf>
    <xf numFmtId="10" fontId="3" fillId="0" borderId="22" xfId="0" applyNumberFormat="1" applyFont="1" applyFill="1" applyBorder="1" applyAlignment="1">
      <alignment horizontal="center" vertical="center" wrapText="1"/>
    </xf>
    <xf numFmtId="0" fontId="2" fillId="36" borderId="0" xfId="0" applyFont="1" applyFill="1" applyBorder="1" applyAlignment="1">
      <alignment vertical="center"/>
    </xf>
    <xf numFmtId="0" fontId="3" fillId="39" borderId="22" xfId="0" applyFont="1" applyFill="1" applyBorder="1" applyAlignment="1">
      <alignment horizontal="center" vertical="center" wrapText="1"/>
    </xf>
    <xf numFmtId="43" fontId="3" fillId="39" borderId="22" xfId="2" applyFont="1" applyFill="1" applyBorder="1" applyAlignment="1">
      <alignment horizontal="center" vertical="center" wrapText="1"/>
    </xf>
    <xf numFmtId="43" fontId="3" fillId="39" borderId="22" xfId="2" applyFont="1" applyFill="1" applyBorder="1" applyAlignment="1">
      <alignment vertical="center" wrapText="1"/>
    </xf>
    <xf numFmtId="43" fontId="3" fillId="39" borderId="22" xfId="0" applyNumberFormat="1" applyFont="1" applyFill="1" applyBorder="1" applyAlignment="1">
      <alignment horizontal="center" vertical="center" wrapText="1"/>
    </xf>
    <xf numFmtId="43" fontId="2" fillId="39" borderId="22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1" fillId="0" borderId="1" xfId="0" applyFont="1" applyFill="1" applyBorder="1" applyAlignment="1">
      <alignment vertical="center" wrapText="1"/>
    </xf>
    <xf numFmtId="3" fontId="3" fillId="0" borderId="1" xfId="3" applyNumberFormat="1" applyFont="1" applyFill="1" applyBorder="1" applyAlignment="1" applyProtection="1">
      <alignment horizontal="center" vertical="center"/>
    </xf>
    <xf numFmtId="167" fontId="3" fillId="0" borderId="1" xfId="3" applyFont="1" applyFill="1" applyBorder="1" applyAlignment="1" applyProtection="1">
      <alignment horizontal="center" vertical="center"/>
    </xf>
    <xf numFmtId="4" fontId="26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164" fontId="2" fillId="0" borderId="2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0" fontId="3" fillId="0" borderId="2" xfId="1" applyNumberFormat="1" applyFont="1" applyFill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10" fontId="3" fillId="0" borderId="28" xfId="1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29" xfId="0" applyFont="1" applyBorder="1" applyAlignment="1">
      <alignment horizontal="center" vertical="center"/>
    </xf>
    <xf numFmtId="164" fontId="3" fillId="0" borderId="28" xfId="0" applyNumberFormat="1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3" fillId="0" borderId="29" xfId="0" applyFont="1" applyBorder="1" applyAlignment="1">
      <alignment horizontal="left" vertical="center"/>
    </xf>
    <xf numFmtId="164" fontId="3" fillId="0" borderId="29" xfId="0" applyNumberFormat="1" applyFont="1" applyFill="1" applyBorder="1" applyAlignment="1">
      <alignment horizontal="center" vertical="center"/>
    </xf>
    <xf numFmtId="10" fontId="3" fillId="0" borderId="28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40" fontId="2" fillId="0" borderId="1" xfId="0" applyNumberFormat="1" applyFont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4" fontId="4" fillId="0" borderId="1" xfId="0" applyNumberFormat="1" applyFont="1" applyFill="1" applyBorder="1" applyAlignment="1">
      <alignment horizontal="center" vertical="center"/>
    </xf>
    <xf numFmtId="39" fontId="3" fillId="0" borderId="28" xfId="5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vertical="center"/>
    </xf>
    <xf numFmtId="0" fontId="4" fillId="3" borderId="26" xfId="0" applyFont="1" applyFill="1" applyBorder="1" applyAlignment="1">
      <alignment vertical="center"/>
    </xf>
    <xf numFmtId="0" fontId="4" fillId="3" borderId="3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vertical="center" wrapText="1"/>
    </xf>
    <xf numFmtId="43" fontId="1" fillId="0" borderId="1" xfId="2" applyFill="1" applyBorder="1" applyAlignment="1" applyProtection="1">
      <alignment vertical="center" wrapText="1"/>
    </xf>
    <xf numFmtId="3" fontId="32" fillId="0" borderId="1" xfId="0" applyNumberFormat="1" applyFont="1" applyFill="1" applyBorder="1" applyAlignment="1">
      <alignment horizontal="center" vertical="center" wrapText="1"/>
    </xf>
    <xf numFmtId="2" fontId="28" fillId="0" borderId="1" xfId="3" applyNumberFormat="1" applyFont="1" applyFill="1" applyBorder="1" applyAlignment="1">
      <alignment horizontal="center" vertical="center"/>
    </xf>
    <xf numFmtId="3" fontId="28" fillId="0" borderId="1" xfId="3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3" fontId="0" fillId="0" borderId="0" xfId="2" applyFont="1"/>
    <xf numFmtId="43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" fillId="37" borderId="1" xfId="0" applyFont="1" applyFill="1" applyBorder="1" applyAlignment="1">
      <alignment horizontal="center" vertical="center"/>
    </xf>
    <xf numFmtId="10" fontId="2" fillId="37" borderId="1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64" fontId="3" fillId="0" borderId="29" xfId="0" applyNumberFormat="1" applyFont="1" applyBorder="1" applyAlignment="1">
      <alignment horizontal="center" vertical="center"/>
    </xf>
    <xf numFmtId="164" fontId="2" fillId="0" borderId="28" xfId="0" applyNumberFormat="1" applyFont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 wrapText="1"/>
    </xf>
    <xf numFmtId="9" fontId="3" fillId="0" borderId="1" xfId="1" applyFont="1" applyBorder="1" applyAlignment="1">
      <alignment horizontal="center" vertical="center" wrapText="1"/>
    </xf>
    <xf numFmtId="166" fontId="2" fillId="0" borderId="1" xfId="2" applyNumberFormat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166" fontId="2" fillId="0" borderId="1" xfId="2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67" fontId="4" fillId="3" borderId="1" xfId="3" applyFont="1" applyFill="1" applyBorder="1" applyAlignment="1" applyProtection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0" borderId="1" xfId="3" applyNumberFormat="1" applyFont="1" applyFill="1" applyBorder="1" applyAlignment="1" applyProtection="1">
      <alignment horizontal="center" vertical="center"/>
    </xf>
    <xf numFmtId="0" fontId="4" fillId="3" borderId="11" xfId="0" applyFont="1" applyFill="1" applyBorder="1" applyAlignment="1">
      <alignment vertical="center"/>
    </xf>
    <xf numFmtId="167" fontId="4" fillId="3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10" fontId="26" fillId="0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8" fontId="4" fillId="0" borderId="1" xfId="0" applyNumberFormat="1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38" borderId="11" xfId="0" applyFont="1" applyFill="1" applyBorder="1" applyAlignment="1">
      <alignment horizontal="center" vertical="center"/>
    </xf>
    <xf numFmtId="0" fontId="2" fillId="38" borderId="29" xfId="0" applyFont="1" applyFill="1" applyBorder="1" applyAlignment="1">
      <alignment horizontal="center" vertical="center"/>
    </xf>
    <xf numFmtId="0" fontId="2" fillId="38" borderId="28" xfId="0" applyFont="1" applyFill="1" applyBorder="1" applyAlignment="1">
      <alignment horizontal="center" vertical="center"/>
    </xf>
    <xf numFmtId="0" fontId="2" fillId="38" borderId="0" xfId="0" applyFont="1" applyFill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9" fillId="38" borderId="0" xfId="0" applyFont="1" applyFill="1" applyAlignment="1">
      <alignment horizontal="center"/>
    </xf>
    <xf numFmtId="0" fontId="2" fillId="2" borderId="24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38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36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6" borderId="0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32" fillId="2" borderId="1" xfId="0" applyFont="1" applyFill="1" applyBorder="1" applyAlignment="1">
      <alignment vertical="center" wrapText="1"/>
    </xf>
    <xf numFmtId="169" fontId="0" fillId="2" borderId="1" xfId="0" applyNumberFormat="1" applyFont="1" applyFill="1" applyBorder="1"/>
    <xf numFmtId="43" fontId="0" fillId="2" borderId="1" xfId="2" applyFont="1" applyFill="1" applyBorder="1"/>
    <xf numFmtId="4" fontId="33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/>
  </cellXfs>
  <cellStyles count="55">
    <cellStyle name="20% - Ênfase1" xfId="24" builtinId="30" customBuiltin="1"/>
    <cellStyle name="20% - Ênfase2" xfId="28" builtinId="34" customBuiltin="1"/>
    <cellStyle name="20% - Ênfase3" xfId="32" builtinId="38" customBuiltin="1"/>
    <cellStyle name="20% - Ênfase4" xfId="36" builtinId="42" customBuiltin="1"/>
    <cellStyle name="20% - Ênfase5" xfId="40" builtinId="46" customBuiltin="1"/>
    <cellStyle name="20% - Ênfase6" xfId="44" builtinId="50" customBuiltin="1"/>
    <cellStyle name="40% - Ênfase1" xfId="25" builtinId="31" customBuiltin="1"/>
    <cellStyle name="40% - Ênfase2" xfId="29" builtinId="35" customBuiltin="1"/>
    <cellStyle name="40% - Ênfase3" xfId="33" builtinId="39" customBuiltin="1"/>
    <cellStyle name="40% - Ênfase4" xfId="37" builtinId="43" customBuiltin="1"/>
    <cellStyle name="40% - Ênfase5" xfId="41" builtinId="47" customBuiltin="1"/>
    <cellStyle name="40% - Ênfase6" xfId="45" builtinId="51" customBuiltin="1"/>
    <cellStyle name="60% - Ênfase1" xfId="26" builtinId="32" customBuiltin="1"/>
    <cellStyle name="60% - Ênfase2" xfId="30" builtinId="36" customBuiltin="1"/>
    <cellStyle name="60% - Ênfase3" xfId="34" builtinId="40" customBuiltin="1"/>
    <cellStyle name="60% - Ênfase4" xfId="38" builtinId="44" customBuiltin="1"/>
    <cellStyle name="60% - Ênfase5" xfId="42" builtinId="48" customBuiltin="1"/>
    <cellStyle name="60% - Ênfase6" xfId="46" builtinId="52" customBuiltin="1"/>
    <cellStyle name="Bom" xfId="11" builtinId="26" customBuiltin="1"/>
    <cellStyle name="Cálculo" xfId="16" builtinId="22" customBuiltin="1"/>
    <cellStyle name="Célula de Verificação" xfId="18" builtinId="23" customBuiltin="1"/>
    <cellStyle name="Célula Vinculada" xfId="17" builtinId="24" customBuiltin="1"/>
    <cellStyle name="Ênfase1" xfId="23" builtinId="29" customBuiltin="1"/>
    <cellStyle name="Ênfase2" xfId="27" builtinId="33" customBuiltin="1"/>
    <cellStyle name="Ênfase3" xfId="31" builtinId="37" customBuiltin="1"/>
    <cellStyle name="Ênfase4" xfId="35" builtinId="41" customBuiltin="1"/>
    <cellStyle name="Ênfase5" xfId="39" builtinId="45" customBuiltin="1"/>
    <cellStyle name="Ênfase6" xfId="43" builtinId="49" customBuiltin="1"/>
    <cellStyle name="Entrada" xfId="14" builtinId="20" customBuiltin="1"/>
    <cellStyle name="Moeda 2" xfId="54" xr:uid="{00000000-0005-0000-0000-00001E000000}"/>
    <cellStyle name="Neutro" xfId="13" builtinId="28" customBuiltin="1"/>
    <cellStyle name="Normal" xfId="0" builtinId="0"/>
    <cellStyle name="Normal 2" xfId="48" xr:uid="{00000000-0005-0000-0000-000021000000}"/>
    <cellStyle name="Normal 3" xfId="53" xr:uid="{00000000-0005-0000-0000-000022000000}"/>
    <cellStyle name="Nota" xfId="20" builtinId="10" customBuiltin="1"/>
    <cellStyle name="Porcentagem" xfId="1" builtinId="5"/>
    <cellStyle name="Ruim" xfId="12" builtinId="27" customBuiltin="1"/>
    <cellStyle name="Saída" xfId="15" builtinId="21" customBuiltin="1"/>
    <cellStyle name="Texto de Aviso" xfId="19" builtinId="11" customBuiltin="1"/>
    <cellStyle name="Texto Explicativo" xfId="21" builtinId="53" customBuiltin="1"/>
    <cellStyle name="Título" xfId="6" builtinId="15" customBuiltin="1"/>
    <cellStyle name="Título 1" xfId="7" builtinId="16" customBuiltin="1"/>
    <cellStyle name="Título 2" xfId="8" builtinId="17" customBuiltin="1"/>
    <cellStyle name="Título 3" xfId="9" builtinId="18" customBuiltin="1"/>
    <cellStyle name="Título 4" xfId="10" builtinId="19" customBuiltin="1"/>
    <cellStyle name="Total" xfId="22" builtinId="25" customBuiltin="1"/>
    <cellStyle name="Vírgula" xfId="2" builtinId="3"/>
    <cellStyle name="Vírgula 2" xfId="3" xr:uid="{00000000-0005-0000-0000-00002F000000}"/>
    <cellStyle name="Vírgula 3" xfId="5" xr:uid="{00000000-0005-0000-0000-000030000000}"/>
    <cellStyle name="Vírgula 3 2" xfId="51" xr:uid="{00000000-0005-0000-0000-000031000000}"/>
    <cellStyle name="Vírgula 4" xfId="4" xr:uid="{00000000-0005-0000-0000-000032000000}"/>
    <cellStyle name="Vírgula 4 2" xfId="50" xr:uid="{00000000-0005-0000-0000-000033000000}"/>
    <cellStyle name="Vírgula 5" xfId="47" xr:uid="{00000000-0005-0000-0000-000034000000}"/>
    <cellStyle name="Vírgula 5 2" xfId="52" xr:uid="{00000000-0005-0000-0000-000035000000}"/>
    <cellStyle name="Vírgula 6" xfId="49" xr:uid="{00000000-0005-0000-0000-00003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80"/>
  <sheetViews>
    <sheetView showGridLines="0" tabSelected="1" topLeftCell="A343" zoomScale="115" zoomScaleNormal="115" zoomScaleSheetLayoutView="85" workbookViewId="0">
      <selection activeCell="E334" sqref="E334"/>
    </sheetView>
  </sheetViews>
  <sheetFormatPr defaultRowHeight="24" customHeight="1" x14ac:dyDescent="0.25"/>
  <cols>
    <col min="1" max="1" width="33.5703125" style="6" customWidth="1"/>
    <col min="2" max="2" width="22.85546875" style="6" customWidth="1"/>
    <col min="3" max="3" width="26.140625" style="6" customWidth="1"/>
    <col min="4" max="4" width="21.42578125" style="6" customWidth="1"/>
    <col min="5" max="5" width="19.42578125" style="6" customWidth="1"/>
    <col min="6" max="6" width="23.5703125" style="6" bestFit="1" customWidth="1"/>
    <col min="7" max="7" width="15.85546875" style="6" customWidth="1"/>
    <col min="8" max="8" width="10.85546875" style="6" customWidth="1"/>
    <col min="9" max="19" width="9.140625" style="6"/>
    <col min="20" max="16384" width="9.140625" style="68"/>
  </cols>
  <sheetData>
    <row r="1" spans="1:8" ht="24" customHeight="1" x14ac:dyDescent="0.35">
      <c r="A1" s="186" t="s">
        <v>236</v>
      </c>
      <c r="B1" s="186"/>
      <c r="C1" s="186"/>
      <c r="D1" s="186"/>
      <c r="E1" s="186"/>
      <c r="F1" s="186"/>
      <c r="G1" s="186"/>
      <c r="H1" s="186"/>
    </row>
    <row r="2" spans="1:8" ht="24" customHeight="1" x14ac:dyDescent="0.35">
      <c r="A2" s="186" t="s">
        <v>237</v>
      </c>
      <c r="B2" s="186"/>
      <c r="C2" s="186"/>
      <c r="D2" s="186"/>
      <c r="E2" s="186"/>
      <c r="F2" s="186"/>
      <c r="G2" s="186"/>
      <c r="H2" s="186"/>
    </row>
    <row r="3" spans="1:8" ht="24" customHeight="1" x14ac:dyDescent="0.25">
      <c r="A3" s="41"/>
      <c r="B3" s="41"/>
      <c r="C3" s="41"/>
      <c r="D3" s="41"/>
      <c r="E3" s="41"/>
      <c r="F3" s="41"/>
      <c r="G3" s="40"/>
      <c r="H3" s="40"/>
    </row>
    <row r="4" spans="1:8" ht="24" customHeight="1" x14ac:dyDescent="0.25">
      <c r="A4" s="171" t="s">
        <v>5</v>
      </c>
      <c r="B4" s="172"/>
      <c r="C4" s="172"/>
      <c r="D4" s="172"/>
      <c r="E4" s="172"/>
      <c r="F4" s="172"/>
      <c r="G4" s="172"/>
      <c r="H4" s="173"/>
    </row>
    <row r="5" spans="1:8" ht="24" customHeight="1" x14ac:dyDescent="0.25">
      <c r="A5" s="22"/>
      <c r="B5" s="22"/>
      <c r="C5" s="22"/>
      <c r="D5" s="22"/>
      <c r="E5" s="22"/>
      <c r="F5" s="22"/>
      <c r="G5" s="20"/>
      <c r="H5" s="20"/>
    </row>
    <row r="6" spans="1:8" ht="24" customHeight="1" x14ac:dyDescent="0.25">
      <c r="A6" s="168" t="s">
        <v>0</v>
      </c>
      <c r="B6" s="169"/>
      <c r="C6" s="169"/>
      <c r="D6" s="169"/>
      <c r="E6" s="169"/>
      <c r="F6" s="169"/>
      <c r="G6" s="169"/>
      <c r="H6" s="170"/>
    </row>
    <row r="8" spans="1:8" ht="24" customHeight="1" x14ac:dyDescent="0.25">
      <c r="A8" s="161" t="s">
        <v>0</v>
      </c>
      <c r="B8" s="162"/>
      <c r="C8" s="162"/>
      <c r="D8" s="163"/>
    </row>
    <row r="9" spans="1:8" ht="24" customHeight="1" x14ac:dyDescent="0.25">
      <c r="A9" s="77" t="s">
        <v>263</v>
      </c>
      <c r="B9" s="79"/>
      <c r="C9" s="79"/>
      <c r="D9" s="78">
        <v>1295.94</v>
      </c>
    </row>
    <row r="10" spans="1:8" ht="24" customHeight="1" x14ac:dyDescent="0.25">
      <c r="A10" s="50" t="s">
        <v>275</v>
      </c>
      <c r="B10" s="79"/>
      <c r="C10" s="79"/>
      <c r="D10" s="51">
        <v>2302.39</v>
      </c>
    </row>
    <row r="12" spans="1:8" ht="24" customHeight="1" x14ac:dyDescent="0.25">
      <c r="A12" s="168" t="s">
        <v>135</v>
      </c>
      <c r="B12" s="169"/>
      <c r="C12" s="169"/>
      <c r="D12" s="169"/>
      <c r="E12" s="169"/>
      <c r="F12" s="169"/>
      <c r="G12" s="169"/>
      <c r="H12" s="170"/>
    </row>
    <row r="13" spans="1:8" ht="24" customHeight="1" x14ac:dyDescent="0.25">
      <c r="A13" s="22"/>
      <c r="B13" s="22"/>
      <c r="C13" s="22"/>
      <c r="D13" s="22"/>
      <c r="E13" s="22"/>
      <c r="F13" s="22"/>
    </row>
    <row r="14" spans="1:8" ht="24" customHeight="1" x14ac:dyDescent="0.25">
      <c r="A14" s="161" t="s">
        <v>135</v>
      </c>
      <c r="B14" s="162"/>
      <c r="C14" s="162"/>
      <c r="D14" s="162"/>
      <c r="E14" s="162"/>
      <c r="F14" s="163"/>
    </row>
    <row r="15" spans="1:8" ht="24" customHeight="1" x14ac:dyDescent="0.25">
      <c r="A15" s="187" t="s">
        <v>3</v>
      </c>
      <c r="B15" s="180"/>
      <c r="C15" s="181"/>
      <c r="D15" s="1" t="s">
        <v>1</v>
      </c>
      <c r="E15" s="129" t="s">
        <v>2</v>
      </c>
      <c r="F15" s="129" t="s">
        <v>136</v>
      </c>
    </row>
    <row r="16" spans="1:8" ht="24" customHeight="1" x14ac:dyDescent="0.25">
      <c r="A16" s="77" t="str">
        <f>A9</f>
        <v>CARGO A: AUXILIAR DE ATIVIDADES ADMINISTRATIVAS</v>
      </c>
      <c r="B16" s="79"/>
      <c r="C16" s="82"/>
      <c r="D16" s="16">
        <f>D9</f>
        <v>1295.94</v>
      </c>
      <c r="E16" s="81">
        <v>0</v>
      </c>
      <c r="F16" s="15">
        <f t="shared" ref="F16" si="0">D16*E16</f>
        <v>0</v>
      </c>
      <c r="G16" s="45"/>
      <c r="H16" s="45"/>
    </row>
    <row r="17" spans="1:8" ht="24" customHeight="1" x14ac:dyDescent="0.25">
      <c r="A17" s="77" t="str">
        <f>A10</f>
        <v>CARGO B: SUPERVISOR DE ATIVIDADES ADMINISTRATIVAS AUXILIARES</v>
      </c>
      <c r="B17" s="79"/>
      <c r="C17" s="82"/>
      <c r="D17" s="15">
        <f>D10</f>
        <v>2302.39</v>
      </c>
      <c r="E17" s="81">
        <v>0</v>
      </c>
      <c r="F17" s="15">
        <f t="shared" ref="F17" si="1">D17*E17</f>
        <v>0</v>
      </c>
      <c r="G17" s="74"/>
      <c r="H17" s="74"/>
    </row>
    <row r="19" spans="1:8" ht="24" customHeight="1" x14ac:dyDescent="0.25">
      <c r="A19" s="168" t="s">
        <v>137</v>
      </c>
      <c r="B19" s="169"/>
      <c r="C19" s="169"/>
      <c r="D19" s="169"/>
      <c r="E19" s="169"/>
      <c r="F19" s="169"/>
      <c r="G19" s="169"/>
      <c r="H19" s="170"/>
    </row>
    <row r="20" spans="1:8" ht="24" customHeight="1" x14ac:dyDescent="0.25">
      <c r="A20" s="20"/>
      <c r="B20" s="20"/>
      <c r="C20" s="20"/>
      <c r="D20" s="20"/>
      <c r="F20" s="20"/>
    </row>
    <row r="21" spans="1:8" ht="24" customHeight="1" x14ac:dyDescent="0.25">
      <c r="A21" s="161" t="s">
        <v>138</v>
      </c>
      <c r="B21" s="162"/>
      <c r="C21" s="162"/>
      <c r="D21" s="162"/>
      <c r="E21" s="162"/>
      <c r="F21" s="163"/>
    </row>
    <row r="22" spans="1:8" ht="24" customHeight="1" x14ac:dyDescent="0.25">
      <c r="A22" s="187" t="s">
        <v>3</v>
      </c>
      <c r="B22" s="180"/>
      <c r="C22" s="181"/>
      <c r="D22" s="1" t="s">
        <v>1</v>
      </c>
      <c r="E22" s="129" t="s">
        <v>2</v>
      </c>
      <c r="F22" s="129" t="s">
        <v>4</v>
      </c>
    </row>
    <row r="23" spans="1:8" ht="24" customHeight="1" x14ac:dyDescent="0.25">
      <c r="A23" s="77" t="str">
        <f>A16</f>
        <v>CARGO A: AUXILIAR DE ATIVIDADES ADMINISTRATIVAS</v>
      </c>
      <c r="B23" s="79"/>
      <c r="C23" s="82"/>
      <c r="D23" s="16"/>
      <c r="E23" s="81"/>
      <c r="F23" s="15"/>
    </row>
    <row r="24" spans="1:8" ht="24" customHeight="1" x14ac:dyDescent="0.25">
      <c r="A24" s="77" t="str">
        <f>A17</f>
        <v>CARGO B: SUPERVISOR DE ATIVIDADES ADMINISTRATIVAS AUXILIARES</v>
      </c>
      <c r="B24" s="79"/>
      <c r="C24" s="82"/>
      <c r="D24" s="15"/>
      <c r="E24" s="81"/>
      <c r="F24" s="15"/>
    </row>
    <row r="26" spans="1:8" ht="24" customHeight="1" x14ac:dyDescent="0.25">
      <c r="A26" s="168" t="s">
        <v>6</v>
      </c>
      <c r="B26" s="169"/>
      <c r="C26" s="169"/>
      <c r="D26" s="169"/>
      <c r="E26" s="169"/>
      <c r="F26" s="169"/>
      <c r="G26" s="169"/>
      <c r="H26" s="170"/>
    </row>
    <row r="28" spans="1:8" ht="24" customHeight="1" x14ac:dyDescent="0.25">
      <c r="A28" s="161" t="s">
        <v>6</v>
      </c>
      <c r="B28" s="162"/>
      <c r="C28" s="162"/>
      <c r="D28" s="162"/>
      <c r="E28" s="162"/>
      <c r="F28" s="162"/>
      <c r="G28" s="163"/>
    </row>
    <row r="29" spans="1:8" ht="24" customHeight="1" x14ac:dyDescent="0.25">
      <c r="A29" s="161" t="s">
        <v>3</v>
      </c>
      <c r="B29" s="162"/>
      <c r="C29" s="163"/>
      <c r="D29" s="112" t="s">
        <v>8</v>
      </c>
      <c r="E29" s="112" t="s">
        <v>9</v>
      </c>
      <c r="F29" s="112" t="s">
        <v>2</v>
      </c>
      <c r="G29" s="112" t="s">
        <v>4</v>
      </c>
    </row>
    <row r="30" spans="1:8" ht="24" customHeight="1" x14ac:dyDescent="0.25">
      <c r="A30" s="50" t="str">
        <f>A23</f>
        <v>CARGO A: AUXILIAR DE ATIVIDADES ADMINISTRATIVAS</v>
      </c>
      <c r="B30" s="13"/>
      <c r="C30" s="88"/>
      <c r="D30" s="16"/>
      <c r="E30" s="18"/>
      <c r="F30" s="14"/>
      <c r="G30" s="51"/>
    </row>
    <row r="31" spans="1:8" ht="24" customHeight="1" x14ac:dyDescent="0.25">
      <c r="A31" s="85" t="str">
        <f>A24</f>
        <v>CARGO B: SUPERVISOR DE ATIVIDADES ADMINISTRATIVAS AUXILIARES</v>
      </c>
      <c r="B31" s="86"/>
      <c r="C31" s="88"/>
      <c r="D31" s="87"/>
      <c r="E31" s="84"/>
      <c r="F31" s="14"/>
      <c r="G31" s="51"/>
    </row>
    <row r="32" spans="1:8" ht="24" customHeight="1" x14ac:dyDescent="0.25">
      <c r="A32" s="161" t="s">
        <v>10</v>
      </c>
      <c r="B32" s="162"/>
      <c r="C32" s="162"/>
      <c r="D32" s="162"/>
      <c r="E32" s="162"/>
      <c r="F32" s="162"/>
      <c r="G32" s="163"/>
    </row>
    <row r="33" spans="1:8" ht="24" customHeight="1" x14ac:dyDescent="0.25">
      <c r="A33" s="161" t="s">
        <v>3</v>
      </c>
      <c r="B33" s="162"/>
      <c r="C33" s="163"/>
      <c r="D33" s="112" t="s">
        <v>8</v>
      </c>
      <c r="E33" s="112" t="s">
        <v>9</v>
      </c>
      <c r="F33" s="112" t="s">
        <v>2</v>
      </c>
      <c r="G33" s="112" t="s">
        <v>4</v>
      </c>
    </row>
    <row r="34" spans="1:8" ht="24" customHeight="1" x14ac:dyDescent="0.25">
      <c r="A34" s="50" t="str">
        <f>A30</f>
        <v>CARGO A: AUXILIAR DE ATIVIDADES ADMINISTRATIVAS</v>
      </c>
      <c r="B34" s="13"/>
      <c r="C34" s="88"/>
      <c r="D34" s="15"/>
      <c r="E34" s="18"/>
      <c r="F34" s="14"/>
      <c r="G34" s="51"/>
    </row>
    <row r="35" spans="1:8" ht="24" customHeight="1" x14ac:dyDescent="0.25">
      <c r="A35" s="50" t="str">
        <f>A31</f>
        <v>CARGO B: SUPERVISOR DE ATIVIDADES ADMINISTRATIVAS AUXILIARES</v>
      </c>
      <c r="B35" s="13"/>
      <c r="C35" s="88"/>
      <c r="D35" s="15"/>
      <c r="E35" s="18"/>
      <c r="F35" s="14"/>
      <c r="G35" s="51"/>
    </row>
    <row r="36" spans="1:8" ht="33.75" customHeight="1" x14ac:dyDescent="0.25">
      <c r="A36" s="89"/>
      <c r="B36" s="83"/>
      <c r="C36" s="83"/>
      <c r="D36" s="83"/>
      <c r="E36" s="83"/>
      <c r="F36" s="83"/>
      <c r="G36" s="83"/>
    </row>
    <row r="37" spans="1:8" ht="24" customHeight="1" x14ac:dyDescent="0.25">
      <c r="A37" s="161" t="s">
        <v>7</v>
      </c>
      <c r="B37" s="162"/>
      <c r="C37" s="162"/>
      <c r="D37" s="162"/>
      <c r="E37" s="162"/>
      <c r="F37" s="162"/>
      <c r="G37" s="163"/>
    </row>
    <row r="38" spans="1:8" ht="30.75" customHeight="1" x14ac:dyDescent="0.25">
      <c r="A38" s="179" t="s">
        <v>3</v>
      </c>
      <c r="B38" s="180"/>
      <c r="C38" s="180"/>
      <c r="D38" s="181"/>
      <c r="E38" s="112" t="s">
        <v>11</v>
      </c>
      <c r="F38" s="130" t="s">
        <v>12</v>
      </c>
      <c r="G38" s="112" t="s">
        <v>4</v>
      </c>
    </row>
    <row r="39" spans="1:8" ht="24" customHeight="1" x14ac:dyDescent="0.25">
      <c r="A39" s="50" t="str">
        <f>A34</f>
        <v>CARGO A: AUXILIAR DE ATIVIDADES ADMINISTRATIVAS</v>
      </c>
      <c r="B39" s="86"/>
      <c r="C39" s="86"/>
      <c r="D39" s="88"/>
      <c r="E39" s="15"/>
      <c r="F39" s="15"/>
      <c r="G39" s="51"/>
      <c r="H39" s="45"/>
    </row>
    <row r="40" spans="1:8" ht="24" customHeight="1" x14ac:dyDescent="0.25">
      <c r="A40" s="85" t="str">
        <f>A35</f>
        <v>CARGO B: SUPERVISOR DE ATIVIDADES ADMINISTRATIVAS AUXILIARES</v>
      </c>
      <c r="B40" s="86"/>
      <c r="C40" s="86"/>
      <c r="D40" s="88"/>
      <c r="E40" s="15"/>
      <c r="F40" s="15"/>
      <c r="G40" s="51"/>
    </row>
    <row r="41" spans="1:8" ht="33.75" customHeight="1" x14ac:dyDescent="0.25">
      <c r="A41" s="89"/>
      <c r="B41" s="83"/>
      <c r="C41" s="83"/>
      <c r="D41" s="83"/>
      <c r="E41" s="83"/>
      <c r="F41" s="83"/>
      <c r="G41" s="83"/>
    </row>
    <row r="42" spans="1:8" ht="24" customHeight="1" x14ac:dyDescent="0.25">
      <c r="A42" s="161" t="s">
        <v>13</v>
      </c>
      <c r="B42" s="162"/>
      <c r="C42" s="162"/>
      <c r="D42" s="162"/>
      <c r="E42" s="162"/>
      <c r="F42" s="162"/>
      <c r="G42" s="163"/>
    </row>
    <row r="43" spans="1:8" ht="24" customHeight="1" x14ac:dyDescent="0.25">
      <c r="A43" s="161" t="s">
        <v>3</v>
      </c>
      <c r="B43" s="162"/>
      <c r="C43" s="162"/>
      <c r="D43" s="163"/>
      <c r="E43" s="112" t="s">
        <v>1</v>
      </c>
      <c r="F43" s="112" t="s">
        <v>2</v>
      </c>
      <c r="G43" s="112" t="s">
        <v>4</v>
      </c>
    </row>
    <row r="44" spans="1:8" ht="24" customHeight="1" x14ac:dyDescent="0.25">
      <c r="A44" s="50" t="str">
        <f>A39</f>
        <v>CARGO A: AUXILIAR DE ATIVIDADES ADMINISTRATIVAS</v>
      </c>
      <c r="B44" s="86"/>
      <c r="C44" s="86"/>
      <c r="D44" s="88"/>
      <c r="E44" s="96"/>
      <c r="F44" s="96"/>
      <c r="G44" s="13"/>
    </row>
    <row r="45" spans="1:8" ht="24" customHeight="1" x14ac:dyDescent="0.25">
      <c r="A45" s="50" t="str">
        <f>A40</f>
        <v>CARGO B: SUPERVISOR DE ATIVIDADES ADMINISTRATIVAS AUXILIARES</v>
      </c>
      <c r="B45" s="86"/>
      <c r="C45" s="86"/>
      <c r="D45" s="88"/>
      <c r="E45" s="96"/>
      <c r="F45" s="96"/>
      <c r="G45" s="13"/>
    </row>
    <row r="47" spans="1:8" ht="24" customHeight="1" x14ac:dyDescent="0.25">
      <c r="A47" s="171" t="s">
        <v>5</v>
      </c>
      <c r="B47" s="172"/>
      <c r="C47" s="172"/>
      <c r="D47" s="172"/>
      <c r="E47" s="172"/>
      <c r="F47" s="172"/>
      <c r="G47" s="172"/>
      <c r="H47" s="173"/>
    </row>
    <row r="48" spans="1:8" ht="30.75" customHeight="1" x14ac:dyDescent="0.25"/>
    <row r="49" spans="1:8" ht="24" customHeight="1" x14ac:dyDescent="0.25">
      <c r="A49" s="161" t="s">
        <v>5</v>
      </c>
      <c r="B49" s="162"/>
      <c r="C49" s="162"/>
      <c r="D49" s="162"/>
      <c r="E49" s="162"/>
      <c r="F49" s="162"/>
      <c r="G49" s="163"/>
    </row>
    <row r="50" spans="1:8" ht="47.25" x14ac:dyDescent="0.25">
      <c r="A50" s="112" t="s">
        <v>3</v>
      </c>
      <c r="B50" s="112" t="s">
        <v>14</v>
      </c>
      <c r="C50" s="130" t="s">
        <v>140</v>
      </c>
      <c r="D50" s="130" t="s">
        <v>143</v>
      </c>
      <c r="E50" s="112" t="s">
        <v>11</v>
      </c>
      <c r="F50" s="112" t="s">
        <v>15</v>
      </c>
      <c r="G50" s="112" t="s">
        <v>16</v>
      </c>
    </row>
    <row r="51" spans="1:8" ht="47.25" x14ac:dyDescent="0.25">
      <c r="A51" s="131" t="str">
        <f>A44</f>
        <v>CARGO A: AUXILIAR DE ATIVIDADES ADMINISTRATIVAS</v>
      </c>
      <c r="B51" s="90">
        <f>D16</f>
        <v>1295.94</v>
      </c>
      <c r="C51" s="15">
        <f>F16</f>
        <v>0</v>
      </c>
      <c r="D51" s="15">
        <f>F23</f>
        <v>0</v>
      </c>
      <c r="E51" s="15">
        <f>G39</f>
        <v>0</v>
      </c>
      <c r="F51" s="67">
        <f>G44</f>
        <v>0</v>
      </c>
      <c r="G51" s="51">
        <f t="shared" ref="G51:G52" si="2">SUM(B51:F51)</f>
        <v>1295.94</v>
      </c>
    </row>
    <row r="52" spans="1:8" ht="63" x14ac:dyDescent="0.25">
      <c r="A52" s="80" t="str">
        <f>A45</f>
        <v>CARGO B: SUPERVISOR DE ATIVIDADES ADMINISTRATIVAS AUXILIARES</v>
      </c>
      <c r="B52" s="90">
        <f>D17</f>
        <v>2302.39</v>
      </c>
      <c r="C52" s="15">
        <f>F17</f>
        <v>0</v>
      </c>
      <c r="D52" s="15">
        <f>F24</f>
        <v>0</v>
      </c>
      <c r="E52" s="15">
        <f>G40</f>
        <v>0</v>
      </c>
      <c r="F52" s="67">
        <f>G45</f>
        <v>0</v>
      </c>
      <c r="G52" s="51">
        <f t="shared" si="2"/>
        <v>2302.39</v>
      </c>
    </row>
    <row r="54" spans="1:8" ht="24" customHeight="1" x14ac:dyDescent="0.25">
      <c r="A54" s="171" t="s">
        <v>131</v>
      </c>
      <c r="B54" s="172"/>
      <c r="C54" s="172"/>
      <c r="D54" s="172"/>
      <c r="E54" s="172"/>
      <c r="F54" s="172"/>
      <c r="G54" s="172"/>
      <c r="H54" s="173"/>
    </row>
    <row r="56" spans="1:8" ht="24" customHeight="1" x14ac:dyDescent="0.25">
      <c r="A56" s="168" t="s">
        <v>134</v>
      </c>
      <c r="B56" s="169"/>
      <c r="C56" s="169"/>
      <c r="D56" s="169"/>
      <c r="E56" s="169"/>
      <c r="F56" s="169"/>
      <c r="G56" s="169"/>
      <c r="H56" s="170"/>
    </row>
    <row r="57" spans="1:8" ht="15.75" x14ac:dyDescent="0.25"/>
    <row r="58" spans="1:8" ht="31.5" customHeight="1" x14ac:dyDescent="0.25">
      <c r="A58" s="168" t="s">
        <v>141</v>
      </c>
      <c r="B58" s="169"/>
      <c r="C58" s="169"/>
      <c r="D58" s="169"/>
      <c r="E58" s="169"/>
      <c r="F58" s="170"/>
    </row>
    <row r="59" spans="1:8" ht="31.5" x14ac:dyDescent="0.25">
      <c r="A59" s="161" t="s">
        <v>3</v>
      </c>
      <c r="B59" s="162"/>
      <c r="C59" s="163"/>
      <c r="D59" s="112" t="s">
        <v>1</v>
      </c>
      <c r="E59" s="130" t="s">
        <v>133</v>
      </c>
      <c r="F59" s="112" t="s">
        <v>4</v>
      </c>
    </row>
    <row r="60" spans="1:8" ht="24" customHeight="1" x14ac:dyDescent="0.25">
      <c r="A60" s="77" t="str">
        <f>A51</f>
        <v>CARGO A: AUXILIAR DE ATIVIDADES ADMINISTRATIVAS</v>
      </c>
      <c r="B60" s="79"/>
      <c r="C60" s="82"/>
      <c r="D60" s="11">
        <f>G51</f>
        <v>1295.94</v>
      </c>
      <c r="E60" s="57">
        <f t="shared" ref="E60:E61" si="3">1/12</f>
        <v>8.3333333333333329E-2</v>
      </c>
      <c r="F60" s="53">
        <f>D60*E60</f>
        <v>107.995</v>
      </c>
    </row>
    <row r="61" spans="1:8" ht="24" customHeight="1" x14ac:dyDescent="0.25">
      <c r="A61" s="93" t="str">
        <f>A52</f>
        <v>CARGO B: SUPERVISOR DE ATIVIDADES ADMINISTRATIVAS AUXILIARES</v>
      </c>
      <c r="B61" s="86"/>
      <c r="C61" s="86"/>
      <c r="D61" s="11">
        <f>G52</f>
        <v>2302.39</v>
      </c>
      <c r="E61" s="57">
        <f t="shared" si="3"/>
        <v>8.3333333333333329E-2</v>
      </c>
      <c r="F61" s="53">
        <f>D61*E61</f>
        <v>191.86583333333331</v>
      </c>
    </row>
    <row r="62" spans="1:8" ht="15.75" x14ac:dyDescent="0.25"/>
    <row r="63" spans="1:8" ht="36.75" customHeight="1" x14ac:dyDescent="0.25">
      <c r="A63" s="168" t="s">
        <v>142</v>
      </c>
      <c r="B63" s="169"/>
      <c r="C63" s="169"/>
      <c r="D63" s="169"/>
      <c r="E63" s="169"/>
      <c r="F63" s="170"/>
    </row>
    <row r="64" spans="1:8" ht="30.75" customHeight="1" x14ac:dyDescent="0.25">
      <c r="A64" s="179" t="s">
        <v>3</v>
      </c>
      <c r="B64" s="180"/>
      <c r="C64" s="181"/>
      <c r="D64" s="1" t="s">
        <v>1</v>
      </c>
      <c r="E64" s="19" t="s">
        <v>133</v>
      </c>
      <c r="F64" s="2" t="s">
        <v>4</v>
      </c>
    </row>
    <row r="65" spans="1:8" ht="24" customHeight="1" x14ac:dyDescent="0.25">
      <c r="A65" s="77" t="str">
        <f>A60</f>
        <v>CARGO A: AUXILIAR DE ATIVIDADES ADMINISTRATIVAS</v>
      </c>
      <c r="B65" s="79"/>
      <c r="C65" s="82"/>
      <c r="D65" s="11">
        <f>G51</f>
        <v>1295.94</v>
      </c>
      <c r="E65" s="57">
        <f t="shared" ref="E65:E66" si="4">1/12</f>
        <v>8.3333333333333329E-2</v>
      </c>
      <c r="F65" s="53">
        <f t="shared" ref="F65" si="5">D65*E65</f>
        <v>107.995</v>
      </c>
    </row>
    <row r="66" spans="1:8" ht="24" customHeight="1" x14ac:dyDescent="0.25">
      <c r="A66" s="85" t="str">
        <f>A61</f>
        <v>CARGO B: SUPERVISOR DE ATIVIDADES ADMINISTRATIVAS AUXILIARES</v>
      </c>
      <c r="B66" s="94"/>
      <c r="C66" s="95"/>
      <c r="D66" s="11">
        <f>G52</f>
        <v>2302.39</v>
      </c>
      <c r="E66" s="57">
        <f t="shared" si="4"/>
        <v>8.3333333333333329E-2</v>
      </c>
      <c r="F66" s="53">
        <f t="shared" ref="F66" si="6">D66*E66</f>
        <v>191.86583333333331</v>
      </c>
    </row>
    <row r="67" spans="1:8" ht="38.25" customHeight="1" x14ac:dyDescent="0.25"/>
    <row r="68" spans="1:8" ht="24" customHeight="1" x14ac:dyDescent="0.25">
      <c r="A68" s="168" t="s">
        <v>17</v>
      </c>
      <c r="B68" s="169"/>
      <c r="C68" s="169"/>
      <c r="D68" s="169"/>
      <c r="E68" s="169"/>
      <c r="F68" s="169"/>
      <c r="G68" s="170"/>
    </row>
    <row r="69" spans="1:8" ht="30" customHeight="1" x14ac:dyDescent="0.25">
      <c r="A69" s="179" t="s">
        <v>3</v>
      </c>
      <c r="B69" s="180"/>
      <c r="C69" s="181"/>
      <c r="D69" s="1" t="s">
        <v>1</v>
      </c>
      <c r="E69" s="19" t="s">
        <v>18</v>
      </c>
      <c r="F69" s="19" t="s">
        <v>133</v>
      </c>
      <c r="G69" s="2" t="s">
        <v>4</v>
      </c>
    </row>
    <row r="70" spans="1:8" ht="24" customHeight="1" x14ac:dyDescent="0.25">
      <c r="A70" s="77" t="str">
        <f>A65</f>
        <v>CARGO A: AUXILIAR DE ATIVIDADES ADMINISTRATIVAS</v>
      </c>
      <c r="B70" s="79"/>
      <c r="C70" s="82"/>
      <c r="D70" s="11">
        <f>G51</f>
        <v>1295.94</v>
      </c>
      <c r="E70" s="52">
        <f t="shared" ref="E70:E71" si="7">1/3</f>
        <v>0.33333333333333331</v>
      </c>
      <c r="F70" s="57">
        <f t="shared" ref="F70:F71" si="8">1/12</f>
        <v>8.3333333333333329E-2</v>
      </c>
      <c r="G70" s="53">
        <f t="shared" ref="G70" si="9">D70*E70*F70</f>
        <v>35.998333333333335</v>
      </c>
    </row>
    <row r="71" spans="1:8" ht="24" customHeight="1" x14ac:dyDescent="0.25">
      <c r="A71" s="85" t="str">
        <f>A66</f>
        <v>CARGO B: SUPERVISOR DE ATIVIDADES ADMINISTRATIVAS AUXILIARES</v>
      </c>
      <c r="B71" s="94"/>
      <c r="C71" s="95"/>
      <c r="D71" s="11">
        <f>G52</f>
        <v>2302.39</v>
      </c>
      <c r="E71" s="52">
        <f t="shared" si="7"/>
        <v>0.33333333333333331</v>
      </c>
      <c r="F71" s="57">
        <f t="shared" si="8"/>
        <v>8.3333333333333329E-2</v>
      </c>
      <c r="G71" s="53">
        <f t="shared" ref="G71" si="10">D71*E71*F71</f>
        <v>63.955277777777766</v>
      </c>
    </row>
    <row r="73" spans="1:8" ht="24" customHeight="1" x14ac:dyDescent="0.25">
      <c r="A73" s="161" t="s">
        <v>134</v>
      </c>
      <c r="B73" s="162"/>
      <c r="C73" s="162"/>
      <c r="D73" s="162"/>
      <c r="E73" s="162"/>
      <c r="F73" s="162"/>
      <c r="G73" s="163"/>
    </row>
    <row r="74" spans="1:8" ht="24" customHeight="1" x14ac:dyDescent="0.25">
      <c r="A74" s="182" t="s">
        <v>3</v>
      </c>
      <c r="B74" s="183"/>
      <c r="C74" s="184"/>
      <c r="D74" s="1" t="s">
        <v>130</v>
      </c>
      <c r="E74" s="1" t="s">
        <v>129</v>
      </c>
      <c r="F74" s="1" t="s">
        <v>19</v>
      </c>
      <c r="G74" s="2" t="s">
        <v>16</v>
      </c>
    </row>
    <row r="75" spans="1:8" ht="24" customHeight="1" x14ac:dyDescent="0.25">
      <c r="A75" s="50" t="str">
        <f>A70</f>
        <v>CARGO A: AUXILIAR DE ATIVIDADES ADMINISTRATIVAS</v>
      </c>
      <c r="B75" s="86"/>
      <c r="C75" s="88"/>
      <c r="D75" s="11">
        <f>F60</f>
        <v>107.995</v>
      </c>
      <c r="E75" s="11">
        <f>F65</f>
        <v>107.995</v>
      </c>
      <c r="F75" s="11">
        <f>G70</f>
        <v>35.998333333333335</v>
      </c>
      <c r="G75" s="53">
        <f>SUM(D75:F75)</f>
        <v>251.98833333333334</v>
      </c>
    </row>
    <row r="76" spans="1:8" ht="24" customHeight="1" x14ac:dyDescent="0.25">
      <c r="A76" s="50" t="str">
        <f>A71</f>
        <v>CARGO B: SUPERVISOR DE ATIVIDADES ADMINISTRATIVAS AUXILIARES</v>
      </c>
      <c r="B76" s="86"/>
      <c r="C76" s="88"/>
      <c r="D76" s="11">
        <f>F61</f>
        <v>191.86583333333331</v>
      </c>
      <c r="E76" s="11">
        <f>F66</f>
        <v>191.86583333333331</v>
      </c>
      <c r="F76" s="11">
        <f>G71</f>
        <v>63.955277777777766</v>
      </c>
      <c r="G76" s="53">
        <f>SUM(D76:F76)</f>
        <v>447.68694444444441</v>
      </c>
    </row>
    <row r="78" spans="1:8" ht="24" customHeight="1" x14ac:dyDescent="0.25">
      <c r="A78" s="168" t="s">
        <v>21</v>
      </c>
      <c r="B78" s="169"/>
      <c r="C78" s="169"/>
      <c r="D78" s="169"/>
      <c r="E78" s="169"/>
      <c r="F78" s="169"/>
      <c r="G78" s="169"/>
      <c r="H78" s="170"/>
    </row>
    <row r="80" spans="1:8" ht="24" customHeight="1" x14ac:dyDescent="0.25">
      <c r="A80" s="161" t="s">
        <v>22</v>
      </c>
      <c r="B80" s="163"/>
    </row>
    <row r="81" spans="1:6" ht="24" customHeight="1" x14ac:dyDescent="0.25">
      <c r="A81" s="112" t="s">
        <v>23</v>
      </c>
      <c r="B81" s="112" t="s">
        <v>2</v>
      </c>
    </row>
    <row r="82" spans="1:6" ht="24" customHeight="1" x14ac:dyDescent="0.25">
      <c r="A82" s="13" t="s">
        <v>24</v>
      </c>
      <c r="B82" s="18">
        <v>0.2</v>
      </c>
    </row>
    <row r="83" spans="1:6" ht="24" customHeight="1" x14ac:dyDescent="0.25">
      <c r="A83" s="13" t="s">
        <v>25</v>
      </c>
      <c r="B83" s="18">
        <v>2.5000000000000001E-2</v>
      </c>
    </row>
    <row r="84" spans="1:6" ht="24" customHeight="1" x14ac:dyDescent="0.25">
      <c r="A84" s="13" t="s">
        <v>26</v>
      </c>
      <c r="B84" s="52">
        <v>0.03</v>
      </c>
    </row>
    <row r="85" spans="1:6" ht="24" customHeight="1" x14ac:dyDescent="0.25">
      <c r="A85" s="13" t="s">
        <v>27</v>
      </c>
      <c r="B85" s="18">
        <v>1.4999999999999999E-2</v>
      </c>
    </row>
    <row r="86" spans="1:6" ht="24" customHeight="1" x14ac:dyDescent="0.25">
      <c r="A86" s="13" t="s">
        <v>28</v>
      </c>
      <c r="B86" s="18">
        <v>0.01</v>
      </c>
    </row>
    <row r="87" spans="1:6" ht="24" customHeight="1" x14ac:dyDescent="0.25">
      <c r="A87" s="13" t="s">
        <v>29</v>
      </c>
      <c r="B87" s="18">
        <v>6.0000000000000001E-3</v>
      </c>
    </row>
    <row r="88" spans="1:6" ht="24" customHeight="1" x14ac:dyDescent="0.25">
      <c r="A88" s="13" t="s">
        <v>30</v>
      </c>
      <c r="B88" s="18">
        <v>2E-3</v>
      </c>
    </row>
    <row r="89" spans="1:6" ht="24" customHeight="1" x14ac:dyDescent="0.25">
      <c r="A89" s="13" t="s">
        <v>31</v>
      </c>
      <c r="B89" s="18">
        <v>0.08</v>
      </c>
    </row>
    <row r="90" spans="1:6" ht="24" customHeight="1" x14ac:dyDescent="0.25">
      <c r="A90" s="132" t="s">
        <v>32</v>
      </c>
      <c r="B90" s="133">
        <f>SUM(B82:B89)</f>
        <v>0.36800000000000005</v>
      </c>
    </row>
    <row r="92" spans="1:6" ht="24" customHeight="1" x14ac:dyDescent="0.25">
      <c r="A92" s="161" t="s">
        <v>33</v>
      </c>
      <c r="B92" s="162"/>
      <c r="C92" s="162"/>
      <c r="D92" s="162"/>
      <c r="E92" s="162"/>
      <c r="F92" s="163"/>
    </row>
    <row r="93" spans="1:6" ht="24" customHeight="1" x14ac:dyDescent="0.25">
      <c r="A93" s="161" t="s">
        <v>3</v>
      </c>
      <c r="B93" s="162"/>
      <c r="C93" s="163"/>
      <c r="D93" s="97" t="s">
        <v>1</v>
      </c>
      <c r="E93" s="97" t="s">
        <v>2</v>
      </c>
      <c r="F93" s="97" t="s">
        <v>4</v>
      </c>
    </row>
    <row r="94" spans="1:6" ht="24" customHeight="1" x14ac:dyDescent="0.25">
      <c r="A94" s="50" t="str">
        <f>A75</f>
        <v>CARGO A: AUXILIAR DE ATIVIDADES ADMINISTRATIVAS</v>
      </c>
      <c r="B94" s="86"/>
      <c r="C94" s="88"/>
      <c r="D94" s="11">
        <f>G51+G75</f>
        <v>1547.9283333333333</v>
      </c>
      <c r="E94" s="57">
        <f>SUM($B$82:$B$88)</f>
        <v>0.28800000000000003</v>
      </c>
      <c r="F94" s="53">
        <f>D94*E94</f>
        <v>445.80336000000005</v>
      </c>
    </row>
    <row r="95" spans="1:6" ht="24" customHeight="1" x14ac:dyDescent="0.25">
      <c r="A95" s="85" t="str">
        <f>A76</f>
        <v>CARGO B: SUPERVISOR DE ATIVIDADES ADMINISTRATIVAS AUXILIARES</v>
      </c>
      <c r="B95" s="94"/>
      <c r="C95" s="95"/>
      <c r="D95" s="11">
        <f>G52+G76</f>
        <v>2750.0769444444441</v>
      </c>
      <c r="E95" s="57">
        <f>SUM($B$82:$B$88)</f>
        <v>0.28800000000000003</v>
      </c>
      <c r="F95" s="53">
        <f>D95*E95</f>
        <v>792.02215999999999</v>
      </c>
    </row>
    <row r="97" spans="1:8" ht="24" customHeight="1" x14ac:dyDescent="0.25">
      <c r="A97" s="161" t="s">
        <v>34</v>
      </c>
      <c r="B97" s="162"/>
      <c r="C97" s="162"/>
      <c r="D97" s="162"/>
      <c r="E97" s="162"/>
      <c r="F97" s="163"/>
    </row>
    <row r="98" spans="1:8" ht="24" customHeight="1" x14ac:dyDescent="0.25">
      <c r="A98" s="165" t="s">
        <v>3</v>
      </c>
      <c r="B98" s="165"/>
      <c r="C98" s="165"/>
      <c r="D98" s="97" t="s">
        <v>1</v>
      </c>
      <c r="E98" s="97" t="s">
        <v>2</v>
      </c>
      <c r="F98" s="97" t="s">
        <v>4</v>
      </c>
    </row>
    <row r="99" spans="1:8" ht="24" customHeight="1" x14ac:dyDescent="0.25">
      <c r="A99" s="50" t="str">
        <f>A94</f>
        <v>CARGO A: AUXILIAR DE ATIVIDADES ADMINISTRATIVAS</v>
      </c>
      <c r="B99" s="86"/>
      <c r="C99" s="88"/>
      <c r="D99" s="98">
        <f>G51+G75</f>
        <v>1547.9283333333333</v>
      </c>
      <c r="E99" s="99">
        <f t="shared" ref="E99:E100" si="11">$B$89</f>
        <v>0.08</v>
      </c>
      <c r="F99" s="100">
        <f>D99*E99</f>
        <v>123.83426666666666</v>
      </c>
    </row>
    <row r="100" spans="1:8" ht="24" customHeight="1" x14ac:dyDescent="0.25">
      <c r="A100" s="50" t="str">
        <f>A95</f>
        <v>CARGO B: SUPERVISOR DE ATIVIDADES ADMINISTRATIVAS AUXILIARES</v>
      </c>
      <c r="B100" s="86"/>
      <c r="C100" s="88"/>
      <c r="D100" s="98">
        <f>G52+G76</f>
        <v>2750.0769444444441</v>
      </c>
      <c r="E100" s="99">
        <f t="shared" si="11"/>
        <v>0.08</v>
      </c>
      <c r="F100" s="100">
        <f>D100*E100</f>
        <v>220.00615555555552</v>
      </c>
    </row>
    <row r="102" spans="1:8" ht="24" customHeight="1" x14ac:dyDescent="0.25">
      <c r="A102" s="161" t="s">
        <v>21</v>
      </c>
      <c r="B102" s="162"/>
      <c r="C102" s="162"/>
      <c r="D102" s="162"/>
      <c r="E102" s="162"/>
      <c r="F102" s="163"/>
    </row>
    <row r="103" spans="1:8" ht="24" customHeight="1" x14ac:dyDescent="0.25">
      <c r="A103" s="182" t="s">
        <v>3</v>
      </c>
      <c r="B103" s="183"/>
      <c r="C103" s="184"/>
      <c r="D103" s="1" t="s">
        <v>35</v>
      </c>
      <c r="E103" s="1" t="s">
        <v>31</v>
      </c>
      <c r="F103" s="2" t="s">
        <v>16</v>
      </c>
    </row>
    <row r="104" spans="1:8" ht="24" customHeight="1" x14ac:dyDescent="0.25">
      <c r="A104" s="50" t="str">
        <f>A99</f>
        <v>CARGO A: AUXILIAR DE ATIVIDADES ADMINISTRATIVAS</v>
      </c>
      <c r="B104" s="86"/>
      <c r="C104" s="88"/>
      <c r="D104" s="11">
        <f>F94</f>
        <v>445.80336000000005</v>
      </c>
      <c r="E104" s="11">
        <f>F99</f>
        <v>123.83426666666666</v>
      </c>
      <c r="F104" s="53">
        <f>D104+E104</f>
        <v>569.63762666666673</v>
      </c>
    </row>
    <row r="105" spans="1:8" ht="24" customHeight="1" x14ac:dyDescent="0.25">
      <c r="A105" s="50" t="str">
        <f>A100</f>
        <v>CARGO B: SUPERVISOR DE ATIVIDADES ADMINISTRATIVAS AUXILIARES</v>
      </c>
      <c r="B105" s="86"/>
      <c r="C105" s="88"/>
      <c r="D105" s="11">
        <f>F95</f>
        <v>792.02215999999999</v>
      </c>
      <c r="E105" s="11">
        <f>F100</f>
        <v>220.00615555555552</v>
      </c>
      <c r="F105" s="53">
        <f>D105+E105</f>
        <v>1012.0283155555555</v>
      </c>
    </row>
    <row r="106" spans="1:8" ht="24" customHeight="1" x14ac:dyDescent="0.25">
      <c r="A106" s="76"/>
      <c r="B106" s="91"/>
      <c r="C106" s="91"/>
      <c r="D106" s="92"/>
    </row>
    <row r="108" spans="1:8" ht="24" customHeight="1" x14ac:dyDescent="0.25">
      <c r="A108" s="168" t="s">
        <v>36</v>
      </c>
      <c r="B108" s="169"/>
      <c r="C108" s="169"/>
      <c r="D108" s="169"/>
      <c r="E108" s="169"/>
      <c r="F108" s="169"/>
      <c r="G108" s="169"/>
      <c r="H108" s="170"/>
    </row>
    <row r="109" spans="1:8" ht="24" customHeight="1" x14ac:dyDescent="0.25">
      <c r="A109" s="185" t="s">
        <v>37</v>
      </c>
      <c r="B109" s="185"/>
      <c r="C109" s="185"/>
      <c r="D109" s="185"/>
      <c r="E109" s="185"/>
      <c r="F109" s="185"/>
      <c r="G109" s="20"/>
    </row>
    <row r="110" spans="1:8" ht="26.25" customHeight="1" x14ac:dyDescent="0.25"/>
    <row r="111" spans="1:8" ht="24" customHeight="1" x14ac:dyDescent="0.25">
      <c r="A111" s="161" t="s">
        <v>42</v>
      </c>
      <c r="B111" s="162"/>
      <c r="C111" s="162"/>
      <c r="D111" s="162"/>
      <c r="E111" s="162"/>
      <c r="F111" s="162"/>
      <c r="G111" s="163"/>
    </row>
    <row r="112" spans="1:8" ht="31.5" x14ac:dyDescent="0.25">
      <c r="A112" s="182" t="s">
        <v>3</v>
      </c>
      <c r="B112" s="183"/>
      <c r="C112" s="184"/>
      <c r="D112" s="1" t="s">
        <v>38</v>
      </c>
      <c r="E112" s="1" t="s">
        <v>39</v>
      </c>
      <c r="F112" s="19" t="s">
        <v>41</v>
      </c>
      <c r="G112" s="2" t="s">
        <v>40</v>
      </c>
    </row>
    <row r="113" spans="1:7" ht="24" customHeight="1" x14ac:dyDescent="0.25">
      <c r="A113" s="50" t="str">
        <f>A104</f>
        <v>CARGO A: AUXILIAR DE ATIVIDADES ADMINISTRATIVAS</v>
      </c>
      <c r="B113" s="86"/>
      <c r="C113" s="88"/>
      <c r="D113" s="11">
        <v>2.85</v>
      </c>
      <c r="E113" s="58">
        <v>2</v>
      </c>
      <c r="F113" s="58">
        <v>22</v>
      </c>
      <c r="G113" s="53">
        <f t="shared" ref="G113" si="12">D113*E113*F113</f>
        <v>125.4</v>
      </c>
    </row>
    <row r="114" spans="1:7" ht="24" customHeight="1" x14ac:dyDescent="0.25">
      <c r="A114" s="50" t="str">
        <f>A105</f>
        <v>CARGO B: SUPERVISOR DE ATIVIDADES ADMINISTRATIVAS AUXILIARES</v>
      </c>
      <c r="B114" s="86"/>
      <c r="C114" s="88"/>
      <c r="D114" s="11">
        <v>2.85</v>
      </c>
      <c r="E114" s="58">
        <v>2</v>
      </c>
      <c r="F114" s="58">
        <v>22</v>
      </c>
      <c r="G114" s="53">
        <f t="shared" ref="G114" si="13">D114*E114*F114</f>
        <v>125.4</v>
      </c>
    </row>
    <row r="116" spans="1:7" ht="24" customHeight="1" x14ac:dyDescent="0.25">
      <c r="A116" s="161" t="s">
        <v>46</v>
      </c>
      <c r="B116" s="162"/>
      <c r="C116" s="162"/>
      <c r="D116" s="162"/>
      <c r="E116" s="162"/>
      <c r="F116" s="162"/>
      <c r="G116" s="163"/>
    </row>
    <row r="117" spans="1:7" ht="24" customHeight="1" x14ac:dyDescent="0.25">
      <c r="A117" s="182" t="s">
        <v>3</v>
      </c>
      <c r="B117" s="183"/>
      <c r="C117" s="184"/>
      <c r="D117" s="1" t="s">
        <v>1</v>
      </c>
      <c r="E117" s="1" t="s">
        <v>43</v>
      </c>
      <c r="F117" s="1" t="s">
        <v>2</v>
      </c>
      <c r="G117" s="2" t="s">
        <v>44</v>
      </c>
    </row>
    <row r="118" spans="1:7" ht="24" customHeight="1" x14ac:dyDescent="0.25">
      <c r="A118" s="50" t="str">
        <f>A113</f>
        <v>CARGO A: AUXILIAR DE ATIVIDADES ADMINISTRATIVAS</v>
      </c>
      <c r="B118" s="86"/>
      <c r="C118" s="88"/>
      <c r="D118" s="11">
        <f>D9</f>
        <v>1295.94</v>
      </c>
      <c r="E118" s="59">
        <v>1</v>
      </c>
      <c r="F118" s="59">
        <v>0.06</v>
      </c>
      <c r="G118" s="53">
        <f t="shared" ref="G118" si="14">D118*E118*F118</f>
        <v>77.756399999999999</v>
      </c>
    </row>
    <row r="119" spans="1:7" ht="24" customHeight="1" x14ac:dyDescent="0.25">
      <c r="A119" s="50" t="str">
        <f>A114</f>
        <v>CARGO B: SUPERVISOR DE ATIVIDADES ADMINISTRATIVAS AUXILIARES</v>
      </c>
      <c r="B119" s="86"/>
      <c r="C119" s="88"/>
      <c r="D119" s="11">
        <f>D10</f>
        <v>2302.39</v>
      </c>
      <c r="E119" s="59">
        <v>1</v>
      </c>
      <c r="F119" s="59">
        <v>0.06</v>
      </c>
      <c r="G119" s="53">
        <f t="shared" ref="G119" si="15">D119*E119*F119</f>
        <v>138.14339999999999</v>
      </c>
    </row>
    <row r="121" spans="1:7" ht="24" customHeight="1" x14ac:dyDescent="0.25">
      <c r="A121" s="161" t="s">
        <v>48</v>
      </c>
      <c r="B121" s="162"/>
      <c r="C121" s="162"/>
      <c r="D121" s="162"/>
      <c r="E121" s="162"/>
      <c r="F121" s="162"/>
      <c r="G121" s="163"/>
    </row>
    <row r="122" spans="1:7" ht="24" customHeight="1" x14ac:dyDescent="0.25">
      <c r="A122" s="182" t="s">
        <v>3</v>
      </c>
      <c r="B122" s="183"/>
      <c r="C122" s="183"/>
      <c r="D122" s="184"/>
      <c r="E122" s="1" t="s">
        <v>40</v>
      </c>
      <c r="F122" s="1" t="s">
        <v>45</v>
      </c>
      <c r="G122" s="2" t="s">
        <v>47</v>
      </c>
    </row>
    <row r="123" spans="1:7" ht="24" customHeight="1" x14ac:dyDescent="0.25">
      <c r="A123" s="50" t="str">
        <f>A118</f>
        <v>CARGO A: AUXILIAR DE ATIVIDADES ADMINISTRATIVAS</v>
      </c>
      <c r="B123" s="86"/>
      <c r="C123" s="86"/>
      <c r="D123" s="88"/>
      <c r="E123" s="11">
        <f>G113</f>
        <v>125.4</v>
      </c>
      <c r="F123" s="11">
        <f>G118</f>
        <v>77.756399999999999</v>
      </c>
      <c r="G123" s="53">
        <f>E123-F123</f>
        <v>47.643600000000006</v>
      </c>
    </row>
    <row r="124" spans="1:7" ht="24" customHeight="1" x14ac:dyDescent="0.25">
      <c r="A124" s="50" t="str">
        <f>A119</f>
        <v>CARGO B: SUPERVISOR DE ATIVIDADES ADMINISTRATIVAS AUXILIARES</v>
      </c>
      <c r="B124" s="86"/>
      <c r="C124" s="86"/>
      <c r="D124" s="88"/>
      <c r="E124" s="11"/>
      <c r="F124" s="11"/>
      <c r="G124" s="53"/>
    </row>
    <row r="126" spans="1:7" ht="24" customHeight="1" x14ac:dyDescent="0.25">
      <c r="A126" s="185" t="s">
        <v>49</v>
      </c>
      <c r="B126" s="185"/>
      <c r="C126" s="185"/>
      <c r="D126" s="185"/>
      <c r="E126" s="185"/>
      <c r="F126" s="185"/>
      <c r="G126" s="20"/>
    </row>
    <row r="127" spans="1:7" ht="24" customHeight="1" x14ac:dyDescent="0.25">
      <c r="A127" s="161" t="s">
        <v>49</v>
      </c>
      <c r="B127" s="162"/>
      <c r="C127" s="162"/>
      <c r="D127" s="162"/>
      <c r="E127" s="162"/>
      <c r="F127" s="162"/>
      <c r="G127" s="163"/>
    </row>
    <row r="128" spans="1:7" ht="31.5" x14ac:dyDescent="0.25">
      <c r="A128" s="182" t="s">
        <v>3</v>
      </c>
      <c r="B128" s="183"/>
      <c r="C128" s="183"/>
      <c r="D128" s="184"/>
      <c r="E128" s="1" t="s">
        <v>50</v>
      </c>
      <c r="F128" s="19" t="s">
        <v>41</v>
      </c>
      <c r="G128" s="2" t="s">
        <v>4</v>
      </c>
    </row>
    <row r="129" spans="1:8" ht="24" customHeight="1" x14ac:dyDescent="0.25">
      <c r="A129" s="50" t="str">
        <f>A123</f>
        <v>CARGO A: AUXILIAR DE ATIVIDADES ADMINISTRATIVAS</v>
      </c>
      <c r="B129" s="86"/>
      <c r="C129" s="86"/>
      <c r="D129" s="88"/>
      <c r="E129" s="11">
        <v>28.05</v>
      </c>
      <c r="F129" s="101">
        <f>F113</f>
        <v>22</v>
      </c>
      <c r="G129" s="53">
        <f>E129*F129</f>
        <v>617.1</v>
      </c>
    </row>
    <row r="130" spans="1:8" ht="24" customHeight="1" x14ac:dyDescent="0.25">
      <c r="A130" s="50" t="str">
        <f>A124</f>
        <v>CARGO B: SUPERVISOR DE ATIVIDADES ADMINISTRATIVAS AUXILIARES</v>
      </c>
      <c r="B130" s="86"/>
      <c r="C130" s="86"/>
      <c r="D130" s="88"/>
      <c r="E130" s="11">
        <v>28.05</v>
      </c>
      <c r="F130" s="101">
        <f>F114</f>
        <v>22</v>
      </c>
      <c r="G130" s="53">
        <f>E130*F130</f>
        <v>617.1</v>
      </c>
    </row>
    <row r="132" spans="1:8" ht="24" customHeight="1" x14ac:dyDescent="0.25">
      <c r="A132" s="161" t="s">
        <v>51</v>
      </c>
      <c r="B132" s="162"/>
      <c r="C132" s="162"/>
      <c r="D132" s="162"/>
      <c r="E132" s="162"/>
      <c r="F132" s="162"/>
      <c r="G132" s="163"/>
    </row>
    <row r="133" spans="1:8" ht="24" customHeight="1" x14ac:dyDescent="0.25">
      <c r="A133" s="182" t="s">
        <v>3</v>
      </c>
      <c r="B133" s="183"/>
      <c r="C133" s="183"/>
      <c r="D133" s="184"/>
      <c r="E133" s="1" t="s">
        <v>1</v>
      </c>
      <c r="F133" s="1" t="s">
        <v>2</v>
      </c>
      <c r="G133" s="2" t="s">
        <v>44</v>
      </c>
    </row>
    <row r="134" spans="1:8" ht="24" customHeight="1" x14ac:dyDescent="0.25">
      <c r="A134" s="50" t="str">
        <f>A129</f>
        <v>CARGO A: AUXILIAR DE ATIVIDADES ADMINISTRATIVAS</v>
      </c>
      <c r="B134" s="86"/>
      <c r="C134" s="86"/>
      <c r="D134" s="88"/>
      <c r="E134" s="11">
        <f>G129</f>
        <v>617.1</v>
      </c>
      <c r="F134" s="59">
        <v>0.2</v>
      </c>
      <c r="G134" s="53">
        <f t="shared" ref="G134" si="16">E134*F134</f>
        <v>123.42000000000002</v>
      </c>
    </row>
    <row r="135" spans="1:8" ht="24" customHeight="1" x14ac:dyDescent="0.25">
      <c r="A135" s="50" t="str">
        <f>A130</f>
        <v>CARGO B: SUPERVISOR DE ATIVIDADES ADMINISTRATIVAS AUXILIARES</v>
      </c>
      <c r="B135" s="86"/>
      <c r="C135" s="86"/>
      <c r="D135" s="88"/>
      <c r="E135" s="11">
        <f>G130</f>
        <v>617.1</v>
      </c>
      <c r="F135" s="59">
        <v>0.2</v>
      </c>
      <c r="G135" s="53">
        <f t="shared" ref="G135" si="17">E135*F135</f>
        <v>123.42000000000002</v>
      </c>
    </row>
    <row r="137" spans="1:8" ht="24" customHeight="1" x14ac:dyDescent="0.25">
      <c r="A137" s="161" t="s">
        <v>52</v>
      </c>
      <c r="B137" s="162"/>
      <c r="C137" s="162"/>
      <c r="D137" s="162"/>
      <c r="E137" s="162"/>
      <c r="F137" s="162"/>
      <c r="G137" s="163"/>
    </row>
    <row r="138" spans="1:8" ht="24" customHeight="1" x14ac:dyDescent="0.25">
      <c r="A138" s="187" t="s">
        <v>3</v>
      </c>
      <c r="B138" s="180"/>
      <c r="C138" s="180"/>
      <c r="D138" s="181"/>
      <c r="E138" s="1" t="s">
        <v>40</v>
      </c>
      <c r="F138" s="1" t="s">
        <v>44</v>
      </c>
      <c r="G138" s="2" t="s">
        <v>47</v>
      </c>
    </row>
    <row r="139" spans="1:8" ht="24" customHeight="1" x14ac:dyDescent="0.25">
      <c r="A139" s="50" t="str">
        <f>A134</f>
        <v>CARGO A: AUXILIAR DE ATIVIDADES ADMINISTRATIVAS</v>
      </c>
      <c r="B139" s="86"/>
      <c r="C139" s="86"/>
      <c r="D139" s="88"/>
      <c r="E139" s="11">
        <f>G129</f>
        <v>617.1</v>
      </c>
      <c r="F139" s="102">
        <f>G134</f>
        <v>123.42000000000002</v>
      </c>
      <c r="G139" s="53">
        <f t="shared" ref="G139" si="18">E139-F139</f>
        <v>493.68</v>
      </c>
    </row>
    <row r="140" spans="1:8" ht="24" customHeight="1" x14ac:dyDescent="0.25">
      <c r="A140" s="50" t="str">
        <f>A135</f>
        <v>CARGO B: SUPERVISOR DE ATIVIDADES ADMINISTRATIVAS AUXILIARES</v>
      </c>
      <c r="B140" s="86"/>
      <c r="C140" s="86"/>
      <c r="D140" s="88"/>
      <c r="E140" s="11">
        <f>G130</f>
        <v>617.1</v>
      </c>
      <c r="F140" s="102">
        <f>G135</f>
        <v>123.42000000000002</v>
      </c>
      <c r="G140" s="53">
        <f>E140-F140</f>
        <v>493.68</v>
      </c>
    </row>
    <row r="142" spans="1:8" ht="51.75" customHeight="1" x14ac:dyDescent="0.25">
      <c r="A142" s="177" t="s">
        <v>259</v>
      </c>
      <c r="B142" s="177"/>
      <c r="C142" s="177"/>
      <c r="D142" s="177"/>
      <c r="E142" s="177"/>
      <c r="F142" s="177"/>
      <c r="G142" s="177"/>
      <c r="H142" s="177"/>
    </row>
    <row r="144" spans="1:8" ht="24" customHeight="1" x14ac:dyDescent="0.25">
      <c r="A144" s="161" t="s">
        <v>241</v>
      </c>
      <c r="B144" s="162"/>
      <c r="C144" s="162"/>
      <c r="D144" s="162"/>
      <c r="E144" s="162"/>
      <c r="F144" s="162"/>
      <c r="G144" s="163"/>
    </row>
    <row r="145" spans="1:8" ht="24" customHeight="1" x14ac:dyDescent="0.25">
      <c r="A145" s="161" t="s">
        <v>3</v>
      </c>
      <c r="B145" s="162"/>
      <c r="C145" s="162"/>
      <c r="D145" s="163"/>
      <c r="E145" s="112" t="s">
        <v>243</v>
      </c>
      <c r="F145" s="112"/>
      <c r="G145" s="112"/>
    </row>
    <row r="146" spans="1:8" ht="24" customHeight="1" x14ac:dyDescent="0.25">
      <c r="A146" s="50" t="str">
        <f>A139</f>
        <v>CARGO A: AUXILIAR DE ATIVIDADES ADMINISTRATIVAS</v>
      </c>
      <c r="B146" s="86"/>
      <c r="C146" s="86"/>
      <c r="D146" s="88"/>
      <c r="E146" s="11">
        <v>34.090000000000003</v>
      </c>
      <c r="F146" s="15"/>
      <c r="G146" s="51"/>
    </row>
    <row r="147" spans="1:8" ht="24" customHeight="1" x14ac:dyDescent="0.25">
      <c r="A147" s="50" t="str">
        <f>A140</f>
        <v>CARGO B: SUPERVISOR DE ATIVIDADES ADMINISTRATIVAS AUXILIARES</v>
      </c>
      <c r="B147" s="86"/>
      <c r="C147" s="86"/>
      <c r="D147" s="88"/>
      <c r="E147" s="15">
        <f>E146</f>
        <v>34.090000000000003</v>
      </c>
      <c r="F147" s="15"/>
      <c r="G147" s="51"/>
    </row>
    <row r="149" spans="1:8" ht="46.5" customHeight="1" x14ac:dyDescent="0.25">
      <c r="A149" s="178" t="s">
        <v>269</v>
      </c>
      <c r="B149" s="177"/>
      <c r="C149" s="177"/>
      <c r="D149" s="177"/>
      <c r="E149" s="177"/>
      <c r="F149" s="177"/>
      <c r="G149" s="177"/>
      <c r="H149" s="177"/>
    </row>
    <row r="151" spans="1:8" ht="24" customHeight="1" x14ac:dyDescent="0.25">
      <c r="A151" s="161" t="s">
        <v>242</v>
      </c>
      <c r="B151" s="162"/>
      <c r="C151" s="162"/>
      <c r="D151" s="162"/>
      <c r="E151" s="162"/>
      <c r="F151" s="162"/>
      <c r="G151" s="163"/>
    </row>
    <row r="152" spans="1:8" ht="24" customHeight="1" x14ac:dyDescent="0.25">
      <c r="A152" s="161" t="s">
        <v>3</v>
      </c>
      <c r="B152" s="162"/>
      <c r="C152" s="162"/>
      <c r="D152" s="163"/>
      <c r="E152" s="112" t="s">
        <v>243</v>
      </c>
      <c r="F152" s="112"/>
      <c r="G152" s="112"/>
    </row>
    <row r="153" spans="1:8" ht="24" customHeight="1" x14ac:dyDescent="0.25">
      <c r="A153" s="50" t="str">
        <f>A146</f>
        <v>CARGO A: AUXILIAR DE ATIVIDADES ADMINISTRATIVAS</v>
      </c>
      <c r="B153" s="86"/>
      <c r="C153" s="86"/>
      <c r="D153" s="88"/>
      <c r="E153" s="11">
        <v>4</v>
      </c>
      <c r="F153" s="15"/>
      <c r="G153" s="51"/>
    </row>
    <row r="154" spans="1:8" ht="24" customHeight="1" x14ac:dyDescent="0.25">
      <c r="A154" s="50" t="str">
        <f>A147</f>
        <v>CARGO B: SUPERVISOR DE ATIVIDADES ADMINISTRATIVAS AUXILIARES</v>
      </c>
      <c r="B154" s="86"/>
      <c r="C154" s="86"/>
      <c r="D154" s="88"/>
      <c r="E154" s="15">
        <f>E153</f>
        <v>4</v>
      </c>
      <c r="F154" s="15"/>
      <c r="G154" s="51"/>
    </row>
    <row r="155" spans="1:8" ht="24" customHeight="1" x14ac:dyDescent="0.25">
      <c r="A155" s="76"/>
      <c r="B155" s="26"/>
      <c r="C155" s="26"/>
      <c r="D155" s="26"/>
      <c r="E155" s="107"/>
      <c r="F155" s="107"/>
      <c r="G155" s="108"/>
    </row>
    <row r="156" spans="1:8" ht="24" customHeight="1" x14ac:dyDescent="0.25">
      <c r="A156" s="178" t="s">
        <v>268</v>
      </c>
      <c r="B156" s="177"/>
      <c r="C156" s="177"/>
      <c r="D156" s="177"/>
      <c r="E156" s="177"/>
      <c r="F156" s="177"/>
      <c r="G156" s="177"/>
      <c r="H156" s="177"/>
    </row>
    <row r="157" spans="1:8" ht="12.75" customHeight="1" x14ac:dyDescent="0.25">
      <c r="A157" s="76"/>
      <c r="B157" s="26"/>
      <c r="C157" s="26"/>
      <c r="D157" s="26"/>
      <c r="E157" s="107"/>
      <c r="F157" s="107"/>
      <c r="G157" s="108"/>
    </row>
    <row r="158" spans="1:8" ht="24" customHeight="1" x14ac:dyDescent="0.25">
      <c r="A158" s="161" t="s">
        <v>267</v>
      </c>
      <c r="B158" s="162"/>
      <c r="C158" s="162"/>
      <c r="D158" s="162"/>
      <c r="E158" s="162"/>
      <c r="F158" s="162"/>
      <c r="G158" s="163"/>
    </row>
    <row r="159" spans="1:8" ht="24" customHeight="1" x14ac:dyDescent="0.25">
      <c r="A159" s="161" t="s">
        <v>3</v>
      </c>
      <c r="B159" s="162"/>
      <c r="C159" s="162"/>
      <c r="D159" s="163"/>
      <c r="E159" s="112" t="s">
        <v>1</v>
      </c>
      <c r="F159" s="112" t="s">
        <v>2</v>
      </c>
      <c r="G159" s="112" t="s">
        <v>270</v>
      </c>
    </row>
    <row r="160" spans="1:8" ht="24" customHeight="1" x14ac:dyDescent="0.25">
      <c r="A160" s="50" t="str">
        <f>A153</f>
        <v>CARGO A: AUXILIAR DE ATIVIDADES ADMINISTRATIVAS</v>
      </c>
      <c r="B160" s="86"/>
      <c r="C160" s="86"/>
      <c r="D160" s="88"/>
      <c r="E160" s="11">
        <v>266.33999999999997</v>
      </c>
      <c r="F160" s="59">
        <v>0.2</v>
      </c>
      <c r="G160" s="53">
        <f>E160*F160</f>
        <v>53.268000000000001</v>
      </c>
    </row>
    <row r="161" spans="1:8" ht="24" customHeight="1" x14ac:dyDescent="0.25">
      <c r="A161" s="50" t="str">
        <f>A154</f>
        <v>CARGO B: SUPERVISOR DE ATIVIDADES ADMINISTRATIVAS AUXILIARES</v>
      </c>
      <c r="B161" s="86"/>
      <c r="C161" s="86"/>
      <c r="D161" s="88"/>
      <c r="E161" s="11">
        <v>266.33999999999997</v>
      </c>
      <c r="F161" s="59">
        <v>0.2</v>
      </c>
      <c r="G161" s="53">
        <f t="shared" ref="G161" si="19">E161*F161</f>
        <v>53.268000000000001</v>
      </c>
    </row>
    <row r="162" spans="1:8" ht="24" customHeight="1" x14ac:dyDescent="0.25">
      <c r="A162" s="76"/>
      <c r="B162" s="26"/>
      <c r="C162" s="26"/>
      <c r="D162" s="26"/>
      <c r="E162" s="107"/>
      <c r="F162" s="107"/>
      <c r="G162" s="108"/>
    </row>
    <row r="163" spans="1:8" ht="24" customHeight="1" x14ac:dyDescent="0.25">
      <c r="A163" s="161" t="s">
        <v>36</v>
      </c>
      <c r="B163" s="162"/>
      <c r="C163" s="162"/>
      <c r="D163" s="162"/>
      <c r="E163" s="162"/>
      <c r="F163" s="162"/>
      <c r="G163" s="162"/>
      <c r="H163" s="163"/>
    </row>
    <row r="164" spans="1:8" ht="45.75" customHeight="1" x14ac:dyDescent="0.25">
      <c r="A164" s="161" t="s">
        <v>3</v>
      </c>
      <c r="B164" s="163"/>
      <c r="C164" s="112" t="s">
        <v>53</v>
      </c>
      <c r="D164" s="112" t="s">
        <v>54</v>
      </c>
      <c r="E164" s="130" t="str">
        <f>A144</f>
        <v xml:space="preserve">BENEFÍCIO Assistência médica e famíliar </v>
      </c>
      <c r="F164" s="130" t="str">
        <f>A151</f>
        <v>BENEFÍCIO Seguro de vida, invalidez e funeral</v>
      </c>
      <c r="G164" s="130" t="str">
        <f>A156</f>
        <v>BENEFÍCIO AUXÍLIO CRECHE</v>
      </c>
      <c r="H164" s="112" t="s">
        <v>16</v>
      </c>
    </row>
    <row r="165" spans="1:8" ht="39.950000000000003" customHeight="1" x14ac:dyDescent="0.25">
      <c r="A165" s="175" t="str">
        <f>A153</f>
        <v>CARGO A: AUXILIAR DE ATIVIDADES ADMINISTRATIVAS</v>
      </c>
      <c r="B165" s="176"/>
      <c r="C165" s="15">
        <f>G123</f>
        <v>47.643600000000006</v>
      </c>
      <c r="D165" s="15">
        <f>G139</f>
        <v>493.68</v>
      </c>
      <c r="E165" s="15">
        <f>E146</f>
        <v>34.090000000000003</v>
      </c>
      <c r="F165" s="15">
        <f>E153</f>
        <v>4</v>
      </c>
      <c r="G165" s="15">
        <f>G160</f>
        <v>53.268000000000001</v>
      </c>
      <c r="H165" s="51">
        <f>SUM(C165:G165)</f>
        <v>632.68160000000012</v>
      </c>
    </row>
    <row r="166" spans="1:8" ht="39.950000000000003" customHeight="1" x14ac:dyDescent="0.25">
      <c r="A166" s="175" t="str">
        <f>A154</f>
        <v>CARGO B: SUPERVISOR DE ATIVIDADES ADMINISTRATIVAS AUXILIARES</v>
      </c>
      <c r="B166" s="176"/>
      <c r="C166" s="15">
        <f>G124</f>
        <v>0</v>
      </c>
      <c r="D166" s="15">
        <f>G140</f>
        <v>493.68</v>
      </c>
      <c r="E166" s="15">
        <f>E147</f>
        <v>34.090000000000003</v>
      </c>
      <c r="F166" s="15">
        <f>E154</f>
        <v>4</v>
      </c>
      <c r="G166" s="15">
        <f>G161</f>
        <v>53.268000000000001</v>
      </c>
      <c r="H166" s="51">
        <f>SUM(C166:G166)</f>
        <v>585.03800000000001</v>
      </c>
    </row>
    <row r="168" spans="1:8" ht="24" customHeight="1" x14ac:dyDescent="0.25">
      <c r="A168" s="174" t="s">
        <v>131</v>
      </c>
      <c r="B168" s="174"/>
      <c r="C168" s="174"/>
      <c r="D168" s="174"/>
      <c r="E168" s="174"/>
      <c r="F168" s="174"/>
      <c r="G168" s="174"/>
      <c r="H168" s="174"/>
    </row>
    <row r="170" spans="1:8" ht="24" customHeight="1" x14ac:dyDescent="0.25">
      <c r="A170" s="161" t="s">
        <v>131</v>
      </c>
      <c r="B170" s="162"/>
      <c r="C170" s="162"/>
      <c r="D170" s="162"/>
      <c r="E170" s="162"/>
      <c r="F170" s="162"/>
      <c r="G170" s="163"/>
    </row>
    <row r="171" spans="1:8" ht="24" customHeight="1" x14ac:dyDescent="0.25">
      <c r="A171" s="161" t="s">
        <v>3</v>
      </c>
      <c r="B171" s="162"/>
      <c r="C171" s="163"/>
      <c r="D171" s="112" t="s">
        <v>64</v>
      </c>
      <c r="E171" s="112" t="s">
        <v>65</v>
      </c>
      <c r="F171" s="112" t="s">
        <v>66</v>
      </c>
      <c r="G171" s="112" t="s">
        <v>16</v>
      </c>
    </row>
    <row r="172" spans="1:8" ht="24" customHeight="1" x14ac:dyDescent="0.25">
      <c r="A172" s="50" t="str">
        <f>A165</f>
        <v>CARGO A: AUXILIAR DE ATIVIDADES ADMINISTRATIVAS</v>
      </c>
      <c r="B172" s="86"/>
      <c r="C172" s="88"/>
      <c r="D172" s="15">
        <f>G75</f>
        <v>251.98833333333334</v>
      </c>
      <c r="E172" s="15">
        <f>F104</f>
        <v>569.63762666666673</v>
      </c>
      <c r="F172" s="15">
        <f>H165</f>
        <v>632.68160000000012</v>
      </c>
      <c r="G172" s="51">
        <f>SUM(D172:F172)</f>
        <v>1454.3075600000002</v>
      </c>
    </row>
    <row r="173" spans="1:8" ht="24" customHeight="1" x14ac:dyDescent="0.25">
      <c r="A173" s="50" t="str">
        <f>A166</f>
        <v>CARGO B: SUPERVISOR DE ATIVIDADES ADMINISTRATIVAS AUXILIARES</v>
      </c>
      <c r="B173" s="86"/>
      <c r="C173" s="88"/>
      <c r="D173" s="15">
        <f>G76</f>
        <v>447.68694444444441</v>
      </c>
      <c r="E173" s="15">
        <f>F105</f>
        <v>1012.0283155555555</v>
      </c>
      <c r="F173" s="15">
        <f>H166</f>
        <v>585.03800000000001</v>
      </c>
      <c r="G173" s="51">
        <f>SUM(D173:F173)</f>
        <v>2044.75326</v>
      </c>
    </row>
    <row r="175" spans="1:8" ht="24" customHeight="1" x14ac:dyDescent="0.25">
      <c r="A175" s="171" t="s">
        <v>55</v>
      </c>
      <c r="B175" s="172"/>
      <c r="C175" s="172"/>
      <c r="D175" s="172"/>
      <c r="E175" s="172"/>
      <c r="F175" s="172"/>
      <c r="G175" s="172"/>
      <c r="H175" s="173"/>
    </row>
    <row r="177" spans="1:10" ht="15.75" x14ac:dyDescent="0.25">
      <c r="A177" s="199" t="s">
        <v>244</v>
      </c>
      <c r="B177" s="199"/>
    </row>
    <row r="178" spans="1:10" ht="15.75" x14ac:dyDescent="0.25">
      <c r="A178" s="112" t="s">
        <v>56</v>
      </c>
      <c r="B178" s="112" t="s">
        <v>2</v>
      </c>
    </row>
    <row r="179" spans="1:10" ht="31.5" x14ac:dyDescent="0.25">
      <c r="A179" s="134" t="s">
        <v>57</v>
      </c>
      <c r="B179" s="52">
        <v>1</v>
      </c>
    </row>
    <row r="180" spans="1:10" ht="31.5" x14ac:dyDescent="0.25">
      <c r="A180" s="135" t="s">
        <v>58</v>
      </c>
      <c r="B180" s="52">
        <f>B179*45%</f>
        <v>0.45</v>
      </c>
    </row>
    <row r="181" spans="1:10" ht="31.5" x14ac:dyDescent="0.25">
      <c r="A181" s="135" t="s">
        <v>59</v>
      </c>
      <c r="B181" s="52">
        <f>B179*55%</f>
        <v>0.55000000000000004</v>
      </c>
    </row>
    <row r="182" spans="1:10" ht="32.25" customHeight="1" x14ac:dyDescent="0.25">
      <c r="A182" s="134" t="s">
        <v>60</v>
      </c>
      <c r="B182" s="52">
        <v>0</v>
      </c>
    </row>
    <row r="183" spans="1:10" ht="30" customHeight="1" x14ac:dyDescent="0.25">
      <c r="A183" s="134" t="s">
        <v>61</v>
      </c>
      <c r="B183" s="52"/>
    </row>
    <row r="184" spans="1:10" ht="24" customHeight="1" x14ac:dyDescent="0.25">
      <c r="A184" s="112" t="s">
        <v>32</v>
      </c>
      <c r="B184" s="136">
        <f>SUM(B180:B183)</f>
        <v>1</v>
      </c>
      <c r="H184" s="20"/>
    </row>
    <row r="186" spans="1:10" ht="24" customHeight="1" x14ac:dyDescent="0.25">
      <c r="A186" s="168" t="s">
        <v>62</v>
      </c>
      <c r="B186" s="169"/>
      <c r="C186" s="169"/>
      <c r="D186" s="169"/>
      <c r="E186" s="169"/>
      <c r="F186" s="169"/>
      <c r="G186" s="169"/>
      <c r="H186" s="170"/>
    </row>
    <row r="187" spans="1:10" ht="15.75" x14ac:dyDescent="0.25"/>
    <row r="188" spans="1:10" ht="24" customHeight="1" x14ac:dyDescent="0.25">
      <c r="A188" s="161" t="s">
        <v>63</v>
      </c>
      <c r="B188" s="162"/>
      <c r="C188" s="162"/>
      <c r="D188" s="162"/>
      <c r="E188" s="162"/>
      <c r="F188" s="162"/>
      <c r="G188" s="163"/>
    </row>
    <row r="189" spans="1:10" ht="30" customHeight="1" x14ac:dyDescent="0.25">
      <c r="A189" s="161" t="s">
        <v>3</v>
      </c>
      <c r="B189" s="162"/>
      <c r="C189" s="162"/>
      <c r="D189" s="162"/>
      <c r="E189" s="110" t="s">
        <v>1</v>
      </c>
      <c r="F189" s="113" t="s">
        <v>133</v>
      </c>
      <c r="G189" s="111" t="s">
        <v>4</v>
      </c>
      <c r="H189" s="68"/>
      <c r="I189" s="68"/>
      <c r="J189" s="68"/>
    </row>
    <row r="190" spans="1:10" ht="24" customHeight="1" x14ac:dyDescent="0.25">
      <c r="A190" s="50" t="str">
        <f>A172</f>
        <v>CARGO A: AUXILIAR DE ATIVIDADES ADMINISTRATIVAS</v>
      </c>
      <c r="B190" s="86"/>
      <c r="C190" s="86"/>
      <c r="D190" s="137"/>
      <c r="E190" s="138">
        <f>G51+(G172-F94)</f>
        <v>2304.4441999999999</v>
      </c>
      <c r="F190" s="86">
        <v>12</v>
      </c>
      <c r="G190" s="139">
        <f>E190/F190</f>
        <v>192.03701666666666</v>
      </c>
    </row>
    <row r="191" spans="1:10" ht="24" customHeight="1" x14ac:dyDescent="0.25">
      <c r="A191" s="50" t="str">
        <f>A173</f>
        <v>CARGO B: SUPERVISOR DE ATIVIDADES ADMINISTRATIVAS AUXILIARES</v>
      </c>
      <c r="B191" s="86"/>
      <c r="C191" s="137"/>
      <c r="D191" s="86"/>
      <c r="E191" s="138">
        <f>G52+(G173-F95)</f>
        <v>3555.1210999999998</v>
      </c>
      <c r="F191" s="86">
        <v>12</v>
      </c>
      <c r="G191" s="139">
        <f>E191/F191</f>
        <v>296.26009166666665</v>
      </c>
    </row>
    <row r="192" spans="1:10" ht="15.75" x14ac:dyDescent="0.25"/>
    <row r="193" spans="1:8" ht="25.5" customHeight="1" x14ac:dyDescent="0.25">
      <c r="A193" s="168" t="s">
        <v>67</v>
      </c>
      <c r="B193" s="169"/>
      <c r="C193" s="169"/>
      <c r="D193" s="169"/>
      <c r="E193" s="169"/>
      <c r="F193" s="169"/>
      <c r="G193" s="170"/>
    </row>
    <row r="194" spans="1:8" ht="28.5" customHeight="1" x14ac:dyDescent="0.25">
      <c r="A194" s="161" t="s">
        <v>3</v>
      </c>
      <c r="B194" s="162"/>
      <c r="C194" s="162"/>
      <c r="D194" s="162"/>
      <c r="E194" s="110" t="s">
        <v>1</v>
      </c>
      <c r="F194" s="113" t="s">
        <v>68</v>
      </c>
      <c r="G194" s="111" t="s">
        <v>4</v>
      </c>
    </row>
    <row r="195" spans="1:8" ht="24" customHeight="1" x14ac:dyDescent="0.25">
      <c r="A195" s="50" t="str">
        <f>A190</f>
        <v>CARGO A: AUXILIAR DE ATIVIDADES ADMINISTRATIVAS</v>
      </c>
      <c r="B195" s="86"/>
      <c r="C195" s="86"/>
      <c r="D195" s="88"/>
      <c r="E195" s="15">
        <f>F99</f>
        <v>123.83426666666666</v>
      </c>
      <c r="F195" s="14">
        <v>0.5</v>
      </c>
      <c r="G195" s="51">
        <f>E195*F195</f>
        <v>61.917133333333332</v>
      </c>
    </row>
    <row r="196" spans="1:8" ht="24" customHeight="1" x14ac:dyDescent="0.25">
      <c r="A196" s="50" t="str">
        <f>A191</f>
        <v>CARGO B: SUPERVISOR DE ATIVIDADES ADMINISTRATIVAS AUXILIARES</v>
      </c>
      <c r="B196" s="86"/>
      <c r="C196" s="86"/>
      <c r="D196" s="88"/>
      <c r="E196" s="15">
        <f>F100</f>
        <v>220.00615555555552</v>
      </c>
      <c r="F196" s="14">
        <v>0.5</v>
      </c>
      <c r="G196" s="51">
        <f>E196*F196</f>
        <v>110.00307777777776</v>
      </c>
    </row>
    <row r="198" spans="1:8" ht="24" customHeight="1" x14ac:dyDescent="0.25">
      <c r="A198" s="161" t="s">
        <v>69</v>
      </c>
      <c r="B198" s="162"/>
      <c r="C198" s="162"/>
      <c r="D198" s="162"/>
      <c r="E198" s="162"/>
      <c r="F198" s="162"/>
      <c r="G198" s="163"/>
    </row>
    <row r="199" spans="1:8" ht="24" customHeight="1" x14ac:dyDescent="0.25">
      <c r="A199" s="161" t="s">
        <v>3</v>
      </c>
      <c r="B199" s="162"/>
      <c r="C199" s="162"/>
      <c r="D199" s="163"/>
      <c r="E199" s="1" t="s">
        <v>1</v>
      </c>
      <c r="F199" s="1" t="s">
        <v>2</v>
      </c>
      <c r="G199" s="112" t="s">
        <v>4</v>
      </c>
    </row>
    <row r="200" spans="1:8" ht="24" customHeight="1" x14ac:dyDescent="0.25">
      <c r="A200" s="50" t="str">
        <f>A195</f>
        <v>CARGO A: AUXILIAR DE ATIVIDADES ADMINISTRATIVAS</v>
      </c>
      <c r="B200" s="86"/>
      <c r="C200" s="86"/>
      <c r="D200" s="88"/>
      <c r="E200" s="15">
        <f>G190+G195</f>
        <v>253.95415</v>
      </c>
      <c r="F200" s="17">
        <f>$B$180</f>
        <v>0.45</v>
      </c>
      <c r="G200" s="51">
        <f>E200*F200</f>
        <v>114.27936750000001</v>
      </c>
    </row>
    <row r="201" spans="1:8" ht="24" customHeight="1" x14ac:dyDescent="0.25">
      <c r="A201" s="50" t="str">
        <f>A196</f>
        <v>CARGO B: SUPERVISOR DE ATIVIDADES ADMINISTRATIVAS AUXILIARES</v>
      </c>
      <c r="B201" s="86"/>
      <c r="C201" s="86"/>
      <c r="D201" s="88"/>
      <c r="E201" s="15">
        <f>G191+G196</f>
        <v>406.26316944444443</v>
      </c>
      <c r="F201" s="17">
        <f>$B$180</f>
        <v>0.45</v>
      </c>
      <c r="G201" s="51">
        <f>E201*F201</f>
        <v>182.81842624999999</v>
      </c>
    </row>
    <row r="203" spans="1:8" ht="24" customHeight="1" x14ac:dyDescent="0.25">
      <c r="A203" s="168" t="s">
        <v>70</v>
      </c>
      <c r="B203" s="169"/>
      <c r="C203" s="169"/>
      <c r="D203" s="169"/>
      <c r="E203" s="169"/>
      <c r="F203" s="169"/>
      <c r="G203" s="169"/>
      <c r="H203" s="170"/>
    </row>
    <row r="204" spans="1:8" ht="15.75" x14ac:dyDescent="0.25"/>
    <row r="205" spans="1:8" ht="24" customHeight="1" x14ac:dyDescent="0.25">
      <c r="A205" s="161" t="s">
        <v>256</v>
      </c>
      <c r="B205" s="162"/>
      <c r="C205" s="162"/>
      <c r="D205" s="162"/>
      <c r="E205" s="162"/>
      <c r="F205" s="162"/>
      <c r="G205" s="163"/>
    </row>
    <row r="206" spans="1:8" ht="33" customHeight="1" x14ac:dyDescent="0.25">
      <c r="A206" s="161" t="s">
        <v>3</v>
      </c>
      <c r="B206" s="162"/>
      <c r="C206" s="162"/>
      <c r="D206" s="163"/>
      <c r="E206" s="1" t="s">
        <v>1</v>
      </c>
      <c r="F206" s="19" t="s">
        <v>133</v>
      </c>
      <c r="G206" s="112" t="s">
        <v>257</v>
      </c>
    </row>
    <row r="207" spans="1:8" ht="24" customHeight="1" x14ac:dyDescent="0.25">
      <c r="A207" s="50" t="str">
        <f>A200</f>
        <v>CARGO A: AUXILIAR DE ATIVIDADES ADMINISTRATIVAS</v>
      </c>
      <c r="B207" s="86"/>
      <c r="C207" s="86"/>
      <c r="D207" s="88"/>
      <c r="E207" s="15">
        <f>G51+G172</f>
        <v>2750.2475600000002</v>
      </c>
      <c r="F207" s="13">
        <v>12</v>
      </c>
      <c r="G207" s="51">
        <f>(E207/F207)/30*30</f>
        <v>229.1872966666667</v>
      </c>
    </row>
    <row r="208" spans="1:8" ht="24" customHeight="1" x14ac:dyDescent="0.25">
      <c r="A208" s="50" t="str">
        <f>A201</f>
        <v>CARGO B: SUPERVISOR DE ATIVIDADES ADMINISTRATIVAS AUXILIARES</v>
      </c>
      <c r="B208" s="86"/>
      <c r="C208" s="86"/>
      <c r="D208" s="88"/>
      <c r="E208" s="15">
        <f>G52+G173</f>
        <v>4347.1432599999998</v>
      </c>
      <c r="F208" s="13">
        <v>12</v>
      </c>
      <c r="G208" s="51">
        <f>(E208/F208)/30*30</f>
        <v>362.26193833333332</v>
      </c>
    </row>
    <row r="209" spans="1:8" ht="15.75" x14ac:dyDescent="0.25"/>
    <row r="210" spans="1:8" ht="31.5" customHeight="1" x14ac:dyDescent="0.25">
      <c r="A210" s="168" t="s">
        <v>71</v>
      </c>
      <c r="B210" s="169"/>
      <c r="C210" s="169"/>
      <c r="D210" s="169"/>
      <c r="E210" s="169"/>
      <c r="F210" s="169"/>
      <c r="G210" s="170"/>
    </row>
    <row r="211" spans="1:8" ht="34.5" customHeight="1" x14ac:dyDescent="0.25">
      <c r="A211" s="161" t="s">
        <v>3</v>
      </c>
      <c r="B211" s="162"/>
      <c r="C211" s="162"/>
      <c r="D211" s="163"/>
      <c r="E211" s="1" t="s">
        <v>1</v>
      </c>
      <c r="F211" s="5" t="s">
        <v>68</v>
      </c>
      <c r="G211" s="112" t="s">
        <v>4</v>
      </c>
    </row>
    <row r="212" spans="1:8" ht="24" customHeight="1" x14ac:dyDescent="0.25">
      <c r="A212" s="50" t="str">
        <f>A207</f>
        <v>CARGO A: AUXILIAR DE ATIVIDADES ADMINISTRATIVAS</v>
      </c>
      <c r="B212" s="86"/>
      <c r="C212" s="86"/>
      <c r="D212" s="88"/>
      <c r="E212" s="15">
        <f>F99</f>
        <v>123.83426666666666</v>
      </c>
      <c r="F212" s="14">
        <v>0.5</v>
      </c>
      <c r="G212" s="51">
        <f t="shared" ref="G212" si="20">E212*F212</f>
        <v>61.917133333333332</v>
      </c>
    </row>
    <row r="213" spans="1:8" ht="24" customHeight="1" x14ac:dyDescent="0.25">
      <c r="A213" s="50" t="str">
        <f>A208</f>
        <v>CARGO B: SUPERVISOR DE ATIVIDADES ADMINISTRATIVAS AUXILIARES</v>
      </c>
      <c r="B213" s="86"/>
      <c r="C213" s="86"/>
      <c r="D213" s="88"/>
      <c r="E213" s="15">
        <f>F100</f>
        <v>220.00615555555552</v>
      </c>
      <c r="F213" s="14">
        <v>0.5</v>
      </c>
      <c r="G213" s="51">
        <f t="shared" ref="G213" si="21">E213*F213</f>
        <v>110.00307777777776</v>
      </c>
    </row>
    <row r="215" spans="1:8" ht="24" customHeight="1" x14ac:dyDescent="0.25">
      <c r="A215" s="161" t="s">
        <v>80</v>
      </c>
      <c r="B215" s="162"/>
      <c r="C215" s="162"/>
      <c r="D215" s="162"/>
      <c r="E215" s="162"/>
      <c r="F215" s="162"/>
      <c r="G215" s="163"/>
    </row>
    <row r="216" spans="1:8" ht="24" customHeight="1" x14ac:dyDescent="0.25">
      <c r="A216" s="161" t="s">
        <v>3</v>
      </c>
      <c r="B216" s="162"/>
      <c r="C216" s="162"/>
      <c r="D216" s="163"/>
      <c r="E216" s="1" t="s">
        <v>1</v>
      </c>
      <c r="F216" s="1" t="s">
        <v>2</v>
      </c>
      <c r="G216" s="112" t="s">
        <v>255</v>
      </c>
    </row>
    <row r="217" spans="1:8" ht="24" customHeight="1" x14ac:dyDescent="0.25">
      <c r="A217" s="50" t="str">
        <f>A212</f>
        <v>CARGO A: AUXILIAR DE ATIVIDADES ADMINISTRATIVAS</v>
      </c>
      <c r="B217" s="86"/>
      <c r="C217" s="86"/>
      <c r="D217" s="88"/>
      <c r="E217" s="15">
        <f>G207+G212</f>
        <v>291.10443000000004</v>
      </c>
      <c r="F217" s="17">
        <f t="shared" ref="F217:F218" si="22">$B$181</f>
        <v>0.55000000000000004</v>
      </c>
      <c r="G217" s="51">
        <f t="shared" ref="G217" si="23">E217*F217</f>
        <v>160.10743650000003</v>
      </c>
    </row>
    <row r="218" spans="1:8" ht="24" customHeight="1" x14ac:dyDescent="0.25">
      <c r="A218" s="50" t="str">
        <f>A213</f>
        <v>CARGO B: SUPERVISOR DE ATIVIDADES ADMINISTRATIVAS AUXILIARES</v>
      </c>
      <c r="B218" s="86"/>
      <c r="C218" s="86"/>
      <c r="D218" s="88"/>
      <c r="E218" s="15">
        <f>G208+G213</f>
        <v>472.26501611111109</v>
      </c>
      <c r="F218" s="17">
        <f t="shared" si="22"/>
        <v>0.55000000000000004</v>
      </c>
      <c r="G218" s="51">
        <f t="shared" ref="G218" si="24">E218*F218</f>
        <v>259.74575886111114</v>
      </c>
    </row>
    <row r="220" spans="1:8" ht="24" customHeight="1" x14ac:dyDescent="0.25">
      <c r="A220" s="168" t="s">
        <v>72</v>
      </c>
      <c r="B220" s="169"/>
      <c r="C220" s="169"/>
      <c r="D220" s="169"/>
      <c r="E220" s="169"/>
      <c r="F220" s="169"/>
      <c r="G220" s="169"/>
      <c r="H220" s="170"/>
    </row>
    <row r="221" spans="1:8" ht="20.25" customHeight="1" x14ac:dyDescent="0.25"/>
    <row r="222" spans="1:8" ht="24" customHeight="1" x14ac:dyDescent="0.25">
      <c r="A222" s="161" t="s">
        <v>75</v>
      </c>
      <c r="B222" s="162"/>
      <c r="C222" s="162"/>
      <c r="D222" s="162"/>
      <c r="E222" s="162"/>
      <c r="F222" s="162"/>
      <c r="G222" s="163"/>
    </row>
    <row r="223" spans="1:8" ht="46.5" customHeight="1" x14ac:dyDescent="0.25">
      <c r="A223" s="161" t="s">
        <v>3</v>
      </c>
      <c r="B223" s="162"/>
      <c r="C223" s="163"/>
      <c r="D223" s="19" t="s">
        <v>132</v>
      </c>
      <c r="E223" s="19" t="s">
        <v>74</v>
      </c>
      <c r="F223" s="19" t="s">
        <v>73</v>
      </c>
      <c r="G223" s="112" t="s">
        <v>4</v>
      </c>
    </row>
    <row r="224" spans="1:8" ht="24" customHeight="1" x14ac:dyDescent="0.25">
      <c r="A224" s="50" t="str">
        <f>A217</f>
        <v>CARGO A: AUXILIAR DE ATIVIDADES ADMINISTRATIVAS</v>
      </c>
      <c r="B224" s="86"/>
      <c r="C224" s="88"/>
      <c r="D224" s="7">
        <f>-F60</f>
        <v>-107.995</v>
      </c>
      <c r="E224" s="7">
        <f>-F65</f>
        <v>-107.995</v>
      </c>
      <c r="F224" s="7">
        <f>-G70</f>
        <v>-35.998333333333335</v>
      </c>
      <c r="G224" s="103">
        <f t="shared" ref="G224" si="25">SUM(D224:F224)</f>
        <v>-251.98833333333334</v>
      </c>
    </row>
    <row r="225" spans="1:8" ht="24" customHeight="1" x14ac:dyDescent="0.25">
      <c r="A225" s="50" t="str">
        <f>A218</f>
        <v>CARGO B: SUPERVISOR DE ATIVIDADES ADMINISTRATIVAS AUXILIARES</v>
      </c>
      <c r="B225" s="86"/>
      <c r="C225" s="88"/>
      <c r="D225" s="7">
        <f>-F61</f>
        <v>-191.86583333333331</v>
      </c>
      <c r="E225" s="7">
        <f>-F66</f>
        <v>-191.86583333333331</v>
      </c>
      <c r="F225" s="7">
        <f>-G71</f>
        <v>-63.955277777777766</v>
      </c>
      <c r="G225" s="103">
        <f t="shared" ref="G225" si="26">SUM(D225:F225)</f>
        <v>-447.68694444444441</v>
      </c>
    </row>
    <row r="227" spans="1:8" ht="24" customHeight="1" x14ac:dyDescent="0.25">
      <c r="A227" s="161" t="s">
        <v>76</v>
      </c>
      <c r="B227" s="162"/>
      <c r="C227" s="162"/>
      <c r="D227" s="162"/>
      <c r="E227" s="162"/>
      <c r="F227" s="162"/>
      <c r="G227" s="163"/>
    </row>
    <row r="228" spans="1:8" ht="24" customHeight="1" x14ac:dyDescent="0.25">
      <c r="A228" s="161" t="s">
        <v>3</v>
      </c>
      <c r="B228" s="162"/>
      <c r="C228" s="162"/>
      <c r="D228" s="163"/>
      <c r="E228" s="1" t="s">
        <v>8</v>
      </c>
      <c r="F228" s="1" t="s">
        <v>2</v>
      </c>
      <c r="G228" s="112" t="s">
        <v>4</v>
      </c>
    </row>
    <row r="229" spans="1:8" ht="24" customHeight="1" x14ac:dyDescent="0.25">
      <c r="A229" s="50" t="str">
        <f>A224</f>
        <v>CARGO A: AUXILIAR DE ATIVIDADES ADMINISTRATIVAS</v>
      </c>
      <c r="B229" s="86"/>
      <c r="C229" s="86"/>
      <c r="D229" s="88"/>
      <c r="E229" s="7">
        <f>G224</f>
        <v>-251.98833333333334</v>
      </c>
      <c r="F229" s="17">
        <f t="shared" ref="F229:F230" si="27">$B$182</f>
        <v>0</v>
      </c>
      <c r="G229" s="103">
        <f t="shared" ref="G229" si="28">E229*F229</f>
        <v>0</v>
      </c>
    </row>
    <row r="230" spans="1:8" ht="24" customHeight="1" x14ac:dyDescent="0.25">
      <c r="A230" s="50" t="str">
        <f>A225</f>
        <v>CARGO B: SUPERVISOR DE ATIVIDADES ADMINISTRATIVAS AUXILIARES</v>
      </c>
      <c r="B230" s="86"/>
      <c r="C230" s="86"/>
      <c r="D230" s="88"/>
      <c r="E230" s="7">
        <f>G225</f>
        <v>-447.68694444444441</v>
      </c>
      <c r="F230" s="17">
        <f t="shared" si="27"/>
        <v>0</v>
      </c>
      <c r="G230" s="103">
        <f t="shared" ref="G230" si="29">E230*F230</f>
        <v>0</v>
      </c>
    </row>
    <row r="232" spans="1:8" ht="24" customHeight="1" x14ac:dyDescent="0.25">
      <c r="A232" s="171" t="s">
        <v>55</v>
      </c>
      <c r="B232" s="172"/>
      <c r="C232" s="172"/>
      <c r="D232" s="172"/>
      <c r="E232" s="172"/>
      <c r="F232" s="172"/>
      <c r="G232" s="172"/>
      <c r="H232" s="173"/>
    </row>
    <row r="234" spans="1:8" ht="24" customHeight="1" x14ac:dyDescent="0.25">
      <c r="A234" s="161" t="s">
        <v>55</v>
      </c>
      <c r="B234" s="162"/>
      <c r="C234" s="162"/>
      <c r="D234" s="162"/>
      <c r="E234" s="162"/>
      <c r="F234" s="162"/>
      <c r="G234" s="163"/>
    </row>
    <row r="235" spans="1:8" ht="24" customHeight="1" x14ac:dyDescent="0.25">
      <c r="A235" s="161" t="s">
        <v>3</v>
      </c>
      <c r="B235" s="162"/>
      <c r="C235" s="163"/>
      <c r="D235" s="1" t="s">
        <v>77</v>
      </c>
      <c r="E235" s="1" t="s">
        <v>78</v>
      </c>
      <c r="F235" s="1" t="s">
        <v>79</v>
      </c>
      <c r="G235" s="112" t="s">
        <v>16</v>
      </c>
    </row>
    <row r="236" spans="1:8" ht="24" customHeight="1" x14ac:dyDescent="0.25">
      <c r="A236" s="50" t="str">
        <f>A229</f>
        <v>CARGO A: AUXILIAR DE ATIVIDADES ADMINISTRATIVAS</v>
      </c>
      <c r="B236" s="86"/>
      <c r="C236" s="88"/>
      <c r="D236" s="11">
        <f>G200</f>
        <v>114.27936750000001</v>
      </c>
      <c r="E236" s="11">
        <f>G217</f>
        <v>160.10743650000003</v>
      </c>
      <c r="F236" s="12">
        <f>G229</f>
        <v>0</v>
      </c>
      <c r="G236" s="53">
        <f t="shared" ref="G236" si="30">SUM(D236:F236)</f>
        <v>274.38680400000004</v>
      </c>
    </row>
    <row r="237" spans="1:8" ht="24" customHeight="1" x14ac:dyDescent="0.25">
      <c r="A237" s="50" t="str">
        <f>A230</f>
        <v>CARGO B: SUPERVISOR DE ATIVIDADES ADMINISTRATIVAS AUXILIARES</v>
      </c>
      <c r="B237" s="86"/>
      <c r="C237" s="88"/>
      <c r="D237" s="11">
        <f>G201</f>
        <v>182.81842624999999</v>
      </c>
      <c r="E237" s="11">
        <f>G218</f>
        <v>259.74575886111114</v>
      </c>
      <c r="F237" s="12">
        <f>G230</f>
        <v>0</v>
      </c>
      <c r="G237" s="53">
        <f t="shared" ref="G237" si="31">SUM(D237:F237)</f>
        <v>442.5641851111111</v>
      </c>
    </row>
    <row r="239" spans="1:8" ht="24" customHeight="1" x14ac:dyDescent="0.25">
      <c r="A239" s="171" t="s">
        <v>81</v>
      </c>
      <c r="B239" s="172"/>
      <c r="C239" s="172"/>
      <c r="D239" s="172"/>
      <c r="E239" s="172"/>
      <c r="F239" s="172"/>
      <c r="G239" s="172"/>
      <c r="H239" s="173"/>
    </row>
    <row r="241" spans="1:9" ht="35.25" customHeight="1" x14ac:dyDescent="0.25">
      <c r="A241" s="168" t="s">
        <v>144</v>
      </c>
      <c r="B241" s="169"/>
      <c r="C241" s="169"/>
      <c r="D241" s="169"/>
      <c r="E241" s="169"/>
      <c r="F241" s="169"/>
      <c r="G241" s="170"/>
    </row>
    <row r="242" spans="1:9" ht="20.25" customHeight="1" x14ac:dyDescent="0.25">
      <c r="A242" s="168" t="s">
        <v>85</v>
      </c>
      <c r="B242" s="169"/>
      <c r="C242" s="169"/>
      <c r="D242" s="169"/>
      <c r="E242" s="169"/>
      <c r="F242" s="169"/>
      <c r="G242" s="170"/>
    </row>
    <row r="243" spans="1:9" ht="24" customHeight="1" x14ac:dyDescent="0.25">
      <c r="A243" s="166" t="s">
        <v>3</v>
      </c>
      <c r="B243" s="166" t="s">
        <v>245</v>
      </c>
      <c r="C243" s="166" t="s">
        <v>86</v>
      </c>
      <c r="D243" s="130" t="s">
        <v>87</v>
      </c>
      <c r="E243" s="130"/>
      <c r="F243" s="130" t="s">
        <v>264</v>
      </c>
      <c r="G243" s="140"/>
    </row>
    <row r="244" spans="1:9" ht="52.5" customHeight="1" x14ac:dyDescent="0.25">
      <c r="A244" s="167"/>
      <c r="B244" s="167"/>
      <c r="C244" s="167"/>
      <c r="D244" s="130" t="s">
        <v>88</v>
      </c>
      <c r="E244" s="130" t="s">
        <v>89</v>
      </c>
      <c r="F244" s="130" t="s">
        <v>88</v>
      </c>
      <c r="G244" s="130" t="s">
        <v>89</v>
      </c>
    </row>
    <row r="245" spans="1:9" ht="24" customHeight="1" x14ac:dyDescent="0.25">
      <c r="A245" s="134" t="s">
        <v>20</v>
      </c>
      <c r="B245" s="10">
        <v>1</v>
      </c>
      <c r="C245" s="134">
        <v>30</v>
      </c>
      <c r="D245" s="141">
        <v>0.5</v>
      </c>
      <c r="E245" s="142">
        <f t="shared" ref="E245:E256" si="32">(B245*C245)*D245</f>
        <v>15</v>
      </c>
      <c r="F245" s="143">
        <f>(252/365)</f>
        <v>0.69041095890410964</v>
      </c>
      <c r="G245" s="142">
        <f t="shared" ref="G245:G256" si="33">(B245*C245)*F245</f>
        <v>20.712328767123289</v>
      </c>
    </row>
    <row r="246" spans="1:9" ht="24" customHeight="1" x14ac:dyDescent="0.25">
      <c r="A246" s="134" t="s">
        <v>90</v>
      </c>
      <c r="B246" s="10"/>
      <c r="C246" s="134">
        <v>1</v>
      </c>
      <c r="D246" s="141">
        <v>1</v>
      </c>
      <c r="E246" s="142">
        <f t="shared" si="32"/>
        <v>0</v>
      </c>
      <c r="F246" s="143">
        <v>1</v>
      </c>
      <c r="G246" s="142">
        <f t="shared" si="33"/>
        <v>0</v>
      </c>
    </row>
    <row r="247" spans="1:9" ht="24" customHeight="1" x14ac:dyDescent="0.25">
      <c r="A247" s="134" t="s">
        <v>91</v>
      </c>
      <c r="B247" s="10"/>
      <c r="C247" s="134">
        <v>15</v>
      </c>
      <c r="D247" s="141">
        <v>0.5</v>
      </c>
      <c r="E247" s="142">
        <f t="shared" si="32"/>
        <v>0</v>
      </c>
      <c r="F247" s="143">
        <f>(252/365)</f>
        <v>0.69041095890410964</v>
      </c>
      <c r="G247" s="142">
        <f t="shared" si="33"/>
        <v>0</v>
      </c>
    </row>
    <row r="248" spans="1:9" ht="24" customHeight="1" x14ac:dyDescent="0.25">
      <c r="A248" s="134" t="s">
        <v>92</v>
      </c>
      <c r="B248" s="10">
        <f>22/15</f>
        <v>1.4666666666666666</v>
      </c>
      <c r="C248" s="134">
        <v>5</v>
      </c>
      <c r="D248" s="141">
        <v>0.5</v>
      </c>
      <c r="E248" s="142">
        <f t="shared" si="32"/>
        <v>3.6666666666666665</v>
      </c>
      <c r="F248" s="143">
        <f>(252/365)</f>
        <v>0.69041095890410964</v>
      </c>
      <c r="G248" s="144">
        <f t="shared" si="33"/>
        <v>5.0630136986301375</v>
      </c>
      <c r="I248" s="42"/>
    </row>
    <row r="249" spans="1:9" ht="24" customHeight="1" x14ac:dyDescent="0.25">
      <c r="A249" s="134" t="s">
        <v>93</v>
      </c>
      <c r="B249" s="10">
        <f>6/15</f>
        <v>0.4</v>
      </c>
      <c r="C249" s="134">
        <v>2</v>
      </c>
      <c r="D249" s="141">
        <v>1</v>
      </c>
      <c r="E249" s="142">
        <f t="shared" si="32"/>
        <v>0.8</v>
      </c>
      <c r="F249" s="143">
        <v>1</v>
      </c>
      <c r="G249" s="142">
        <f t="shared" si="33"/>
        <v>0.8</v>
      </c>
      <c r="I249" s="42"/>
    </row>
    <row r="250" spans="1:9" ht="24" customHeight="1" x14ac:dyDescent="0.25">
      <c r="A250" s="134" t="s">
        <v>94</v>
      </c>
      <c r="B250" s="10">
        <f>6/15</f>
        <v>0.4</v>
      </c>
      <c r="C250" s="134">
        <v>2</v>
      </c>
      <c r="D250" s="141">
        <v>0.5</v>
      </c>
      <c r="E250" s="142">
        <f t="shared" si="32"/>
        <v>0.4</v>
      </c>
      <c r="F250" s="143">
        <f>(252/365)</f>
        <v>0.69041095890410964</v>
      </c>
      <c r="G250" s="142">
        <f t="shared" si="33"/>
        <v>0.55232876712328771</v>
      </c>
      <c r="I250" s="42"/>
    </row>
    <row r="251" spans="1:9" ht="24" customHeight="1" x14ac:dyDescent="0.25">
      <c r="A251" s="134" t="s">
        <v>95</v>
      </c>
      <c r="B251" s="10"/>
      <c r="C251" s="134">
        <v>3</v>
      </c>
      <c r="D251" s="141">
        <v>0.5</v>
      </c>
      <c r="E251" s="142">
        <f t="shared" si="32"/>
        <v>0</v>
      </c>
      <c r="F251" s="143">
        <v>1</v>
      </c>
      <c r="G251" s="142">
        <f t="shared" si="33"/>
        <v>0</v>
      </c>
    </row>
    <row r="252" spans="1:9" ht="24" customHeight="1" x14ac:dyDescent="0.25">
      <c r="A252" s="134" t="s">
        <v>96</v>
      </c>
      <c r="B252" s="10"/>
      <c r="C252" s="134">
        <v>1</v>
      </c>
      <c r="D252" s="141">
        <v>1</v>
      </c>
      <c r="E252" s="142">
        <f t="shared" si="32"/>
        <v>0</v>
      </c>
      <c r="F252" s="143">
        <v>1</v>
      </c>
      <c r="G252" s="142">
        <f t="shared" si="33"/>
        <v>0</v>
      </c>
    </row>
    <row r="253" spans="1:9" ht="24" customHeight="1" x14ac:dyDescent="0.25">
      <c r="A253" s="134" t="s">
        <v>97</v>
      </c>
      <c r="B253" s="10"/>
      <c r="C253" s="134">
        <v>1</v>
      </c>
      <c r="D253" s="141">
        <v>1</v>
      </c>
      <c r="E253" s="142">
        <f t="shared" si="32"/>
        <v>0</v>
      </c>
      <c r="F253" s="143">
        <v>1</v>
      </c>
      <c r="G253" s="142">
        <f t="shared" si="33"/>
        <v>0</v>
      </c>
    </row>
    <row r="254" spans="1:9" ht="24" customHeight="1" x14ac:dyDescent="0.25">
      <c r="A254" s="134" t="s">
        <v>98</v>
      </c>
      <c r="B254" s="10"/>
      <c r="C254" s="134">
        <v>20</v>
      </c>
      <c r="D254" s="141">
        <v>0.5</v>
      </c>
      <c r="E254" s="142">
        <f t="shared" si="32"/>
        <v>0</v>
      </c>
      <c r="F254" s="143">
        <f>(252/365)</f>
        <v>0.69041095890410964</v>
      </c>
      <c r="G254" s="142">
        <f t="shared" si="33"/>
        <v>0</v>
      </c>
    </row>
    <row r="255" spans="1:9" ht="24" customHeight="1" x14ac:dyDescent="0.25">
      <c r="A255" s="134" t="s">
        <v>99</v>
      </c>
      <c r="B255" s="10">
        <f>2/15</f>
        <v>0.13333333333333333</v>
      </c>
      <c r="C255" s="134">
        <v>180</v>
      </c>
      <c r="D255" s="141">
        <v>0.5</v>
      </c>
      <c r="E255" s="142">
        <f t="shared" si="32"/>
        <v>12</v>
      </c>
      <c r="F255" s="143">
        <f>(252/365)</f>
        <v>0.69041095890410964</v>
      </c>
      <c r="G255" s="142">
        <f t="shared" si="33"/>
        <v>16.56986301369863</v>
      </c>
      <c r="I255" s="42"/>
    </row>
    <row r="256" spans="1:9" ht="24" customHeight="1" x14ac:dyDescent="0.25">
      <c r="A256" s="134" t="s">
        <v>100</v>
      </c>
      <c r="B256" s="10">
        <f>3/15</f>
        <v>0.2</v>
      </c>
      <c r="C256" s="134">
        <v>6</v>
      </c>
      <c r="D256" s="141">
        <v>1</v>
      </c>
      <c r="E256" s="142">
        <f t="shared" si="32"/>
        <v>1.2000000000000002</v>
      </c>
      <c r="F256" s="143">
        <v>1</v>
      </c>
      <c r="G256" s="142">
        <f t="shared" si="33"/>
        <v>1.2000000000000002</v>
      </c>
      <c r="I256" s="42"/>
    </row>
    <row r="258" spans="1:5" ht="24" customHeight="1" x14ac:dyDescent="0.25">
      <c r="A258" s="164" t="s">
        <v>105</v>
      </c>
      <c r="B258" s="164"/>
      <c r="C258" s="164"/>
      <c r="D258" s="164"/>
    </row>
    <row r="259" spans="1:5" ht="24" customHeight="1" x14ac:dyDescent="0.25">
      <c r="A259" s="164" t="s">
        <v>101</v>
      </c>
      <c r="B259" s="164" t="s">
        <v>258</v>
      </c>
      <c r="C259" s="164"/>
      <c r="D259" s="164"/>
    </row>
    <row r="260" spans="1:5" ht="26.25" customHeight="1" x14ac:dyDescent="0.25">
      <c r="A260" s="164"/>
      <c r="B260" s="130" t="s">
        <v>102</v>
      </c>
      <c r="C260" s="130" t="s">
        <v>103</v>
      </c>
      <c r="D260" s="130" t="s">
        <v>265</v>
      </c>
      <c r="E260" s="104"/>
    </row>
    <row r="261" spans="1:5" ht="24" customHeight="1" x14ac:dyDescent="0.25">
      <c r="A261" s="134" t="s">
        <v>20</v>
      </c>
      <c r="B261" s="8"/>
      <c r="C261" s="8"/>
      <c r="D261" s="8">
        <f t="shared" ref="D261:D272" si="34">G245</f>
        <v>20.712328767123289</v>
      </c>
    </row>
    <row r="262" spans="1:5" ht="24" customHeight="1" x14ac:dyDescent="0.25">
      <c r="A262" s="134" t="s">
        <v>90</v>
      </c>
      <c r="B262" s="8"/>
      <c r="C262" s="8"/>
      <c r="D262" s="8">
        <f t="shared" si="34"/>
        <v>0</v>
      </c>
    </row>
    <row r="263" spans="1:5" ht="24" customHeight="1" x14ac:dyDescent="0.25">
      <c r="A263" s="134" t="s">
        <v>91</v>
      </c>
      <c r="B263" s="8"/>
      <c r="C263" s="8"/>
      <c r="D263" s="8">
        <f t="shared" si="34"/>
        <v>0</v>
      </c>
    </row>
    <row r="264" spans="1:5" ht="24" customHeight="1" x14ac:dyDescent="0.25">
      <c r="A264" s="134" t="s">
        <v>92</v>
      </c>
      <c r="B264" s="8"/>
      <c r="C264" s="8"/>
      <c r="D264" s="8">
        <f t="shared" si="34"/>
        <v>5.0630136986301375</v>
      </c>
    </row>
    <row r="265" spans="1:5" ht="24" customHeight="1" x14ac:dyDescent="0.25">
      <c r="A265" s="134" t="s">
        <v>93</v>
      </c>
      <c r="B265" s="8"/>
      <c r="C265" s="8"/>
      <c r="D265" s="8">
        <f t="shared" si="34"/>
        <v>0.8</v>
      </c>
    </row>
    <row r="266" spans="1:5" ht="24" customHeight="1" x14ac:dyDescent="0.25">
      <c r="A266" s="134" t="s">
        <v>94</v>
      </c>
      <c r="B266" s="8"/>
      <c r="C266" s="8"/>
      <c r="D266" s="8">
        <f t="shared" si="34"/>
        <v>0.55232876712328771</v>
      </c>
    </row>
    <row r="267" spans="1:5" ht="24" customHeight="1" x14ac:dyDescent="0.25">
      <c r="A267" s="134" t="s">
        <v>95</v>
      </c>
      <c r="B267" s="8"/>
      <c r="C267" s="8"/>
      <c r="D267" s="8">
        <f t="shared" si="34"/>
        <v>0</v>
      </c>
    </row>
    <row r="268" spans="1:5" ht="24" customHeight="1" x14ac:dyDescent="0.25">
      <c r="A268" s="134" t="s">
        <v>96</v>
      </c>
      <c r="B268" s="8"/>
      <c r="C268" s="8"/>
      <c r="D268" s="8">
        <f t="shared" si="34"/>
        <v>0</v>
      </c>
    </row>
    <row r="269" spans="1:5" ht="24" customHeight="1" x14ac:dyDescent="0.25">
      <c r="A269" s="134" t="s">
        <v>97</v>
      </c>
      <c r="B269" s="8"/>
      <c r="C269" s="8"/>
      <c r="D269" s="8">
        <f t="shared" si="34"/>
        <v>0</v>
      </c>
    </row>
    <row r="270" spans="1:5" ht="24" customHeight="1" x14ac:dyDescent="0.25">
      <c r="A270" s="134" t="s">
        <v>98</v>
      </c>
      <c r="B270" s="8"/>
      <c r="C270" s="8"/>
      <c r="D270" s="8">
        <f t="shared" si="34"/>
        <v>0</v>
      </c>
    </row>
    <row r="271" spans="1:5" ht="24" customHeight="1" x14ac:dyDescent="0.25">
      <c r="A271" s="134" t="s">
        <v>99</v>
      </c>
      <c r="B271" s="8"/>
      <c r="C271" s="8"/>
      <c r="D271" s="8">
        <f t="shared" si="34"/>
        <v>16.56986301369863</v>
      </c>
      <c r="E271" s="42"/>
    </row>
    <row r="272" spans="1:5" ht="24" customHeight="1" x14ac:dyDescent="0.25">
      <c r="A272" s="134" t="s">
        <v>100</v>
      </c>
      <c r="B272" s="8"/>
      <c r="C272" s="8"/>
      <c r="D272" s="8">
        <f t="shared" si="34"/>
        <v>1.2000000000000002</v>
      </c>
    </row>
    <row r="273" spans="1:8" ht="24" customHeight="1" x14ac:dyDescent="0.25">
      <c r="A273" s="130" t="s">
        <v>104</v>
      </c>
      <c r="B273" s="145">
        <f>SUM(B261:B272)</f>
        <v>0</v>
      </c>
      <c r="C273" s="145">
        <f>SUM(C261:C272)</f>
        <v>0</v>
      </c>
      <c r="D273" s="145">
        <f>SUM(D261:D272)</f>
        <v>44.897534246575347</v>
      </c>
      <c r="H273" s="20"/>
    </row>
    <row r="275" spans="1:8" ht="24" customHeight="1" x14ac:dyDescent="0.25">
      <c r="A275" s="164" t="s">
        <v>109</v>
      </c>
      <c r="B275" s="164"/>
      <c r="C275" s="164"/>
      <c r="D275" s="164"/>
      <c r="E275" s="164"/>
      <c r="F275" s="164"/>
      <c r="G275" s="164"/>
      <c r="H275" s="164"/>
    </row>
    <row r="277" spans="1:8" ht="24" customHeight="1" x14ac:dyDescent="0.25">
      <c r="A277" s="165" t="s">
        <v>84</v>
      </c>
      <c r="B277" s="165"/>
      <c r="C277" s="165"/>
      <c r="D277" s="165"/>
      <c r="E277" s="165"/>
      <c r="F277" s="165"/>
      <c r="G277" s="165"/>
    </row>
    <row r="278" spans="1:8" ht="24" customHeight="1" x14ac:dyDescent="0.25">
      <c r="A278" s="165" t="s">
        <v>3</v>
      </c>
      <c r="B278" s="165"/>
      <c r="C278" s="165"/>
      <c r="D278" s="165"/>
      <c r="E278" s="112" t="s">
        <v>1</v>
      </c>
      <c r="F278" s="112" t="s">
        <v>83</v>
      </c>
      <c r="G278" s="112" t="s">
        <v>82</v>
      </c>
    </row>
    <row r="279" spans="1:8" ht="24" customHeight="1" x14ac:dyDescent="0.25">
      <c r="A279" s="50" t="str">
        <f>A236</f>
        <v>CARGO A: AUXILIAR DE ATIVIDADES ADMINISTRATIVAS</v>
      </c>
      <c r="B279" s="13"/>
      <c r="C279" s="13"/>
      <c r="D279" s="13"/>
      <c r="E279" s="15">
        <f>G51+G172+G236</f>
        <v>3024.6343640000005</v>
      </c>
      <c r="F279" s="3">
        <v>30</v>
      </c>
      <c r="G279" s="51">
        <f>E279/F279</f>
        <v>100.82114546666668</v>
      </c>
    </row>
    <row r="280" spans="1:8" ht="24" customHeight="1" x14ac:dyDescent="0.25">
      <c r="A280" s="50" t="str">
        <f>A237</f>
        <v>CARGO B: SUPERVISOR DE ATIVIDADES ADMINISTRATIVAS AUXILIARES</v>
      </c>
      <c r="B280" s="13"/>
      <c r="C280" s="13"/>
      <c r="D280" s="13"/>
      <c r="E280" s="15">
        <f>G52+G173+G237</f>
        <v>4789.7074451111112</v>
      </c>
      <c r="F280" s="3">
        <v>30</v>
      </c>
      <c r="G280" s="51">
        <f>E280/F280</f>
        <v>159.65691483703705</v>
      </c>
    </row>
    <row r="281" spans="1:8" ht="15.75" x14ac:dyDescent="0.25"/>
    <row r="282" spans="1:8" ht="24" customHeight="1" x14ac:dyDescent="0.25">
      <c r="A282" s="164" t="s">
        <v>109</v>
      </c>
      <c r="B282" s="164"/>
      <c r="C282" s="164"/>
      <c r="D282" s="164"/>
      <c r="E282" s="164"/>
      <c r="F282" s="164"/>
      <c r="G282" s="164"/>
    </row>
    <row r="283" spans="1:8" ht="33.75" customHeight="1" x14ac:dyDescent="0.25">
      <c r="A283" s="165" t="s">
        <v>3</v>
      </c>
      <c r="B283" s="165"/>
      <c r="C283" s="165"/>
      <c r="D283" s="112" t="s">
        <v>82</v>
      </c>
      <c r="E283" s="130" t="s">
        <v>106</v>
      </c>
      <c r="F283" s="112" t="s">
        <v>107</v>
      </c>
      <c r="G283" s="112" t="s">
        <v>108</v>
      </c>
    </row>
    <row r="284" spans="1:8" ht="24" customHeight="1" x14ac:dyDescent="0.25">
      <c r="A284" s="50" t="str">
        <f>A279</f>
        <v>CARGO A: AUXILIAR DE ATIVIDADES ADMINISTRATIVAS</v>
      </c>
      <c r="B284" s="13"/>
      <c r="C284" s="13"/>
      <c r="D284" s="15">
        <f>G279</f>
        <v>100.82114546666668</v>
      </c>
      <c r="E284" s="9">
        <f>$D$273</f>
        <v>44.897534246575347</v>
      </c>
      <c r="F284" s="15">
        <f>D284*E284</f>
        <v>4526.620831368622</v>
      </c>
      <c r="G284" s="51">
        <f>F284/12</f>
        <v>377.21840261405185</v>
      </c>
    </row>
    <row r="285" spans="1:8" ht="24" customHeight="1" x14ac:dyDescent="0.25">
      <c r="A285" s="50" t="str">
        <f>A280</f>
        <v>CARGO B: SUPERVISOR DE ATIVIDADES ADMINISTRATIVAS AUXILIARES</v>
      </c>
      <c r="B285" s="13"/>
      <c r="C285" s="13"/>
      <c r="D285" s="15">
        <f>G280</f>
        <v>159.65691483703705</v>
      </c>
      <c r="E285" s="9">
        <f>$D$273</f>
        <v>44.897534246575347</v>
      </c>
      <c r="F285" s="15">
        <f>D285*E285</f>
        <v>7168.2018015984349</v>
      </c>
      <c r="G285" s="51">
        <f>F285/12</f>
        <v>597.35015013320287</v>
      </c>
    </row>
    <row r="287" spans="1:8" ht="24" customHeight="1" x14ac:dyDescent="0.25">
      <c r="A287" s="168" t="s">
        <v>110</v>
      </c>
      <c r="B287" s="169"/>
      <c r="C287" s="169"/>
      <c r="D287" s="169"/>
      <c r="E287" s="169"/>
      <c r="F287" s="169"/>
      <c r="G287" s="169"/>
      <c r="H287" s="170"/>
    </row>
    <row r="288" spans="1:8" ht="22.5" customHeight="1" x14ac:dyDescent="0.25"/>
    <row r="289" spans="1:8" ht="22.5" customHeight="1" x14ac:dyDescent="0.25">
      <c r="A289" s="165" t="s">
        <v>112</v>
      </c>
      <c r="B289" s="165"/>
      <c r="C289" s="165"/>
      <c r="D289" s="165"/>
      <c r="E289" s="165"/>
      <c r="F289" s="165"/>
      <c r="G289" s="165"/>
    </row>
    <row r="290" spans="1:8" ht="22.5" customHeight="1" x14ac:dyDescent="0.25">
      <c r="A290" s="165" t="s">
        <v>3</v>
      </c>
      <c r="B290" s="165"/>
      <c r="C290" s="165"/>
      <c r="D290" s="165"/>
      <c r="E290" s="146" t="s">
        <v>1</v>
      </c>
      <c r="F290" s="146" t="s">
        <v>111</v>
      </c>
      <c r="G290" s="146" t="s">
        <v>4</v>
      </c>
    </row>
    <row r="291" spans="1:8" ht="24" customHeight="1" x14ac:dyDescent="0.25">
      <c r="A291" s="50" t="str">
        <f>A284</f>
        <v>CARGO A: AUXILIAR DE ATIVIDADES ADMINISTRATIVAS</v>
      </c>
      <c r="B291" s="86"/>
      <c r="C291" s="86"/>
      <c r="D291" s="88"/>
      <c r="E291" s="15">
        <f>G51+G172+G236</f>
        <v>3024.6343640000005</v>
      </c>
      <c r="F291" s="13">
        <v>222</v>
      </c>
      <c r="G291" s="51">
        <f>E291/F291</f>
        <v>13.624479117117119</v>
      </c>
    </row>
    <row r="292" spans="1:8" ht="24" customHeight="1" x14ac:dyDescent="0.25">
      <c r="A292" s="50" t="str">
        <f>A285</f>
        <v>CARGO B: SUPERVISOR DE ATIVIDADES ADMINISTRATIVAS AUXILIARES</v>
      </c>
      <c r="B292" s="86"/>
      <c r="C292" s="86"/>
      <c r="D292" s="88"/>
      <c r="E292" s="15">
        <f>G52+G173+G237</f>
        <v>4789.7074451111112</v>
      </c>
      <c r="F292" s="13">
        <v>222</v>
      </c>
      <c r="G292" s="51">
        <f>E292/F292</f>
        <v>21.575258761761763</v>
      </c>
    </row>
    <row r="293" spans="1:8" ht="15.75" x14ac:dyDescent="0.25"/>
    <row r="294" spans="1:8" ht="24" customHeight="1" x14ac:dyDescent="0.25">
      <c r="A294" s="165" t="s">
        <v>110</v>
      </c>
      <c r="B294" s="165"/>
      <c r="C294" s="165"/>
      <c r="D294" s="165"/>
      <c r="E294" s="165"/>
      <c r="F294" s="165"/>
      <c r="G294" s="165"/>
    </row>
    <row r="295" spans="1:8" ht="42.75" customHeight="1" x14ac:dyDescent="0.25">
      <c r="A295" s="165" t="s">
        <v>3</v>
      </c>
      <c r="B295" s="165"/>
      <c r="C295" s="165"/>
      <c r="D295" s="165"/>
      <c r="E295" s="112" t="s">
        <v>113</v>
      </c>
      <c r="F295" s="130" t="s">
        <v>114</v>
      </c>
      <c r="G295" s="112" t="s">
        <v>4</v>
      </c>
    </row>
    <row r="296" spans="1:8" ht="24" customHeight="1" x14ac:dyDescent="0.25">
      <c r="A296" s="50" t="str">
        <f>A291</f>
        <v>CARGO A: AUXILIAR DE ATIVIDADES ADMINISTRATIVAS</v>
      </c>
      <c r="B296" s="86"/>
      <c r="C296" s="86"/>
      <c r="D296" s="88"/>
      <c r="E296" s="15">
        <f>G291</f>
        <v>13.624479117117119</v>
      </c>
      <c r="F296" s="13">
        <v>0</v>
      </c>
      <c r="G296" s="51">
        <f>E296*F296</f>
        <v>0</v>
      </c>
      <c r="H296" s="45"/>
    </row>
    <row r="297" spans="1:8" ht="24" customHeight="1" x14ac:dyDescent="0.25">
      <c r="A297" s="50" t="str">
        <f>A292</f>
        <v>CARGO B: SUPERVISOR DE ATIVIDADES ADMINISTRATIVAS AUXILIARES</v>
      </c>
      <c r="B297" s="86"/>
      <c r="C297" s="86"/>
      <c r="D297" s="88"/>
      <c r="E297" s="15">
        <f>G292</f>
        <v>21.575258761761763</v>
      </c>
      <c r="F297" s="13">
        <v>0</v>
      </c>
      <c r="G297" s="51">
        <f>E297*F297</f>
        <v>0</v>
      </c>
      <c r="H297" s="74"/>
    </row>
    <row r="299" spans="1:8" ht="24" customHeight="1" x14ac:dyDescent="0.25">
      <c r="A299" s="192" t="s">
        <v>81</v>
      </c>
      <c r="B299" s="192"/>
      <c r="C299" s="192"/>
      <c r="D299" s="192"/>
      <c r="E299" s="192"/>
      <c r="F299" s="192"/>
      <c r="G299" s="192"/>
      <c r="H299" s="192"/>
    </row>
    <row r="301" spans="1:8" ht="24" customHeight="1" x14ac:dyDescent="0.25">
      <c r="A301" s="165" t="s">
        <v>81</v>
      </c>
      <c r="B301" s="165"/>
      <c r="C301" s="165"/>
      <c r="D301" s="165"/>
      <c r="E301" s="165"/>
      <c r="F301" s="165"/>
      <c r="G301" s="165"/>
    </row>
    <row r="302" spans="1:8" ht="24" customHeight="1" x14ac:dyDescent="0.25">
      <c r="A302" s="161" t="s">
        <v>3</v>
      </c>
      <c r="B302" s="162"/>
      <c r="C302" s="162"/>
      <c r="D302" s="162"/>
      <c r="E302" s="97" t="s">
        <v>115</v>
      </c>
      <c r="F302" s="97" t="s">
        <v>116</v>
      </c>
      <c r="G302" s="97" t="s">
        <v>16</v>
      </c>
    </row>
    <row r="303" spans="1:8" ht="24" customHeight="1" x14ac:dyDescent="0.25">
      <c r="A303" s="50" t="str">
        <f>A296</f>
        <v>CARGO A: AUXILIAR DE ATIVIDADES ADMINISTRATIVAS</v>
      </c>
      <c r="B303" s="86"/>
      <c r="C303" s="86"/>
      <c r="D303" s="88"/>
      <c r="E303" s="15">
        <f>G284</f>
        <v>377.21840261405185</v>
      </c>
      <c r="F303" s="15">
        <f>G296</f>
        <v>0</v>
      </c>
      <c r="G303" s="51">
        <f>E303+F303</f>
        <v>377.21840261405185</v>
      </c>
    </row>
    <row r="304" spans="1:8" ht="24" customHeight="1" x14ac:dyDescent="0.25">
      <c r="A304" s="50" t="str">
        <f>A297</f>
        <v>CARGO B: SUPERVISOR DE ATIVIDADES ADMINISTRATIVAS AUXILIARES</v>
      </c>
      <c r="B304" s="86"/>
      <c r="C304" s="86"/>
      <c r="D304" s="88"/>
      <c r="E304" s="15">
        <f>G285</f>
        <v>597.35015013320287</v>
      </c>
      <c r="F304" s="15">
        <f>G297</f>
        <v>0</v>
      </c>
      <c r="G304" s="51">
        <f>E304+F304</f>
        <v>597.35015013320287</v>
      </c>
    </row>
    <row r="306" spans="1:8" ht="24" customHeight="1" x14ac:dyDescent="0.25">
      <c r="A306" s="171" t="s">
        <v>117</v>
      </c>
      <c r="B306" s="172"/>
      <c r="C306" s="172"/>
      <c r="D306" s="172"/>
      <c r="E306" s="172"/>
      <c r="F306" s="172"/>
      <c r="G306" s="172"/>
      <c r="H306" s="173"/>
    </row>
    <row r="307" spans="1:8" ht="24" customHeight="1" x14ac:dyDescent="0.25">
      <c r="A307" s="21"/>
      <c r="B307" s="21"/>
      <c r="C307" s="21"/>
      <c r="E307" s="21"/>
    </row>
    <row r="308" spans="1:8" ht="24" customHeight="1" x14ac:dyDescent="0.25">
      <c r="A308" s="193" t="s">
        <v>151</v>
      </c>
      <c r="B308" s="193"/>
      <c r="C308" s="193"/>
      <c r="D308" s="193"/>
      <c r="E308" s="25"/>
    </row>
    <row r="309" spans="1:8" ht="24" customHeight="1" x14ac:dyDescent="0.25">
      <c r="A309" s="147" t="s">
        <v>152</v>
      </c>
      <c r="B309" s="148" t="s">
        <v>153</v>
      </c>
      <c r="C309" s="148" t="s">
        <v>154</v>
      </c>
      <c r="D309" s="112" t="s">
        <v>4</v>
      </c>
    </row>
    <row r="310" spans="1:8" ht="45" x14ac:dyDescent="0.25">
      <c r="A310" s="69" t="s">
        <v>274</v>
      </c>
      <c r="B310" s="70">
        <v>5</v>
      </c>
      <c r="C310" s="71">
        <v>49.98</v>
      </c>
      <c r="D310" s="72">
        <f>C310*B310</f>
        <v>249.89999999999998</v>
      </c>
      <c r="E310" s="6">
        <f>D310/12</f>
        <v>20.824999999999999</v>
      </c>
    </row>
    <row r="311" spans="1:8" ht="66" customHeight="1" x14ac:dyDescent="0.25">
      <c r="A311" s="69"/>
      <c r="B311" s="70"/>
      <c r="C311" s="71"/>
      <c r="D311" s="72">
        <f t="shared" ref="D311:D312" si="35">C311*B311</f>
        <v>0</v>
      </c>
    </row>
    <row r="312" spans="1:8" ht="60" customHeight="1" x14ac:dyDescent="0.25">
      <c r="A312" s="69"/>
      <c r="B312" s="70"/>
      <c r="C312" s="71"/>
      <c r="D312" s="72">
        <f t="shared" si="35"/>
        <v>0</v>
      </c>
    </row>
    <row r="313" spans="1:8" ht="24" customHeight="1" x14ac:dyDescent="0.25">
      <c r="A313" s="73"/>
      <c r="B313" s="70"/>
      <c r="C313" s="71"/>
      <c r="D313" s="72"/>
    </row>
    <row r="314" spans="1:8" ht="24" customHeight="1" x14ac:dyDescent="0.25">
      <c r="A314" s="193" t="s">
        <v>155</v>
      </c>
      <c r="B314" s="193"/>
      <c r="C314" s="193"/>
      <c r="D314" s="149">
        <f>SUM(D310:D313)</f>
        <v>249.89999999999998</v>
      </c>
    </row>
    <row r="315" spans="1:8" ht="24" customHeight="1" x14ac:dyDescent="0.25">
      <c r="A315" s="26"/>
      <c r="B315" s="27"/>
      <c r="C315" s="27"/>
      <c r="D315" s="27"/>
      <c r="E315" s="28"/>
    </row>
    <row r="316" spans="1:8" ht="24" customHeight="1" x14ac:dyDescent="0.25">
      <c r="A316" s="193" t="s">
        <v>156</v>
      </c>
      <c r="B316" s="193"/>
      <c r="C316" s="193"/>
      <c r="D316" s="193"/>
      <c r="E316" s="193"/>
    </row>
    <row r="317" spans="1:8" ht="24" customHeight="1" x14ac:dyDescent="0.25">
      <c r="A317" s="193" t="s">
        <v>3</v>
      </c>
      <c r="B317" s="193"/>
      <c r="C317" s="193"/>
      <c r="D317" s="147" t="s">
        <v>107</v>
      </c>
      <c r="E317" s="147" t="s">
        <v>157</v>
      </c>
    </row>
    <row r="318" spans="1:8" ht="24" customHeight="1" x14ac:dyDescent="0.25">
      <c r="A318" s="50" t="str">
        <f>A303</f>
        <v>CARGO A: AUXILIAR DE ATIVIDADES ADMINISTRATIVAS</v>
      </c>
      <c r="B318" s="13"/>
      <c r="C318" s="13"/>
      <c r="D318" s="29">
        <f>$D$314</f>
        <v>249.89999999999998</v>
      </c>
      <c r="E318" s="29">
        <f>D318/12</f>
        <v>20.824999999999999</v>
      </c>
    </row>
    <row r="319" spans="1:8" ht="24" customHeight="1" x14ac:dyDescent="0.25">
      <c r="A319" s="50" t="str">
        <f>A304</f>
        <v>CARGO B: SUPERVISOR DE ATIVIDADES ADMINISTRATIVAS AUXILIARES</v>
      </c>
      <c r="B319" s="29"/>
      <c r="C319" s="150"/>
      <c r="D319" s="29">
        <f>$D$314</f>
        <v>249.89999999999998</v>
      </c>
      <c r="E319" s="29">
        <f>D319/12</f>
        <v>20.824999999999999</v>
      </c>
    </row>
    <row r="320" spans="1:8" ht="24" customHeight="1" x14ac:dyDescent="0.25">
      <c r="A320" s="26"/>
      <c r="B320" s="27"/>
      <c r="C320" s="27"/>
      <c r="D320" s="27"/>
      <c r="E320" s="26"/>
    </row>
    <row r="321" spans="1:7" ht="24" customHeight="1" x14ac:dyDescent="0.25">
      <c r="A321" s="197" t="s">
        <v>248</v>
      </c>
      <c r="B321" s="197"/>
      <c r="C321" s="197"/>
      <c r="D321" s="197"/>
      <c r="E321" s="197"/>
      <c r="F321" s="197"/>
      <c r="G321" s="68"/>
    </row>
    <row r="322" spans="1:7" ht="52.5" customHeight="1" x14ac:dyDescent="0.25">
      <c r="A322" s="117" t="s">
        <v>158</v>
      </c>
      <c r="B322" s="117" t="s">
        <v>159</v>
      </c>
      <c r="C322" s="118" t="s">
        <v>153</v>
      </c>
      <c r="D322" s="118" t="s">
        <v>246</v>
      </c>
      <c r="E322" s="118" t="s">
        <v>247</v>
      </c>
      <c r="F322" s="119" t="s">
        <v>107</v>
      </c>
      <c r="G322" s="68"/>
    </row>
    <row r="323" spans="1:7" ht="135" x14ac:dyDescent="0.25">
      <c r="A323" s="120" t="s">
        <v>279</v>
      </c>
      <c r="B323" s="121">
        <f>COMPUTADOR!B6</f>
        <v>5094.55</v>
      </c>
      <c r="C323" s="122">
        <f>B376</f>
        <v>13</v>
      </c>
      <c r="D323" s="123">
        <v>5</v>
      </c>
      <c r="E323" s="124">
        <v>20</v>
      </c>
      <c r="F323" s="125">
        <f>B323*C323*(E323/100)</f>
        <v>13245.830000000002</v>
      </c>
      <c r="G323" s="68"/>
    </row>
    <row r="324" spans="1:7" ht="135" x14ac:dyDescent="0.25">
      <c r="A324" s="120" t="str">
        <f>A323</f>
        <v>MICROCOMPUTADOR COMPLETO (CPU, MONITOR LED 19,5", TECLADO, MOUSE, CABOS E CONEXÕES): CONFIGURAÇÃO MÍNIMA - PROCESSADOR INTEL CORE I5, 8 GBS DE RAM, HD DE 500 GBS, WINDOWS 10 PROFISSIONAL, PACOTE MICROSOFT OFFICE PROFISSIONAL</v>
      </c>
      <c r="B324" s="121">
        <f>B323</f>
        <v>5094.55</v>
      </c>
      <c r="C324" s="122">
        <f>C376</f>
        <v>1</v>
      </c>
      <c r="D324" s="123">
        <v>5</v>
      </c>
      <c r="E324" s="124">
        <v>20</v>
      </c>
      <c r="F324" s="125">
        <f>B324*C324*(E324/100)</f>
        <v>1018.9100000000001</v>
      </c>
      <c r="G324" s="68"/>
    </row>
    <row r="325" spans="1:7" ht="24" customHeight="1" x14ac:dyDescent="0.25">
      <c r="A325" s="198" t="s">
        <v>160</v>
      </c>
      <c r="B325" s="198"/>
      <c r="C325" s="198"/>
      <c r="D325" s="198"/>
      <c r="E325" s="105"/>
      <c r="F325" s="126">
        <f>SUM(F323:F324)</f>
        <v>14264.740000000002</v>
      </c>
      <c r="G325" s="68"/>
    </row>
    <row r="326" spans="1:7" ht="24" customHeight="1" x14ac:dyDescent="0.25">
      <c r="A326" s="54"/>
      <c r="B326" s="54"/>
      <c r="C326" s="54"/>
      <c r="D326" s="54"/>
      <c r="E326" s="55"/>
      <c r="F326" s="56"/>
    </row>
    <row r="327" spans="1:7" ht="24" customHeight="1" x14ac:dyDescent="0.25">
      <c r="A327" s="26"/>
      <c r="B327" s="27"/>
      <c r="C327" s="27"/>
      <c r="D327" s="27"/>
      <c r="E327" s="26"/>
    </row>
    <row r="328" spans="1:7" ht="24" customHeight="1" x14ac:dyDescent="0.25">
      <c r="A328" s="194" t="s">
        <v>161</v>
      </c>
      <c r="B328" s="195"/>
      <c r="C328" s="195"/>
      <c r="D328" s="195"/>
      <c r="E328" s="195"/>
      <c r="F328" s="195"/>
      <c r="G328" s="196"/>
    </row>
    <row r="329" spans="1:7" ht="48.75" customHeight="1" x14ac:dyDescent="0.25">
      <c r="A329" s="151" t="s">
        <v>3</v>
      </c>
      <c r="B329" s="114"/>
      <c r="C329" s="115"/>
      <c r="D329" s="116" t="s">
        <v>107</v>
      </c>
      <c r="E329" s="116" t="s">
        <v>108</v>
      </c>
      <c r="F329" s="116" t="s">
        <v>273</v>
      </c>
      <c r="G329" s="152" t="s">
        <v>272</v>
      </c>
    </row>
    <row r="330" spans="1:7" ht="24" customHeight="1" x14ac:dyDescent="0.25">
      <c r="A330" s="50" t="str">
        <f>A318</f>
        <v>CARGO A: AUXILIAR DE ATIVIDADES ADMINISTRATIVAS</v>
      </c>
      <c r="B330" s="86"/>
      <c r="C330" s="88"/>
      <c r="D330" s="29">
        <f>F323</f>
        <v>13245.830000000002</v>
      </c>
      <c r="E330" s="29">
        <f>D330/12</f>
        <v>1103.8191666666669</v>
      </c>
      <c r="F330" s="70">
        <f>C323</f>
        <v>13</v>
      </c>
      <c r="G330" s="105">
        <f>E330/F330</f>
        <v>84.909166666666678</v>
      </c>
    </row>
    <row r="331" spans="1:7" ht="24" customHeight="1" x14ac:dyDescent="0.25">
      <c r="A331" s="50" t="str">
        <f>A319</f>
        <v>CARGO B: SUPERVISOR DE ATIVIDADES ADMINISTRATIVAS AUXILIARES</v>
      </c>
      <c r="B331" s="86"/>
      <c r="C331" s="88"/>
      <c r="D331" s="29">
        <f>F324</f>
        <v>1018.9100000000001</v>
      </c>
      <c r="E331" s="29">
        <f>D331/12</f>
        <v>84.909166666666678</v>
      </c>
      <c r="F331" s="70">
        <f>C324</f>
        <v>1</v>
      </c>
      <c r="G331" s="105">
        <f>E331/F331</f>
        <v>84.909166666666678</v>
      </c>
    </row>
    <row r="333" spans="1:7" ht="24" customHeight="1" x14ac:dyDescent="0.25">
      <c r="A333" s="193" t="s">
        <v>261</v>
      </c>
      <c r="B333" s="193"/>
      <c r="C333" s="193"/>
      <c r="D333" s="193"/>
    </row>
    <row r="334" spans="1:7" ht="24" customHeight="1" x14ac:dyDescent="0.25">
      <c r="A334" s="147" t="s">
        <v>152</v>
      </c>
      <c r="B334" s="148" t="s">
        <v>153</v>
      </c>
      <c r="C334" s="148" t="s">
        <v>154</v>
      </c>
      <c r="D334" s="112" t="s">
        <v>4</v>
      </c>
    </row>
    <row r="335" spans="1:7" ht="30.75" customHeight="1" x14ac:dyDescent="0.25">
      <c r="A335" s="206"/>
      <c r="B335" s="207"/>
      <c r="C335" s="208"/>
      <c r="D335" s="209">
        <f>B335*C335</f>
        <v>0</v>
      </c>
    </row>
    <row r="336" spans="1:7" ht="15.75" x14ac:dyDescent="0.25">
      <c r="A336" s="210"/>
      <c r="B336" s="207"/>
      <c r="C336" s="208"/>
      <c r="D336" s="209">
        <f>B336*C336</f>
        <v>0</v>
      </c>
    </row>
    <row r="337" spans="1:8" ht="24" customHeight="1" x14ac:dyDescent="0.25">
      <c r="A337" s="193" t="s">
        <v>249</v>
      </c>
      <c r="B337" s="193"/>
      <c r="C337" s="193"/>
      <c r="D337" s="149">
        <f>SUM(D335:D336)</f>
        <v>0</v>
      </c>
    </row>
    <row r="338" spans="1:8" ht="24" customHeight="1" x14ac:dyDescent="0.25">
      <c r="A338" s="193" t="s">
        <v>266</v>
      </c>
      <c r="B338" s="193"/>
      <c r="C338" s="193"/>
      <c r="D338" s="149"/>
    </row>
    <row r="341" spans="1:8" ht="24" customHeight="1" x14ac:dyDescent="0.25">
      <c r="A341" s="193" t="s">
        <v>117</v>
      </c>
      <c r="B341" s="193"/>
      <c r="C341" s="193"/>
      <c r="D341" s="193"/>
      <c r="E341" s="193"/>
      <c r="F341" s="193"/>
      <c r="G341" s="193"/>
    </row>
    <row r="342" spans="1:8" ht="51" customHeight="1" x14ac:dyDescent="0.25">
      <c r="A342" s="190" t="s">
        <v>3</v>
      </c>
      <c r="B342" s="190"/>
      <c r="C342" s="190"/>
      <c r="D342" s="153" t="s">
        <v>162</v>
      </c>
      <c r="E342" s="153" t="s">
        <v>163</v>
      </c>
      <c r="F342" s="153" t="s">
        <v>260</v>
      </c>
      <c r="G342" s="154" t="s">
        <v>16</v>
      </c>
    </row>
    <row r="343" spans="1:8" ht="24" customHeight="1" x14ac:dyDescent="0.25">
      <c r="A343" s="50" t="str">
        <f>A318</f>
        <v>CARGO A: AUXILIAR DE ATIVIDADES ADMINISTRATIVAS</v>
      </c>
      <c r="B343" s="13"/>
      <c r="C343" s="13"/>
      <c r="D343" s="72">
        <f>E318</f>
        <v>20.824999999999999</v>
      </c>
      <c r="E343" s="72">
        <f>G330</f>
        <v>84.909166666666678</v>
      </c>
      <c r="F343" s="105">
        <f>$D$338</f>
        <v>0</v>
      </c>
      <c r="G343" s="105">
        <f>SUM(D343:F343)</f>
        <v>105.73416666666668</v>
      </c>
    </row>
    <row r="344" spans="1:8" ht="24" customHeight="1" x14ac:dyDescent="0.25">
      <c r="A344" s="50" t="str">
        <f>A319</f>
        <v>CARGO B: SUPERVISOR DE ATIVIDADES ADMINISTRATIVAS AUXILIARES</v>
      </c>
      <c r="B344" s="13"/>
      <c r="C344" s="13"/>
      <c r="D344" s="72">
        <f>E319</f>
        <v>20.824999999999999</v>
      </c>
      <c r="E344" s="72">
        <f>G331</f>
        <v>84.909166666666678</v>
      </c>
      <c r="F344" s="105">
        <f>$D$338</f>
        <v>0</v>
      </c>
      <c r="G344" s="105">
        <f>SUM(D344:F344)</f>
        <v>105.73416666666668</v>
      </c>
    </row>
    <row r="346" spans="1:8" ht="24" customHeight="1" x14ac:dyDescent="0.25">
      <c r="A346" s="171" t="s">
        <v>118</v>
      </c>
      <c r="B346" s="172"/>
      <c r="C346" s="172"/>
      <c r="D346" s="172"/>
      <c r="E346" s="172"/>
      <c r="F346" s="172"/>
      <c r="G346" s="172"/>
      <c r="H346" s="173"/>
    </row>
    <row r="347" spans="1:8" ht="24" customHeight="1" x14ac:dyDescent="0.25">
      <c r="A347" s="188"/>
      <c r="B347" s="188"/>
      <c r="C347" s="188"/>
      <c r="D347" s="188"/>
      <c r="E347" s="188"/>
      <c r="F347" s="188"/>
    </row>
    <row r="348" spans="1:8" ht="49.5" customHeight="1" x14ac:dyDescent="0.25">
      <c r="A348" s="189" t="s">
        <v>145</v>
      </c>
      <c r="B348" s="189"/>
      <c r="C348" s="23"/>
      <c r="D348" s="23"/>
      <c r="E348" s="23"/>
      <c r="F348" s="23"/>
    </row>
    <row r="349" spans="1:8" ht="24" customHeight="1" x14ac:dyDescent="0.25">
      <c r="A349" s="155" t="s">
        <v>146</v>
      </c>
      <c r="B349" s="156">
        <v>0.06</v>
      </c>
      <c r="C349" s="23"/>
      <c r="D349" s="23"/>
      <c r="E349" s="23"/>
      <c r="F349" s="23"/>
    </row>
    <row r="350" spans="1:8" ht="24" customHeight="1" x14ac:dyDescent="0.25">
      <c r="A350" s="155" t="s">
        <v>147</v>
      </c>
      <c r="B350" s="156">
        <f>'AUXILIAR DE ATIVIDADES ADM'!C120</f>
        <v>6.6500000000000004E-2</v>
      </c>
      <c r="C350" s="23"/>
      <c r="D350" s="23"/>
      <c r="E350" s="23"/>
      <c r="F350" s="23"/>
    </row>
    <row r="351" spans="1:8" ht="24" customHeight="1" x14ac:dyDescent="0.25">
      <c r="A351" s="155" t="s">
        <v>148</v>
      </c>
      <c r="B351" s="156">
        <v>6.5799999999999997E-2</v>
      </c>
      <c r="C351" s="23"/>
      <c r="D351" s="23"/>
      <c r="E351" s="23"/>
      <c r="F351" s="23"/>
    </row>
    <row r="353" spans="1:8" ht="24" customHeight="1" x14ac:dyDescent="0.25">
      <c r="A353" s="165" t="s">
        <v>118</v>
      </c>
      <c r="B353" s="165"/>
      <c r="C353" s="165"/>
      <c r="D353" s="165"/>
      <c r="E353" s="165"/>
      <c r="F353" s="165"/>
      <c r="G353" s="165"/>
    </row>
    <row r="354" spans="1:8" ht="24" customHeight="1" x14ac:dyDescent="0.25">
      <c r="A354" s="191" t="s">
        <v>3</v>
      </c>
      <c r="B354" s="191"/>
      <c r="C354" s="191"/>
      <c r="D354" s="191"/>
      <c r="E354" s="97" t="s">
        <v>1</v>
      </c>
      <c r="F354" s="97" t="s">
        <v>2</v>
      </c>
      <c r="G354" s="97" t="s">
        <v>4</v>
      </c>
    </row>
    <row r="355" spans="1:8" ht="24" customHeight="1" x14ac:dyDescent="0.25">
      <c r="A355" s="85" t="str">
        <f>A343</f>
        <v>CARGO A: AUXILIAR DE ATIVIDADES ADMINISTRATIVAS</v>
      </c>
      <c r="B355" s="86"/>
      <c r="C355" s="86"/>
      <c r="D355" s="88"/>
      <c r="E355" s="106">
        <f>G51+G172+G236+G303+G343</f>
        <v>3507.5869332807188</v>
      </c>
      <c r="F355" s="24">
        <f>((1+$B$349)/(1-$B$350-$B$351))-1</f>
        <v>0.22162037570588922</v>
      </c>
      <c r="G355" s="53">
        <f>E355*F355</f>
        <v>777.35273397474066</v>
      </c>
    </row>
    <row r="356" spans="1:8" ht="24" customHeight="1" x14ac:dyDescent="0.25">
      <c r="A356" s="85" t="str">
        <f>A344</f>
        <v>CARGO B: SUPERVISOR DE ATIVIDADES ADMINISTRATIVAS AUXILIARES</v>
      </c>
      <c r="B356" s="86"/>
      <c r="C356" s="86"/>
      <c r="D356" s="88"/>
      <c r="E356" s="106">
        <f>G52+G173+G237+G304+G344</f>
        <v>5492.7917619109812</v>
      </c>
      <c r="F356" s="24">
        <f>((1+$B$349)/(1-$B$350-$B$351))-1</f>
        <v>0.22162037570588922</v>
      </c>
      <c r="G356" s="53">
        <f>E356*F356</f>
        <v>1217.3145739489248</v>
      </c>
    </row>
    <row r="358" spans="1:8" ht="24" customHeight="1" x14ac:dyDescent="0.25">
      <c r="A358" s="171" t="s">
        <v>139</v>
      </c>
      <c r="B358" s="172"/>
      <c r="C358" s="172"/>
      <c r="D358" s="172"/>
      <c r="E358" s="172"/>
      <c r="F358" s="172"/>
      <c r="G358" s="172"/>
      <c r="H358" s="173"/>
    </row>
    <row r="360" spans="1:8" ht="24" customHeight="1" x14ac:dyDescent="0.25">
      <c r="A360" s="165" t="s">
        <v>120</v>
      </c>
      <c r="B360" s="165"/>
      <c r="C360" s="165"/>
      <c r="D360" s="165"/>
      <c r="E360" s="165"/>
      <c r="F360" s="165"/>
      <c r="G360" s="165"/>
    </row>
    <row r="361" spans="1:8" ht="24" customHeight="1" x14ac:dyDescent="0.25">
      <c r="A361" s="165" t="s">
        <v>3</v>
      </c>
      <c r="B361" s="165"/>
      <c r="C361" s="165"/>
      <c r="D361" s="165"/>
      <c r="E361" s="112" t="s">
        <v>1</v>
      </c>
      <c r="F361" s="112" t="s">
        <v>119</v>
      </c>
      <c r="G361" s="112" t="s">
        <v>4</v>
      </c>
    </row>
    <row r="362" spans="1:8" ht="24" customHeight="1" x14ac:dyDescent="0.25">
      <c r="A362" s="50" t="str">
        <f>A355</f>
        <v>CARGO A: AUXILIAR DE ATIVIDADES ADMINISTRATIVAS</v>
      </c>
      <c r="B362" s="86"/>
      <c r="C362" s="86"/>
      <c r="D362" s="88"/>
      <c r="E362" s="15">
        <v>0</v>
      </c>
      <c r="F362" s="13"/>
      <c r="G362" s="51"/>
      <c r="H362" s="45"/>
    </row>
    <row r="363" spans="1:8" ht="24" customHeight="1" x14ac:dyDescent="0.25">
      <c r="A363" s="50" t="str">
        <f>A356</f>
        <v>CARGO B: SUPERVISOR DE ATIVIDADES ADMINISTRATIVAS AUXILIARES</v>
      </c>
      <c r="B363" s="86"/>
      <c r="C363" s="86"/>
      <c r="D363" s="88"/>
      <c r="E363" s="15">
        <v>0</v>
      </c>
      <c r="F363" s="13"/>
      <c r="G363" s="51"/>
      <c r="H363" s="74"/>
    </row>
    <row r="365" spans="1:8" ht="24" customHeight="1" x14ac:dyDescent="0.25">
      <c r="A365" s="171" t="s">
        <v>149</v>
      </c>
      <c r="B365" s="172"/>
      <c r="C365" s="172"/>
      <c r="D365" s="172"/>
      <c r="E365" s="172"/>
      <c r="F365" s="172"/>
      <c r="G365" s="172"/>
      <c r="H365" s="173"/>
    </row>
    <row r="367" spans="1:8" ht="24" customHeight="1" x14ac:dyDescent="0.25">
      <c r="A367" s="165" t="s">
        <v>150</v>
      </c>
      <c r="B367" s="165"/>
      <c r="C367" s="165"/>
      <c r="D367" s="165"/>
      <c r="E367" s="165"/>
      <c r="F367" s="165"/>
    </row>
    <row r="368" spans="1:8" ht="78.75" x14ac:dyDescent="0.25">
      <c r="A368" s="130" t="s">
        <v>121</v>
      </c>
      <c r="B368" s="130" t="str">
        <f>A9</f>
        <v>CARGO A: AUXILIAR DE ATIVIDADES ADMINISTRATIVAS</v>
      </c>
      <c r="C368" s="130" t="str">
        <f>A10</f>
        <v>CARGO B: SUPERVISOR DE ATIVIDADES ADMINISTRATIVAS AUXILIARES</v>
      </c>
      <c r="D368" s="130"/>
      <c r="E368" s="130"/>
      <c r="F368" s="130"/>
    </row>
    <row r="369" spans="1:9" ht="32.1" customHeight="1" x14ac:dyDescent="0.25">
      <c r="A369" s="134" t="s">
        <v>122</v>
      </c>
      <c r="B369" s="15">
        <f>G51</f>
        <v>1295.94</v>
      </c>
      <c r="C369" s="15">
        <f>G52</f>
        <v>2302.39</v>
      </c>
      <c r="D369" s="15"/>
      <c r="E369" s="15"/>
      <c r="F369" s="15"/>
    </row>
    <row r="370" spans="1:9" ht="32.1" customHeight="1" x14ac:dyDescent="0.25">
      <c r="A370" s="134" t="s">
        <v>123</v>
      </c>
      <c r="B370" s="15">
        <f>G172</f>
        <v>1454.3075600000002</v>
      </c>
      <c r="C370" s="15">
        <f>G173</f>
        <v>2044.75326</v>
      </c>
      <c r="D370" s="15"/>
      <c r="E370" s="15"/>
      <c r="F370" s="15"/>
      <c r="G370" s="109"/>
      <c r="H370" s="68"/>
      <c r="I370" s="68"/>
    </row>
    <row r="371" spans="1:9" ht="32.1" customHeight="1" x14ac:dyDescent="0.25">
      <c r="A371" s="134" t="s">
        <v>124</v>
      </c>
      <c r="B371" s="15">
        <f>G236</f>
        <v>274.38680400000004</v>
      </c>
      <c r="C371" s="15">
        <f>G237</f>
        <v>442.5641851111111</v>
      </c>
      <c r="D371" s="15"/>
      <c r="E371" s="15"/>
      <c r="F371" s="15"/>
    </row>
    <row r="372" spans="1:9" ht="32.1" customHeight="1" x14ac:dyDescent="0.25">
      <c r="A372" s="134" t="s">
        <v>125</v>
      </c>
      <c r="B372" s="15">
        <f>G303</f>
        <v>377.21840261405185</v>
      </c>
      <c r="C372" s="15">
        <f>G304</f>
        <v>597.35015013320287</v>
      </c>
      <c r="D372" s="15"/>
      <c r="E372" s="15"/>
      <c r="F372" s="15"/>
    </row>
    <row r="373" spans="1:9" ht="32.1" customHeight="1" x14ac:dyDescent="0.25">
      <c r="A373" s="134" t="s">
        <v>126</v>
      </c>
      <c r="B373" s="15">
        <f>G343</f>
        <v>105.73416666666668</v>
      </c>
      <c r="C373" s="15">
        <f>G344</f>
        <v>105.73416666666668</v>
      </c>
      <c r="D373" s="15"/>
      <c r="E373" s="15"/>
      <c r="F373" s="15"/>
    </row>
    <row r="374" spans="1:9" ht="32.1" customHeight="1" x14ac:dyDescent="0.25">
      <c r="A374" s="134" t="s">
        <v>127</v>
      </c>
      <c r="B374" s="15">
        <f>G355</f>
        <v>777.35273397474066</v>
      </c>
      <c r="C374" s="15">
        <f>G356</f>
        <v>1217.3145739489248</v>
      </c>
      <c r="D374" s="15"/>
      <c r="E374" s="15"/>
      <c r="F374" s="15"/>
    </row>
    <row r="375" spans="1:9" ht="32.1" customHeight="1" x14ac:dyDescent="0.25">
      <c r="A375" s="157" t="s">
        <v>128</v>
      </c>
      <c r="B375" s="158">
        <f>SUM(B369:B374)</f>
        <v>4284.9396672554594</v>
      </c>
      <c r="C375" s="158">
        <f>SUM(C369:C374)</f>
        <v>6710.1063358599058</v>
      </c>
      <c r="D375" s="158"/>
      <c r="E375" s="158"/>
      <c r="F375" s="158"/>
    </row>
    <row r="376" spans="1:9" ht="32.1" customHeight="1" x14ac:dyDescent="0.25">
      <c r="A376" s="157" t="s">
        <v>252</v>
      </c>
      <c r="B376" s="159">
        <v>13</v>
      </c>
      <c r="C376" s="159">
        <v>1</v>
      </c>
      <c r="D376" s="159"/>
      <c r="E376" s="159"/>
      <c r="F376" s="159"/>
    </row>
    <row r="377" spans="1:9" ht="32.1" customHeight="1" x14ac:dyDescent="0.25">
      <c r="A377" s="130" t="s">
        <v>262</v>
      </c>
      <c r="B377" s="160">
        <f>B375*B376</f>
        <v>55704.215674320971</v>
      </c>
      <c r="C377" s="160">
        <f>C375*C376</f>
        <v>6710.1063358599058</v>
      </c>
      <c r="D377" s="160"/>
      <c r="E377" s="160"/>
      <c r="F377" s="160"/>
    </row>
    <row r="378" spans="1:9" ht="24" customHeight="1" x14ac:dyDescent="0.25">
      <c r="A378" s="130" t="s">
        <v>253</v>
      </c>
      <c r="B378" s="160">
        <f>SUM(B377:F377)</f>
        <v>62414.322010180877</v>
      </c>
    </row>
    <row r="379" spans="1:9" ht="24" customHeight="1" x14ac:dyDescent="0.25">
      <c r="A379" s="130" t="s">
        <v>254</v>
      </c>
      <c r="B379" s="160">
        <f>B378*12</f>
        <v>748971.86412217049</v>
      </c>
    </row>
    <row r="380" spans="1:9" ht="24" customHeight="1" x14ac:dyDescent="0.25">
      <c r="A380" s="130" t="s">
        <v>271</v>
      </c>
      <c r="B380" s="160">
        <f>B379*2</f>
        <v>1497943.728244341</v>
      </c>
    </row>
  </sheetData>
  <mergeCells count="140">
    <mergeCell ref="A360:G360"/>
    <mergeCell ref="A361:D361"/>
    <mergeCell ref="A295:D295"/>
    <mergeCell ref="A301:G301"/>
    <mergeCell ref="A102:F102"/>
    <mergeCell ref="A103:C103"/>
    <mergeCell ref="A92:F92"/>
    <mergeCell ref="A93:C93"/>
    <mergeCell ref="A97:F97"/>
    <mergeCell ref="A122:D122"/>
    <mergeCell ref="A328:G328"/>
    <mergeCell ref="A314:C314"/>
    <mergeCell ref="A321:F321"/>
    <mergeCell ref="A325:D325"/>
    <mergeCell ref="A341:G341"/>
    <mergeCell ref="A302:D302"/>
    <mergeCell ref="A316:E316"/>
    <mergeCell ref="A317:C317"/>
    <mergeCell ref="A138:D138"/>
    <mergeCell ref="A144:G144"/>
    <mergeCell ref="A145:D145"/>
    <mergeCell ref="A151:G151"/>
    <mergeCell ref="A177:B177"/>
    <mergeCell ref="A186:H186"/>
    <mergeCell ref="A367:F367"/>
    <mergeCell ref="A258:D258"/>
    <mergeCell ref="A259:A260"/>
    <mergeCell ref="B259:D259"/>
    <mergeCell ref="A275:H275"/>
    <mergeCell ref="A287:H287"/>
    <mergeCell ref="A283:C283"/>
    <mergeCell ref="A289:G289"/>
    <mergeCell ref="A290:D290"/>
    <mergeCell ref="A294:G294"/>
    <mergeCell ref="A358:H358"/>
    <mergeCell ref="A365:H365"/>
    <mergeCell ref="A347:F347"/>
    <mergeCell ref="A348:B348"/>
    <mergeCell ref="A342:C342"/>
    <mergeCell ref="A353:G353"/>
    <mergeCell ref="A354:D354"/>
    <mergeCell ref="A299:H299"/>
    <mergeCell ref="A306:H306"/>
    <mergeCell ref="A346:H346"/>
    <mergeCell ref="A333:D333"/>
    <mergeCell ref="A337:C337"/>
    <mergeCell ref="A338:C338"/>
    <mergeCell ref="A308:D308"/>
    <mergeCell ref="A29:C29"/>
    <mergeCell ref="A28:G28"/>
    <mergeCell ref="A33:C33"/>
    <mergeCell ref="A49:G49"/>
    <mergeCell ref="A43:D43"/>
    <mergeCell ref="A59:C59"/>
    <mergeCell ref="A58:F58"/>
    <mergeCell ref="A64:C64"/>
    <mergeCell ref="A37:G37"/>
    <mergeCell ref="A32:G32"/>
    <mergeCell ref="A38:D38"/>
    <mergeCell ref="A42:G42"/>
    <mergeCell ref="A56:H56"/>
    <mergeCell ref="A1:H1"/>
    <mergeCell ref="A4:H4"/>
    <mergeCell ref="A2:H2"/>
    <mergeCell ref="A6:H6"/>
    <mergeCell ref="A12:H12"/>
    <mergeCell ref="A19:H19"/>
    <mergeCell ref="A26:H26"/>
    <mergeCell ref="A8:D8"/>
    <mergeCell ref="A14:F14"/>
    <mergeCell ref="A15:C15"/>
    <mergeCell ref="A22:C22"/>
    <mergeCell ref="A21:F21"/>
    <mergeCell ref="A69:C69"/>
    <mergeCell ref="A68:G68"/>
    <mergeCell ref="A63:F63"/>
    <mergeCell ref="A47:H47"/>
    <mergeCell ref="A54:H54"/>
    <mergeCell ref="A127:G127"/>
    <mergeCell ref="A132:G132"/>
    <mergeCell ref="A137:G137"/>
    <mergeCell ref="A133:D133"/>
    <mergeCell ref="A112:C112"/>
    <mergeCell ref="A116:G116"/>
    <mergeCell ref="A121:G121"/>
    <mergeCell ref="A117:C117"/>
    <mergeCell ref="A128:D128"/>
    <mergeCell ref="A73:G73"/>
    <mergeCell ref="A74:C74"/>
    <mergeCell ref="A109:F109"/>
    <mergeCell ref="A108:H108"/>
    <mergeCell ref="A126:F126"/>
    <mergeCell ref="A80:B80"/>
    <mergeCell ref="A78:H78"/>
    <mergeCell ref="A98:C98"/>
    <mergeCell ref="A152:D152"/>
    <mergeCell ref="A164:B164"/>
    <mergeCell ref="A165:B165"/>
    <mergeCell ref="A166:B166"/>
    <mergeCell ref="A170:G170"/>
    <mergeCell ref="A142:H142"/>
    <mergeCell ref="A149:H149"/>
    <mergeCell ref="A158:G158"/>
    <mergeCell ref="A159:D159"/>
    <mergeCell ref="A156:H156"/>
    <mergeCell ref="A163:H163"/>
    <mergeCell ref="A211:D211"/>
    <mergeCell ref="A171:C171"/>
    <mergeCell ref="A198:G198"/>
    <mergeCell ref="A193:G193"/>
    <mergeCell ref="A188:G188"/>
    <mergeCell ref="A189:D189"/>
    <mergeCell ref="A194:D194"/>
    <mergeCell ref="A203:H203"/>
    <mergeCell ref="A168:H168"/>
    <mergeCell ref="A175:H175"/>
    <mergeCell ref="A111:G111"/>
    <mergeCell ref="A234:G234"/>
    <mergeCell ref="A235:C235"/>
    <mergeCell ref="A282:G282"/>
    <mergeCell ref="A277:G277"/>
    <mergeCell ref="A278:D278"/>
    <mergeCell ref="A216:D216"/>
    <mergeCell ref="A222:G222"/>
    <mergeCell ref="A223:C223"/>
    <mergeCell ref="A227:G227"/>
    <mergeCell ref="A228:D228"/>
    <mergeCell ref="A243:A244"/>
    <mergeCell ref="B243:B244"/>
    <mergeCell ref="C243:C244"/>
    <mergeCell ref="A220:H220"/>
    <mergeCell ref="A241:G241"/>
    <mergeCell ref="A242:G242"/>
    <mergeCell ref="A232:H232"/>
    <mergeCell ref="A239:H239"/>
    <mergeCell ref="A199:D199"/>
    <mergeCell ref="A205:G205"/>
    <mergeCell ref="A210:G210"/>
    <mergeCell ref="A215:G215"/>
    <mergeCell ref="A206:D206"/>
  </mergeCells>
  <pageMargins left="0.51181102362204722" right="0.51181102362204722" top="0.78740157480314965" bottom="0.78740157480314965" header="0.31496062992125984" footer="0.31496062992125984"/>
  <pageSetup paperSize="9" scale="53" fitToHeight="0" orientation="portrait" verticalDpi="4294967295" r:id="rId1"/>
  <headerFooter>
    <oddFooter>&amp;RPlanilha: &amp;A
pág. &amp;P de &amp;N</oddFooter>
  </headerFooter>
  <rowBreaks count="10" manualBreakCount="10">
    <brk id="36" max="16383" man="1"/>
    <brk id="67" max="16383" man="1"/>
    <brk id="106" max="7" man="1"/>
    <brk id="140" max="16383" man="1"/>
    <brk id="185" max="16383" man="1"/>
    <brk id="219" max="16383" man="1"/>
    <brk id="257" max="16383" man="1"/>
    <brk id="298" max="16383" man="1"/>
    <brk id="327" max="16383" man="1"/>
    <brk id="352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37"/>
  <sheetViews>
    <sheetView showGridLines="0" view="pageBreakPreview" topLeftCell="A105" zoomScale="85" zoomScaleNormal="115" zoomScaleSheetLayoutView="85" workbookViewId="0">
      <selection activeCell="C119" sqref="C119"/>
    </sheetView>
  </sheetViews>
  <sheetFormatPr defaultRowHeight="15.75" x14ac:dyDescent="0.25"/>
  <cols>
    <col min="1" max="1" width="9.140625" style="38"/>
    <col min="2" max="2" width="72.140625" style="38" customWidth="1"/>
    <col min="3" max="3" width="18" style="38" customWidth="1"/>
    <col min="4" max="4" width="14.28515625" style="38" customWidth="1"/>
    <col min="5" max="5" width="12.7109375" style="38" customWidth="1"/>
    <col min="6" max="6" width="12" style="38" customWidth="1"/>
    <col min="7" max="7" width="15.140625" style="38" customWidth="1"/>
    <col min="8" max="16384" width="9.140625" style="38"/>
  </cols>
  <sheetData>
    <row r="1" spans="1:4" ht="23.25" x14ac:dyDescent="0.35">
      <c r="A1" s="186" t="s">
        <v>236</v>
      </c>
      <c r="B1" s="186"/>
      <c r="C1" s="186"/>
      <c r="D1" s="186"/>
    </row>
    <row r="2" spans="1:4" ht="23.25" x14ac:dyDescent="0.35">
      <c r="A2" s="186" t="s">
        <v>238</v>
      </c>
      <c r="B2" s="186"/>
      <c r="C2" s="186"/>
      <c r="D2" s="186"/>
    </row>
    <row r="3" spans="1:4" x14ac:dyDescent="0.25">
      <c r="A3" s="205" t="s">
        <v>239</v>
      </c>
      <c r="B3" s="205"/>
      <c r="C3" s="205"/>
      <c r="D3" s="205"/>
    </row>
    <row r="5" spans="1:4" x14ac:dyDescent="0.25">
      <c r="A5" s="38" t="str">
        <f>'Custo por trabalhador'!A9</f>
        <v>CARGO A: AUXILIAR DE ATIVIDADES ADMINISTRATIVAS</v>
      </c>
    </row>
    <row r="7" spans="1:4" x14ac:dyDescent="0.25">
      <c r="A7" s="183" t="s">
        <v>164</v>
      </c>
      <c r="B7" s="183"/>
      <c r="C7" s="183"/>
    </row>
    <row r="8" spans="1:4" ht="16.5" thickBot="1" x14ac:dyDescent="0.3"/>
    <row r="9" spans="1:4" ht="16.5" thickBot="1" x14ac:dyDescent="0.3">
      <c r="A9" s="31">
        <v>1</v>
      </c>
      <c r="B9" s="46" t="s">
        <v>165</v>
      </c>
      <c r="C9" s="46" t="s">
        <v>166</v>
      </c>
    </row>
    <row r="10" spans="1:4" ht="16.5" thickBot="1" x14ac:dyDescent="0.3">
      <c r="A10" s="32" t="s">
        <v>167</v>
      </c>
      <c r="B10" s="33" t="s">
        <v>168</v>
      </c>
      <c r="C10" s="63">
        <f>'Custo por trabalhador'!D9</f>
        <v>1295.94</v>
      </c>
    </row>
    <row r="11" spans="1:4" ht="16.5" thickBot="1" x14ac:dyDescent="0.3">
      <c r="A11" s="32" t="s">
        <v>169</v>
      </c>
      <c r="B11" s="33" t="s">
        <v>170</v>
      </c>
      <c r="C11" s="63">
        <f>'Custo por trabalhador'!F23</f>
        <v>0</v>
      </c>
    </row>
    <row r="12" spans="1:4" ht="16.5" thickBot="1" x14ac:dyDescent="0.3">
      <c r="A12" s="32" t="s">
        <v>171</v>
      </c>
      <c r="B12" s="33" t="s">
        <v>172</v>
      </c>
      <c r="C12" s="63">
        <f>'Custo por trabalhador'!F23</f>
        <v>0</v>
      </c>
    </row>
    <row r="13" spans="1:4" ht="16.5" thickBot="1" x14ac:dyDescent="0.3">
      <c r="A13" s="32" t="s">
        <v>173</v>
      </c>
      <c r="B13" s="33" t="s">
        <v>11</v>
      </c>
      <c r="C13" s="63">
        <f>'Custo por trabalhador'!G30</f>
        <v>0</v>
      </c>
    </row>
    <row r="14" spans="1:4" ht="16.5" thickBot="1" x14ac:dyDescent="0.3">
      <c r="A14" s="32" t="s">
        <v>174</v>
      </c>
      <c r="B14" s="33" t="s">
        <v>175</v>
      </c>
      <c r="C14" s="63">
        <f>'Custo por trabalhador'!G34</f>
        <v>0</v>
      </c>
    </row>
    <row r="15" spans="1:4" ht="16.5" thickBot="1" x14ac:dyDescent="0.3">
      <c r="A15" s="32"/>
      <c r="B15" s="33"/>
      <c r="C15" s="63"/>
    </row>
    <row r="16" spans="1:4" ht="16.5" thickBot="1" x14ac:dyDescent="0.3">
      <c r="A16" s="32" t="s">
        <v>177</v>
      </c>
      <c r="B16" s="33" t="s">
        <v>178</v>
      </c>
      <c r="C16" s="63"/>
    </row>
    <row r="17" spans="1:4" ht="16.5" thickBot="1" x14ac:dyDescent="0.3">
      <c r="A17" s="200" t="s">
        <v>16</v>
      </c>
      <c r="B17" s="201"/>
      <c r="C17" s="63">
        <f>SUM(C10:C16)</f>
        <v>1295.94</v>
      </c>
    </row>
    <row r="20" spans="1:4" x14ac:dyDescent="0.25">
      <c r="A20" s="203" t="s">
        <v>179</v>
      </c>
      <c r="B20" s="203"/>
      <c r="C20" s="203"/>
    </row>
    <row r="21" spans="1:4" x14ac:dyDescent="0.25">
      <c r="A21" s="30"/>
    </row>
    <row r="22" spans="1:4" x14ac:dyDescent="0.25">
      <c r="A22" s="202" t="s">
        <v>180</v>
      </c>
      <c r="B22" s="202"/>
      <c r="C22" s="202"/>
    </row>
    <row r="23" spans="1:4" ht="16.5" thickBot="1" x14ac:dyDescent="0.3"/>
    <row r="24" spans="1:4" ht="16.5" thickBot="1" x14ac:dyDescent="0.3">
      <c r="A24" s="31" t="s">
        <v>181</v>
      </c>
      <c r="B24" s="46" t="s">
        <v>182</v>
      </c>
      <c r="C24" s="46" t="s">
        <v>166</v>
      </c>
    </row>
    <row r="25" spans="1:4" ht="16.5" thickBot="1" x14ac:dyDescent="0.3">
      <c r="A25" s="32" t="s">
        <v>167</v>
      </c>
      <c r="B25" s="33" t="s">
        <v>183</v>
      </c>
      <c r="C25" s="63">
        <f>'Custo por trabalhador'!F60</f>
        <v>107.995</v>
      </c>
    </row>
    <row r="26" spans="1:4" ht="16.5" thickBot="1" x14ac:dyDescent="0.3">
      <c r="A26" s="32" t="s">
        <v>169</v>
      </c>
      <c r="B26" s="33" t="s">
        <v>184</v>
      </c>
      <c r="C26" s="63">
        <f>'Custo por trabalhador'!E75+'Custo por trabalhador'!F75</f>
        <v>143.99333333333334</v>
      </c>
    </row>
    <row r="27" spans="1:4" ht="16.5" thickBot="1" x14ac:dyDescent="0.3">
      <c r="A27" s="200" t="s">
        <v>16</v>
      </c>
      <c r="B27" s="201"/>
      <c r="C27" s="63">
        <f>SUM(C25:C26)</f>
        <v>251.98833333333334</v>
      </c>
    </row>
    <row r="30" spans="1:4" ht="32.25" customHeight="1" x14ac:dyDescent="0.25">
      <c r="A30" s="204" t="s">
        <v>185</v>
      </c>
      <c r="B30" s="204"/>
      <c r="C30" s="204"/>
      <c r="D30" s="204"/>
    </row>
    <row r="31" spans="1:4" ht="16.5" thickBot="1" x14ac:dyDescent="0.3"/>
    <row r="32" spans="1:4" ht="16.5" thickBot="1" x14ac:dyDescent="0.3">
      <c r="A32" s="31" t="s">
        <v>186</v>
      </c>
      <c r="B32" s="46" t="s">
        <v>187</v>
      </c>
      <c r="C32" s="46" t="s">
        <v>188</v>
      </c>
      <c r="D32" s="46" t="s">
        <v>166</v>
      </c>
    </row>
    <row r="33" spans="1:4" ht="16.5" thickBot="1" x14ac:dyDescent="0.3">
      <c r="A33" s="32" t="s">
        <v>167</v>
      </c>
      <c r="B33" s="33" t="s">
        <v>189</v>
      </c>
      <c r="C33" s="35">
        <f>'Custo por trabalhador'!B82</f>
        <v>0.2</v>
      </c>
      <c r="D33" s="63">
        <f>C33*'Custo por trabalhador'!D94</f>
        <v>309.58566666666667</v>
      </c>
    </row>
    <row r="34" spans="1:4" ht="16.5" thickBot="1" x14ac:dyDescent="0.3">
      <c r="A34" s="32" t="s">
        <v>169</v>
      </c>
      <c r="B34" s="33" t="s">
        <v>190</v>
      </c>
      <c r="C34" s="35">
        <f>'Custo por trabalhador'!B83</f>
        <v>2.5000000000000001E-2</v>
      </c>
      <c r="D34" s="63">
        <f>C34*'Custo por trabalhador'!D94</f>
        <v>38.698208333333334</v>
      </c>
    </row>
    <row r="35" spans="1:4" ht="16.5" thickBot="1" x14ac:dyDescent="0.3">
      <c r="A35" s="32" t="s">
        <v>171</v>
      </c>
      <c r="B35" s="33" t="s">
        <v>191</v>
      </c>
      <c r="C35" s="60">
        <f>'Custo por trabalhador'!B84</f>
        <v>0.03</v>
      </c>
      <c r="D35" s="63">
        <f>C35*'Custo por trabalhador'!D94</f>
        <v>46.437849999999997</v>
      </c>
    </row>
    <row r="36" spans="1:4" ht="16.5" thickBot="1" x14ac:dyDescent="0.3">
      <c r="A36" s="32" t="s">
        <v>173</v>
      </c>
      <c r="B36" s="33" t="s">
        <v>192</v>
      </c>
      <c r="C36" s="35">
        <f>'Custo por trabalhador'!B85</f>
        <v>1.4999999999999999E-2</v>
      </c>
      <c r="D36" s="63">
        <f>C36*'Custo por trabalhador'!D94</f>
        <v>23.218924999999999</v>
      </c>
    </row>
    <row r="37" spans="1:4" ht="16.5" thickBot="1" x14ac:dyDescent="0.3">
      <c r="A37" s="32" t="s">
        <v>174</v>
      </c>
      <c r="B37" s="33" t="s">
        <v>193</v>
      </c>
      <c r="C37" s="35">
        <f>'Custo por trabalhador'!B86</f>
        <v>0.01</v>
      </c>
      <c r="D37" s="63">
        <f>C37*'Custo por trabalhador'!D94</f>
        <v>15.479283333333333</v>
      </c>
    </row>
    <row r="38" spans="1:4" ht="16.5" thickBot="1" x14ac:dyDescent="0.3">
      <c r="A38" s="32" t="s">
        <v>176</v>
      </c>
      <c r="B38" s="33" t="s">
        <v>29</v>
      </c>
      <c r="C38" s="35">
        <f>'Custo por trabalhador'!B87</f>
        <v>6.0000000000000001E-3</v>
      </c>
      <c r="D38" s="63">
        <f>C38*'Custo por trabalhador'!D94</f>
        <v>9.2875700000000005</v>
      </c>
    </row>
    <row r="39" spans="1:4" ht="16.5" thickBot="1" x14ac:dyDescent="0.3">
      <c r="A39" s="32" t="s">
        <v>177</v>
      </c>
      <c r="B39" s="33" t="s">
        <v>30</v>
      </c>
      <c r="C39" s="35">
        <f>'Custo por trabalhador'!B88</f>
        <v>2E-3</v>
      </c>
      <c r="D39" s="63">
        <f>C39*'Custo por trabalhador'!D94</f>
        <v>3.0958566666666667</v>
      </c>
    </row>
    <row r="40" spans="1:4" ht="16.5" thickBot="1" x14ac:dyDescent="0.3">
      <c r="A40" s="32" t="s">
        <v>194</v>
      </c>
      <c r="B40" s="33" t="s">
        <v>31</v>
      </c>
      <c r="C40" s="35">
        <f>'Custo por trabalhador'!B89</f>
        <v>0.08</v>
      </c>
      <c r="D40" s="63">
        <f>'Custo por trabalhador'!F99</f>
        <v>123.83426666666666</v>
      </c>
    </row>
    <row r="41" spans="1:4" ht="16.5" thickBot="1" x14ac:dyDescent="0.3">
      <c r="A41" s="200" t="s">
        <v>195</v>
      </c>
      <c r="B41" s="201"/>
      <c r="C41" s="34"/>
      <c r="D41" s="63">
        <f>SUM(D33:D40)</f>
        <v>569.63762666666673</v>
      </c>
    </row>
    <row r="44" spans="1:4" x14ac:dyDescent="0.25">
      <c r="A44" s="202" t="s">
        <v>196</v>
      </c>
      <c r="B44" s="202"/>
      <c r="C44" s="202"/>
    </row>
    <row r="45" spans="1:4" ht="16.5" thickBot="1" x14ac:dyDescent="0.3"/>
    <row r="46" spans="1:4" ht="16.5" thickBot="1" x14ac:dyDescent="0.3">
      <c r="A46" s="31" t="s">
        <v>197</v>
      </c>
      <c r="B46" s="46" t="s">
        <v>198</v>
      </c>
      <c r="C46" s="46" t="s">
        <v>166</v>
      </c>
    </row>
    <row r="47" spans="1:4" ht="16.5" thickBot="1" x14ac:dyDescent="0.3">
      <c r="A47" s="32" t="s">
        <v>167</v>
      </c>
      <c r="B47" s="33" t="s">
        <v>199</v>
      </c>
      <c r="C47" s="63">
        <f>'Custo por trabalhador'!G123</f>
        <v>47.643600000000006</v>
      </c>
    </row>
    <row r="48" spans="1:4" ht="16.5" thickBot="1" x14ac:dyDescent="0.3">
      <c r="A48" s="32" t="s">
        <v>169</v>
      </c>
      <c r="B48" s="33" t="s">
        <v>200</v>
      </c>
      <c r="C48" s="63">
        <f>'Custo por trabalhador'!G139</f>
        <v>493.68</v>
      </c>
    </row>
    <row r="49" spans="1:3" ht="16.5" thickBot="1" x14ac:dyDescent="0.3">
      <c r="A49" s="32" t="s">
        <v>171</v>
      </c>
      <c r="B49" s="33" t="s">
        <v>250</v>
      </c>
      <c r="C49" s="63">
        <f>'Custo por trabalhador'!E165</f>
        <v>34.090000000000003</v>
      </c>
    </row>
    <row r="50" spans="1:3" ht="16.5" thickBot="1" x14ac:dyDescent="0.3">
      <c r="A50" s="32" t="s">
        <v>173</v>
      </c>
      <c r="B50" s="33" t="s">
        <v>251</v>
      </c>
      <c r="C50" s="64">
        <f>'Custo por trabalhador'!F165</f>
        <v>4</v>
      </c>
    </row>
    <row r="51" spans="1:3" ht="16.5" thickBot="1" x14ac:dyDescent="0.3">
      <c r="A51" s="200" t="s">
        <v>16</v>
      </c>
      <c r="B51" s="201"/>
      <c r="C51" s="43">
        <f>SUM(C47:C50)</f>
        <v>579.41360000000009</v>
      </c>
    </row>
    <row r="54" spans="1:3" x14ac:dyDescent="0.25">
      <c r="A54" s="61" t="s">
        <v>201</v>
      </c>
      <c r="B54" s="61"/>
      <c r="C54" s="61"/>
    </row>
    <row r="55" spans="1:3" ht="16.5" thickBot="1" x14ac:dyDescent="0.3"/>
    <row r="56" spans="1:3" ht="16.5" thickBot="1" x14ac:dyDescent="0.3">
      <c r="A56" s="31">
        <v>2</v>
      </c>
      <c r="B56" s="46" t="s">
        <v>202</v>
      </c>
      <c r="C56" s="46" t="s">
        <v>166</v>
      </c>
    </row>
    <row r="57" spans="1:3" ht="16.5" thickBot="1" x14ac:dyDescent="0.3">
      <c r="A57" s="32" t="s">
        <v>181</v>
      </c>
      <c r="B57" s="33" t="s">
        <v>182</v>
      </c>
      <c r="C57" s="63">
        <f>'Custo por trabalhador'!D172</f>
        <v>251.98833333333334</v>
      </c>
    </row>
    <row r="58" spans="1:3" ht="16.5" thickBot="1" x14ac:dyDescent="0.3">
      <c r="A58" s="32" t="s">
        <v>186</v>
      </c>
      <c r="B58" s="33" t="s">
        <v>187</v>
      </c>
      <c r="C58" s="63">
        <f>'Custo por trabalhador'!E172</f>
        <v>569.63762666666673</v>
      </c>
    </row>
    <row r="59" spans="1:3" ht="16.5" thickBot="1" x14ac:dyDescent="0.3">
      <c r="A59" s="32" t="s">
        <v>197</v>
      </c>
      <c r="B59" s="33" t="s">
        <v>198</v>
      </c>
      <c r="C59" s="63">
        <f>'Custo por trabalhador'!F172</f>
        <v>632.68160000000012</v>
      </c>
    </row>
    <row r="60" spans="1:3" ht="16.5" thickBot="1" x14ac:dyDescent="0.3">
      <c r="A60" s="200" t="s">
        <v>16</v>
      </c>
      <c r="B60" s="201"/>
      <c r="C60" s="64">
        <f>SUM(C57:C59)</f>
        <v>1454.3075600000002</v>
      </c>
    </row>
    <row r="61" spans="1:3" x14ac:dyDescent="0.25">
      <c r="A61" s="4"/>
    </row>
    <row r="63" spans="1:3" x14ac:dyDescent="0.25">
      <c r="A63" s="203" t="s">
        <v>203</v>
      </c>
      <c r="B63" s="203"/>
      <c r="C63" s="203"/>
    </row>
    <row r="64" spans="1:3" ht="16.5" thickBot="1" x14ac:dyDescent="0.3"/>
    <row r="65" spans="1:4" ht="16.5" thickBot="1" x14ac:dyDescent="0.3">
      <c r="A65" s="31">
        <v>3</v>
      </c>
      <c r="B65" s="46" t="s">
        <v>204</v>
      </c>
      <c r="C65" s="46" t="s">
        <v>166</v>
      </c>
    </row>
    <row r="66" spans="1:4" ht="16.5" thickBot="1" x14ac:dyDescent="0.3">
      <c r="A66" s="32" t="s">
        <v>167</v>
      </c>
      <c r="B66" s="36" t="s">
        <v>205</v>
      </c>
      <c r="C66" s="63">
        <f>'Custo por trabalhador'!G190*'Custo por trabalhador'!F200</f>
        <v>86.416657499999999</v>
      </c>
      <c r="D66" s="44"/>
    </row>
    <row r="67" spans="1:4" ht="16.5" thickBot="1" x14ac:dyDescent="0.3">
      <c r="A67" s="32" t="s">
        <v>169</v>
      </c>
      <c r="B67" s="36" t="s">
        <v>206</v>
      </c>
      <c r="C67" s="63"/>
    </row>
    <row r="68" spans="1:4" ht="16.5" thickBot="1" x14ac:dyDescent="0.3">
      <c r="A68" s="32" t="s">
        <v>171</v>
      </c>
      <c r="B68" s="36" t="s">
        <v>207</v>
      </c>
      <c r="C68" s="63">
        <f>'Custo por trabalhador'!G195*'Custo por trabalhador'!F200</f>
        <v>27.86271</v>
      </c>
    </row>
    <row r="69" spans="1:4" ht="16.5" thickBot="1" x14ac:dyDescent="0.3">
      <c r="A69" s="32" t="s">
        <v>173</v>
      </c>
      <c r="B69" s="36" t="s">
        <v>208</v>
      </c>
      <c r="C69" s="63">
        <f>'Custo por trabalhador'!G207*'Custo por trabalhador'!F217</f>
        <v>126.05301316666669</v>
      </c>
    </row>
    <row r="70" spans="1:4" ht="41.25" customHeight="1" thickBot="1" x14ac:dyDescent="0.3">
      <c r="A70" s="32" t="s">
        <v>174</v>
      </c>
      <c r="B70" s="36" t="s">
        <v>209</v>
      </c>
      <c r="C70" s="63"/>
      <c r="D70" s="44"/>
    </row>
    <row r="71" spans="1:4" ht="16.5" thickBot="1" x14ac:dyDescent="0.3">
      <c r="A71" s="32" t="s">
        <v>176</v>
      </c>
      <c r="B71" s="36" t="s">
        <v>210</v>
      </c>
      <c r="C71" s="63">
        <f>'Custo por trabalhador'!G212*'Custo por trabalhador'!F217</f>
        <v>34.054423333333332</v>
      </c>
    </row>
    <row r="72" spans="1:4" ht="16.5" thickBot="1" x14ac:dyDescent="0.3">
      <c r="A72" s="200" t="s">
        <v>16</v>
      </c>
      <c r="B72" s="201"/>
      <c r="C72" s="43">
        <f>SUM(C66:C71)</f>
        <v>274.38680400000004</v>
      </c>
    </row>
    <row r="75" spans="1:4" x14ac:dyDescent="0.25">
      <c r="A75" s="203" t="s">
        <v>211</v>
      </c>
      <c r="B75" s="203"/>
      <c r="C75" s="203"/>
    </row>
    <row r="78" spans="1:4" x14ac:dyDescent="0.25">
      <c r="A78" s="202" t="s">
        <v>212</v>
      </c>
      <c r="B78" s="202"/>
      <c r="C78" s="202"/>
    </row>
    <row r="79" spans="1:4" ht="16.5" thickBot="1" x14ac:dyDescent="0.3">
      <c r="A79" s="30"/>
    </row>
    <row r="80" spans="1:4" ht="16.5" thickBot="1" x14ac:dyDescent="0.3">
      <c r="A80" s="31" t="s">
        <v>213</v>
      </c>
      <c r="B80" s="46" t="s">
        <v>214</v>
      </c>
      <c r="C80" s="46" t="s">
        <v>166</v>
      </c>
    </row>
    <row r="81" spans="1:3" ht="16.5" thickBot="1" x14ac:dyDescent="0.3">
      <c r="A81" s="32" t="s">
        <v>167</v>
      </c>
      <c r="B81" s="33" t="s">
        <v>20</v>
      </c>
      <c r="C81" s="63"/>
    </row>
    <row r="82" spans="1:3" ht="16.5" thickBot="1" x14ac:dyDescent="0.3">
      <c r="A82" s="32" t="s">
        <v>169</v>
      </c>
      <c r="B82" s="33" t="s">
        <v>214</v>
      </c>
      <c r="C82" s="63">
        <f>'Custo por trabalhador'!G284</f>
        <v>377.21840261405185</v>
      </c>
    </row>
    <row r="83" spans="1:3" ht="16.5" thickBot="1" x14ac:dyDescent="0.3">
      <c r="A83" s="32" t="s">
        <v>171</v>
      </c>
      <c r="B83" s="33" t="s">
        <v>215</v>
      </c>
      <c r="C83" s="63"/>
    </row>
    <row r="84" spans="1:3" ht="16.5" thickBot="1" x14ac:dyDescent="0.3">
      <c r="A84" s="32" t="s">
        <v>173</v>
      </c>
      <c r="B84" s="33" t="s">
        <v>216</v>
      </c>
      <c r="C84" s="63"/>
    </row>
    <row r="85" spans="1:3" ht="16.5" thickBot="1" x14ac:dyDescent="0.3">
      <c r="A85" s="32" t="s">
        <v>174</v>
      </c>
      <c r="B85" s="33" t="s">
        <v>217</v>
      </c>
      <c r="C85" s="63"/>
    </row>
    <row r="86" spans="1:3" ht="16.5" thickBot="1" x14ac:dyDescent="0.3">
      <c r="A86" s="32" t="s">
        <v>176</v>
      </c>
      <c r="B86" s="33" t="s">
        <v>178</v>
      </c>
      <c r="C86" s="63"/>
    </row>
    <row r="87" spans="1:3" ht="16.5" thickBot="1" x14ac:dyDescent="0.3">
      <c r="A87" s="200" t="s">
        <v>195</v>
      </c>
      <c r="B87" s="201"/>
      <c r="C87" s="63">
        <f>SUM(C82:C86)</f>
        <v>377.21840261405185</v>
      </c>
    </row>
    <row r="90" spans="1:3" x14ac:dyDescent="0.25">
      <c r="A90" s="202" t="s">
        <v>218</v>
      </c>
      <c r="B90" s="202"/>
      <c r="C90" s="202"/>
    </row>
    <row r="91" spans="1:3" ht="16.5" thickBot="1" x14ac:dyDescent="0.3">
      <c r="A91" s="30"/>
    </row>
    <row r="92" spans="1:3" ht="16.5" thickBot="1" x14ac:dyDescent="0.3">
      <c r="A92" s="31" t="s">
        <v>219</v>
      </c>
      <c r="B92" s="46" t="s">
        <v>220</v>
      </c>
      <c r="C92" s="46" t="s">
        <v>166</v>
      </c>
    </row>
    <row r="93" spans="1:3" ht="16.5" thickBot="1" x14ac:dyDescent="0.3">
      <c r="A93" s="32" t="s">
        <v>167</v>
      </c>
      <c r="B93" s="33" t="s">
        <v>240</v>
      </c>
      <c r="C93" s="43">
        <v>0</v>
      </c>
    </row>
    <row r="94" spans="1:3" ht="16.5" thickBot="1" x14ac:dyDescent="0.3">
      <c r="A94" s="200" t="s">
        <v>16</v>
      </c>
      <c r="B94" s="201"/>
      <c r="C94" s="43">
        <f>C93</f>
        <v>0</v>
      </c>
    </row>
    <row r="97" spans="1:3" x14ac:dyDescent="0.25">
      <c r="A97" s="202" t="s">
        <v>221</v>
      </c>
      <c r="B97" s="202"/>
      <c r="C97" s="202"/>
    </row>
    <row r="98" spans="1:3" ht="16.5" thickBot="1" x14ac:dyDescent="0.3">
      <c r="A98" s="30"/>
    </row>
    <row r="99" spans="1:3" ht="16.5" thickBot="1" x14ac:dyDescent="0.3">
      <c r="A99" s="31">
        <v>4</v>
      </c>
      <c r="B99" s="46" t="s">
        <v>222</v>
      </c>
      <c r="C99" s="46" t="s">
        <v>166</v>
      </c>
    </row>
    <row r="100" spans="1:3" ht="16.5" thickBot="1" x14ac:dyDescent="0.3">
      <c r="A100" s="32" t="s">
        <v>213</v>
      </c>
      <c r="B100" s="33" t="s">
        <v>214</v>
      </c>
      <c r="C100" s="43">
        <f>C87</f>
        <v>377.21840261405185</v>
      </c>
    </row>
    <row r="101" spans="1:3" ht="16.5" thickBot="1" x14ac:dyDescent="0.3">
      <c r="A101" s="32" t="s">
        <v>219</v>
      </c>
      <c r="B101" s="33" t="s">
        <v>220</v>
      </c>
      <c r="C101" s="43">
        <f>C94</f>
        <v>0</v>
      </c>
    </row>
    <row r="102" spans="1:3" ht="16.5" thickBot="1" x14ac:dyDescent="0.3">
      <c r="A102" s="200" t="s">
        <v>16</v>
      </c>
      <c r="B102" s="201"/>
      <c r="C102" s="43">
        <f>SUM(C100:C101)</f>
        <v>377.21840261405185</v>
      </c>
    </row>
    <row r="105" spans="1:3" x14ac:dyDescent="0.25">
      <c r="A105" s="203" t="s">
        <v>223</v>
      </c>
      <c r="B105" s="203"/>
      <c r="C105" s="203"/>
    </row>
    <row r="106" spans="1:3" ht="16.5" thickBot="1" x14ac:dyDescent="0.3"/>
    <row r="107" spans="1:3" ht="16.5" thickBot="1" x14ac:dyDescent="0.3">
      <c r="A107" s="31">
        <v>5</v>
      </c>
      <c r="B107" s="37" t="s">
        <v>126</v>
      </c>
      <c r="C107" s="46" t="s">
        <v>166</v>
      </c>
    </row>
    <row r="108" spans="1:3" ht="16.5" thickBot="1" x14ac:dyDescent="0.3">
      <c r="A108" s="32" t="s">
        <v>167</v>
      </c>
      <c r="B108" s="33" t="s">
        <v>224</v>
      </c>
      <c r="C108" s="63">
        <f>'Custo por trabalhador'!D343</f>
        <v>20.824999999999999</v>
      </c>
    </row>
    <row r="109" spans="1:3" ht="16.5" thickBot="1" x14ac:dyDescent="0.3">
      <c r="A109" s="32" t="s">
        <v>169</v>
      </c>
      <c r="B109" s="33" t="s">
        <v>225</v>
      </c>
      <c r="C109" s="63">
        <f>'Custo por trabalhador'!F343</f>
        <v>0</v>
      </c>
    </row>
    <row r="110" spans="1:3" ht="16.5" thickBot="1" x14ac:dyDescent="0.3">
      <c r="A110" s="32" t="s">
        <v>171</v>
      </c>
      <c r="B110" s="33" t="s">
        <v>226</v>
      </c>
      <c r="C110" s="63">
        <f>'Custo por trabalhador'!E343</f>
        <v>84.909166666666678</v>
      </c>
    </row>
    <row r="111" spans="1:3" ht="16.5" thickBot="1" x14ac:dyDescent="0.3">
      <c r="A111" s="32" t="s">
        <v>173</v>
      </c>
      <c r="B111" s="33" t="s">
        <v>178</v>
      </c>
      <c r="C111" s="63"/>
    </row>
    <row r="112" spans="1:3" ht="16.5" thickBot="1" x14ac:dyDescent="0.3">
      <c r="A112" s="200" t="s">
        <v>195</v>
      </c>
      <c r="B112" s="201"/>
      <c r="C112" s="63">
        <f>SUM(C108:C111)</f>
        <v>105.73416666666668</v>
      </c>
    </row>
    <row r="115" spans="1:4" x14ac:dyDescent="0.25">
      <c r="A115" s="203" t="s">
        <v>227</v>
      </c>
      <c r="B115" s="203"/>
      <c r="C115" s="203"/>
    </row>
    <row r="116" spans="1:4" ht="16.5" thickBot="1" x14ac:dyDescent="0.3"/>
    <row r="117" spans="1:4" ht="16.5" thickBot="1" x14ac:dyDescent="0.3">
      <c r="A117" s="31">
        <v>6</v>
      </c>
      <c r="B117" s="37" t="s">
        <v>127</v>
      </c>
      <c r="C117" s="46" t="s">
        <v>188</v>
      </c>
      <c r="D117" s="46" t="s">
        <v>166</v>
      </c>
    </row>
    <row r="118" spans="1:4" ht="16.5" thickBot="1" x14ac:dyDescent="0.3">
      <c r="A118" s="32" t="s">
        <v>167</v>
      </c>
      <c r="B118" s="33" t="s">
        <v>146</v>
      </c>
      <c r="C118" s="35">
        <f>'Custo por trabalhador'!B349</f>
        <v>0.06</v>
      </c>
      <c r="D118" s="65"/>
    </row>
    <row r="119" spans="1:4" ht="16.5" thickBot="1" x14ac:dyDescent="0.3">
      <c r="A119" s="32" t="s">
        <v>169</v>
      </c>
      <c r="B119" s="33" t="s">
        <v>148</v>
      </c>
      <c r="C119" s="35">
        <f>'Custo por trabalhador'!B351</f>
        <v>6.5799999999999997E-2</v>
      </c>
      <c r="D119" s="63"/>
    </row>
    <row r="120" spans="1:4" ht="16.5" thickBot="1" x14ac:dyDescent="0.3">
      <c r="A120" s="32" t="s">
        <v>171</v>
      </c>
      <c r="B120" s="33" t="s">
        <v>147</v>
      </c>
      <c r="C120" s="49">
        <f>SUM(C121:C123)</f>
        <v>6.6500000000000004E-2</v>
      </c>
      <c r="D120" s="66"/>
    </row>
    <row r="121" spans="1:4" ht="16.5" thickBot="1" x14ac:dyDescent="0.3">
      <c r="A121" s="32"/>
      <c r="B121" s="33" t="s">
        <v>228</v>
      </c>
      <c r="C121" s="48">
        <v>3.6499999999999998E-2</v>
      </c>
      <c r="D121" s="63"/>
    </row>
    <row r="122" spans="1:4" ht="16.5" thickBot="1" x14ac:dyDescent="0.3">
      <c r="A122" s="32"/>
      <c r="B122" s="33" t="s">
        <v>229</v>
      </c>
      <c r="C122" s="47"/>
      <c r="D122" s="62"/>
    </row>
    <row r="123" spans="1:4" ht="16.5" thickBot="1" x14ac:dyDescent="0.3">
      <c r="A123" s="32"/>
      <c r="B123" s="33" t="s">
        <v>230</v>
      </c>
      <c r="C123" s="48">
        <v>0.03</v>
      </c>
      <c r="D123" s="63"/>
    </row>
    <row r="124" spans="1:4" ht="16.5" thickBot="1" x14ac:dyDescent="0.3">
      <c r="A124" s="200" t="s">
        <v>195</v>
      </c>
      <c r="B124" s="201"/>
      <c r="C124" s="35">
        <f>'Custo por trabalhador'!F355</f>
        <v>0.22162037570588922</v>
      </c>
      <c r="D124" s="63">
        <f>'Custo por trabalhador'!G355</f>
        <v>777.35273397474066</v>
      </c>
    </row>
    <row r="127" spans="1:4" x14ac:dyDescent="0.25">
      <c r="A127" s="203" t="s">
        <v>231</v>
      </c>
      <c r="B127" s="203"/>
      <c r="C127" s="203"/>
    </row>
    <row r="128" spans="1:4" ht="16.5" thickBot="1" x14ac:dyDescent="0.3"/>
    <row r="129" spans="1:3" ht="16.5" thickBot="1" x14ac:dyDescent="0.3">
      <c r="A129" s="31"/>
      <c r="B129" s="46" t="s">
        <v>232</v>
      </c>
      <c r="C129" s="46" t="s">
        <v>166</v>
      </c>
    </row>
    <row r="130" spans="1:3" ht="16.5" thickBot="1" x14ac:dyDescent="0.3">
      <c r="A130" s="39" t="s">
        <v>167</v>
      </c>
      <c r="B130" s="33" t="s">
        <v>164</v>
      </c>
      <c r="C130" s="64">
        <f>C17</f>
        <v>1295.94</v>
      </c>
    </row>
    <row r="131" spans="1:3" ht="16.5" thickBot="1" x14ac:dyDescent="0.3">
      <c r="A131" s="39" t="s">
        <v>169</v>
      </c>
      <c r="B131" s="33" t="s">
        <v>179</v>
      </c>
      <c r="C131" s="64">
        <f>C60</f>
        <v>1454.3075600000002</v>
      </c>
    </row>
    <row r="132" spans="1:3" ht="16.5" thickBot="1" x14ac:dyDescent="0.3">
      <c r="A132" s="39" t="s">
        <v>171</v>
      </c>
      <c r="B132" s="33" t="s">
        <v>203</v>
      </c>
      <c r="C132" s="64">
        <f>C72</f>
        <v>274.38680400000004</v>
      </c>
    </row>
    <row r="133" spans="1:3" ht="16.5" thickBot="1" x14ac:dyDescent="0.3">
      <c r="A133" s="39" t="s">
        <v>173</v>
      </c>
      <c r="B133" s="33" t="s">
        <v>211</v>
      </c>
      <c r="C133" s="64">
        <f>C102</f>
        <v>377.21840261405185</v>
      </c>
    </row>
    <row r="134" spans="1:3" ht="16.5" thickBot="1" x14ac:dyDescent="0.3">
      <c r="A134" s="39" t="s">
        <v>174</v>
      </c>
      <c r="B134" s="33" t="s">
        <v>223</v>
      </c>
      <c r="C134" s="64">
        <f>C112</f>
        <v>105.73416666666668</v>
      </c>
    </row>
    <row r="135" spans="1:3" ht="16.5" thickBot="1" x14ac:dyDescent="0.3">
      <c r="A135" s="200" t="s">
        <v>233</v>
      </c>
      <c r="B135" s="201"/>
      <c r="C135" s="64">
        <f>SUM(C130:C134)</f>
        <v>3507.5869332807188</v>
      </c>
    </row>
    <row r="136" spans="1:3" ht="16.5" thickBot="1" x14ac:dyDescent="0.3">
      <c r="A136" s="39" t="s">
        <v>176</v>
      </c>
      <c r="B136" s="33" t="s">
        <v>234</v>
      </c>
      <c r="C136" s="64">
        <f>D124</f>
        <v>777.35273397474066</v>
      </c>
    </row>
    <row r="137" spans="1:3" ht="16.5" thickBot="1" x14ac:dyDescent="0.3">
      <c r="A137" s="200" t="s">
        <v>235</v>
      </c>
      <c r="B137" s="201"/>
      <c r="C137" s="64">
        <f>C135+C136</f>
        <v>4284.9396672554594</v>
      </c>
    </row>
  </sheetData>
  <mergeCells count="29">
    <mergeCell ref="A20:C20"/>
    <mergeCell ref="A1:D1"/>
    <mergeCell ref="A2:D2"/>
    <mergeCell ref="A3:D3"/>
    <mergeCell ref="A7:C7"/>
    <mergeCell ref="A17:B17"/>
    <mergeCell ref="A78:C78"/>
    <mergeCell ref="A22:C22"/>
    <mergeCell ref="A27:B27"/>
    <mergeCell ref="A30:D30"/>
    <mergeCell ref="A41:B41"/>
    <mergeCell ref="A44:C44"/>
    <mergeCell ref="A51:B51"/>
    <mergeCell ref="A60:B60"/>
    <mergeCell ref="A63:C63"/>
    <mergeCell ref="A72:B72"/>
    <mergeCell ref="A75:C75"/>
    <mergeCell ref="A137:B137"/>
    <mergeCell ref="A87:B87"/>
    <mergeCell ref="A90:C90"/>
    <mergeCell ref="A94:B94"/>
    <mergeCell ref="A97:C97"/>
    <mergeCell ref="A102:B102"/>
    <mergeCell ref="A105:C105"/>
    <mergeCell ref="A112:B112"/>
    <mergeCell ref="A115:C115"/>
    <mergeCell ref="A124:B124"/>
    <mergeCell ref="A127:C127"/>
    <mergeCell ref="A135:B135"/>
  </mergeCells>
  <pageMargins left="0.51181102362204722" right="0.51181102362204722" top="0.78740157480314965" bottom="0.78740157480314965" header="0.31496062992125984" footer="0.31496062992125984"/>
  <pageSetup paperSize="9" scale="81" fitToHeight="0" orientation="portrait" r:id="rId1"/>
  <headerFooter>
    <oddFooter>&amp;RPlanilha: &amp;A
pág. &amp;P de &amp;N</oddFooter>
  </headerFooter>
  <rowBreaks count="2" manualBreakCount="2">
    <brk id="53" max="16383" man="1"/>
    <brk id="10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7"/>
  <sheetViews>
    <sheetView showGridLines="0" view="pageBreakPreview" topLeftCell="A122" zoomScale="115" zoomScaleNormal="115" zoomScaleSheetLayoutView="115" workbookViewId="0">
      <selection activeCell="G152" sqref="G152"/>
    </sheetView>
  </sheetViews>
  <sheetFormatPr defaultRowHeight="15.75" x14ac:dyDescent="0.25"/>
  <cols>
    <col min="1" max="1" width="9.140625" style="38"/>
    <col min="2" max="2" width="72.140625" style="38" customWidth="1"/>
    <col min="3" max="3" width="18" style="38" customWidth="1"/>
    <col min="4" max="4" width="14.28515625" style="38" customWidth="1"/>
    <col min="5" max="5" width="12.7109375" style="38" customWidth="1"/>
    <col min="6" max="6" width="12" style="38" customWidth="1"/>
    <col min="7" max="7" width="15.140625" style="38" customWidth="1"/>
    <col min="8" max="16384" width="9.140625" style="38"/>
  </cols>
  <sheetData>
    <row r="1" spans="1:4" ht="23.25" x14ac:dyDescent="0.35">
      <c r="A1" s="186" t="s">
        <v>236</v>
      </c>
      <c r="B1" s="186"/>
      <c r="C1" s="186"/>
      <c r="D1" s="186"/>
    </row>
    <row r="2" spans="1:4" ht="23.25" x14ac:dyDescent="0.35">
      <c r="A2" s="186" t="s">
        <v>238</v>
      </c>
      <c r="B2" s="186"/>
      <c r="C2" s="186"/>
      <c r="D2" s="186"/>
    </row>
    <row r="3" spans="1:4" x14ac:dyDescent="0.25">
      <c r="A3" s="205" t="s">
        <v>239</v>
      </c>
      <c r="B3" s="205"/>
      <c r="C3" s="205"/>
      <c r="D3" s="205"/>
    </row>
    <row r="5" spans="1:4" x14ac:dyDescent="0.25">
      <c r="A5" s="38" t="str">
        <f>'Custo por trabalhador'!A10</f>
        <v>CARGO B: SUPERVISOR DE ATIVIDADES ADMINISTRATIVAS AUXILIARES</v>
      </c>
    </row>
    <row r="7" spans="1:4" x14ac:dyDescent="0.25">
      <c r="A7" s="183" t="s">
        <v>164</v>
      </c>
      <c r="B7" s="183"/>
      <c r="C7" s="183"/>
    </row>
    <row r="8" spans="1:4" ht="16.5" thickBot="1" x14ac:dyDescent="0.3"/>
    <row r="9" spans="1:4" ht="16.5" thickBot="1" x14ac:dyDescent="0.3">
      <c r="A9" s="31">
        <v>1</v>
      </c>
      <c r="B9" s="75" t="s">
        <v>165</v>
      </c>
      <c r="C9" s="75" t="s">
        <v>166</v>
      </c>
    </row>
    <row r="10" spans="1:4" ht="16.5" thickBot="1" x14ac:dyDescent="0.3">
      <c r="A10" s="32" t="s">
        <v>167</v>
      </c>
      <c r="B10" s="33" t="s">
        <v>168</v>
      </c>
      <c r="C10" s="63">
        <f>'Custo por trabalhador'!D10</f>
        <v>2302.39</v>
      </c>
    </row>
    <row r="11" spans="1:4" ht="16.5" thickBot="1" x14ac:dyDescent="0.3">
      <c r="A11" s="32" t="s">
        <v>169</v>
      </c>
      <c r="B11" s="33" t="s">
        <v>170</v>
      </c>
      <c r="C11" s="63">
        <f>'Custo por trabalhador'!F23</f>
        <v>0</v>
      </c>
    </row>
    <row r="12" spans="1:4" ht="16.5" thickBot="1" x14ac:dyDescent="0.3">
      <c r="A12" s="32" t="s">
        <v>171</v>
      </c>
      <c r="B12" s="33" t="s">
        <v>172</v>
      </c>
      <c r="C12" s="63">
        <f>'Custo por trabalhador'!F23</f>
        <v>0</v>
      </c>
    </row>
    <row r="13" spans="1:4" ht="16.5" thickBot="1" x14ac:dyDescent="0.3">
      <c r="A13" s="32" t="s">
        <v>173</v>
      </c>
      <c r="B13" s="33" t="s">
        <v>11</v>
      </c>
      <c r="C13" s="63">
        <f>'Custo por trabalhador'!G30</f>
        <v>0</v>
      </c>
    </row>
    <row r="14" spans="1:4" ht="16.5" thickBot="1" x14ac:dyDescent="0.3">
      <c r="A14" s="32" t="s">
        <v>174</v>
      </c>
      <c r="B14" s="33" t="s">
        <v>175</v>
      </c>
      <c r="C14" s="63">
        <f>'Custo por trabalhador'!G34</f>
        <v>0</v>
      </c>
    </row>
    <row r="15" spans="1:4" ht="16.5" thickBot="1" x14ac:dyDescent="0.3">
      <c r="A15" s="32"/>
      <c r="B15" s="33"/>
      <c r="C15" s="63"/>
    </row>
    <row r="16" spans="1:4" ht="16.5" thickBot="1" x14ac:dyDescent="0.3">
      <c r="A16" s="32" t="s">
        <v>177</v>
      </c>
      <c r="B16" s="33" t="s">
        <v>178</v>
      </c>
      <c r="C16" s="63"/>
    </row>
    <row r="17" spans="1:4" ht="16.5" thickBot="1" x14ac:dyDescent="0.3">
      <c r="A17" s="200" t="s">
        <v>16</v>
      </c>
      <c r="B17" s="201"/>
      <c r="C17" s="63">
        <f>SUM(C10:C16)</f>
        <v>2302.39</v>
      </c>
    </row>
    <row r="20" spans="1:4" x14ac:dyDescent="0.25">
      <c r="A20" s="203" t="s">
        <v>179</v>
      </c>
      <c r="B20" s="203"/>
      <c r="C20" s="203"/>
    </row>
    <row r="21" spans="1:4" x14ac:dyDescent="0.25">
      <c r="A21" s="30"/>
    </row>
    <row r="22" spans="1:4" x14ac:dyDescent="0.25">
      <c r="A22" s="202" t="s">
        <v>180</v>
      </c>
      <c r="B22" s="202"/>
      <c r="C22" s="202"/>
    </row>
    <row r="23" spans="1:4" ht="16.5" thickBot="1" x14ac:dyDescent="0.3"/>
    <row r="24" spans="1:4" ht="16.5" thickBot="1" x14ac:dyDescent="0.3">
      <c r="A24" s="31" t="s">
        <v>181</v>
      </c>
      <c r="B24" s="75" t="s">
        <v>182</v>
      </c>
      <c r="C24" s="75" t="s">
        <v>166</v>
      </c>
    </row>
    <row r="25" spans="1:4" ht="16.5" thickBot="1" x14ac:dyDescent="0.3">
      <c r="A25" s="32" t="s">
        <v>167</v>
      </c>
      <c r="B25" s="33" t="s">
        <v>183</v>
      </c>
      <c r="C25" s="63">
        <f>'Custo por trabalhador'!F61</f>
        <v>191.86583333333331</v>
      </c>
    </row>
    <row r="26" spans="1:4" ht="16.5" thickBot="1" x14ac:dyDescent="0.3">
      <c r="A26" s="32" t="s">
        <v>169</v>
      </c>
      <c r="B26" s="33" t="s">
        <v>184</v>
      </c>
      <c r="C26" s="63">
        <f>'Custo por trabalhador'!E75+'Custo por trabalhador'!F76</f>
        <v>171.95027777777779</v>
      </c>
    </row>
    <row r="27" spans="1:4" ht="16.5" thickBot="1" x14ac:dyDescent="0.3">
      <c r="A27" s="200" t="s">
        <v>16</v>
      </c>
      <c r="B27" s="201"/>
      <c r="C27" s="63">
        <f>SUM(C25:C26)</f>
        <v>363.81611111111113</v>
      </c>
    </row>
    <row r="30" spans="1:4" ht="32.25" customHeight="1" x14ac:dyDescent="0.25">
      <c r="A30" s="204" t="s">
        <v>185</v>
      </c>
      <c r="B30" s="204"/>
      <c r="C30" s="204"/>
      <c r="D30" s="204"/>
    </row>
    <row r="31" spans="1:4" ht="16.5" thickBot="1" x14ac:dyDescent="0.3"/>
    <row r="32" spans="1:4" ht="16.5" thickBot="1" x14ac:dyDescent="0.3">
      <c r="A32" s="31" t="s">
        <v>186</v>
      </c>
      <c r="B32" s="75" t="s">
        <v>187</v>
      </c>
      <c r="C32" s="75" t="s">
        <v>188</v>
      </c>
      <c r="D32" s="75" t="s">
        <v>166</v>
      </c>
    </row>
    <row r="33" spans="1:4" ht="16.5" thickBot="1" x14ac:dyDescent="0.3">
      <c r="A33" s="32" t="s">
        <v>167</v>
      </c>
      <c r="B33" s="33" t="s">
        <v>189</v>
      </c>
      <c r="C33" s="35">
        <f>'Custo por trabalhador'!B82</f>
        <v>0.2</v>
      </c>
      <c r="D33" s="63">
        <f>C33*'Custo por trabalhador'!D94</f>
        <v>309.58566666666667</v>
      </c>
    </row>
    <row r="34" spans="1:4" ht="16.5" thickBot="1" x14ac:dyDescent="0.3">
      <c r="A34" s="32" t="s">
        <v>169</v>
      </c>
      <c r="B34" s="33" t="s">
        <v>190</v>
      </c>
      <c r="C34" s="35">
        <f>'Custo por trabalhador'!B83</f>
        <v>2.5000000000000001E-2</v>
      </c>
      <c r="D34" s="63">
        <f>C34*'Custo por trabalhador'!D94</f>
        <v>38.698208333333334</v>
      </c>
    </row>
    <row r="35" spans="1:4" ht="16.5" thickBot="1" x14ac:dyDescent="0.3">
      <c r="A35" s="32" t="s">
        <v>171</v>
      </c>
      <c r="B35" s="33" t="s">
        <v>191</v>
      </c>
      <c r="C35" s="60">
        <f>'Custo por trabalhador'!B84</f>
        <v>0.03</v>
      </c>
      <c r="D35" s="63">
        <f>C35*'Custo por trabalhador'!D94</f>
        <v>46.437849999999997</v>
      </c>
    </row>
    <row r="36" spans="1:4" ht="16.5" thickBot="1" x14ac:dyDescent="0.3">
      <c r="A36" s="32" t="s">
        <v>173</v>
      </c>
      <c r="B36" s="33" t="s">
        <v>192</v>
      </c>
      <c r="C36" s="35">
        <f>'Custo por trabalhador'!B85</f>
        <v>1.4999999999999999E-2</v>
      </c>
      <c r="D36" s="63">
        <f>C36*'Custo por trabalhador'!D94</f>
        <v>23.218924999999999</v>
      </c>
    </row>
    <row r="37" spans="1:4" ht="16.5" thickBot="1" x14ac:dyDescent="0.3">
      <c r="A37" s="32" t="s">
        <v>174</v>
      </c>
      <c r="B37" s="33" t="s">
        <v>193</v>
      </c>
      <c r="C37" s="35">
        <f>'Custo por trabalhador'!B86</f>
        <v>0.01</v>
      </c>
      <c r="D37" s="63">
        <f>C37*'Custo por trabalhador'!D94</f>
        <v>15.479283333333333</v>
      </c>
    </row>
    <row r="38" spans="1:4" ht="16.5" thickBot="1" x14ac:dyDescent="0.3">
      <c r="A38" s="32" t="s">
        <v>176</v>
      </c>
      <c r="B38" s="33" t="s">
        <v>29</v>
      </c>
      <c r="C38" s="35">
        <f>'Custo por trabalhador'!B87</f>
        <v>6.0000000000000001E-3</v>
      </c>
      <c r="D38" s="63">
        <f>C38*'Custo por trabalhador'!D94</f>
        <v>9.2875700000000005</v>
      </c>
    </row>
    <row r="39" spans="1:4" ht="16.5" thickBot="1" x14ac:dyDescent="0.3">
      <c r="A39" s="32" t="s">
        <v>177</v>
      </c>
      <c r="B39" s="33" t="s">
        <v>30</v>
      </c>
      <c r="C39" s="35">
        <f>'Custo por trabalhador'!B88</f>
        <v>2E-3</v>
      </c>
      <c r="D39" s="63">
        <f>C39*'Custo por trabalhador'!D94</f>
        <v>3.0958566666666667</v>
      </c>
    </row>
    <row r="40" spans="1:4" ht="16.5" thickBot="1" x14ac:dyDescent="0.3">
      <c r="A40" s="32" t="s">
        <v>194</v>
      </c>
      <c r="B40" s="33" t="s">
        <v>31</v>
      </c>
      <c r="C40" s="35">
        <f>'Custo por trabalhador'!B89</f>
        <v>0.08</v>
      </c>
      <c r="D40" s="63">
        <f>'Custo por trabalhador'!F99</f>
        <v>123.83426666666666</v>
      </c>
    </row>
    <row r="41" spans="1:4" ht="16.5" thickBot="1" x14ac:dyDescent="0.3">
      <c r="A41" s="200" t="s">
        <v>195</v>
      </c>
      <c r="B41" s="201"/>
      <c r="C41" s="34"/>
      <c r="D41" s="63">
        <f>SUM(D33:D40)</f>
        <v>569.63762666666673</v>
      </c>
    </row>
    <row r="44" spans="1:4" x14ac:dyDescent="0.25">
      <c r="A44" s="202" t="s">
        <v>196</v>
      </c>
      <c r="B44" s="202"/>
      <c r="C44" s="202"/>
    </row>
    <row r="45" spans="1:4" ht="16.5" thickBot="1" x14ac:dyDescent="0.3"/>
    <row r="46" spans="1:4" ht="16.5" thickBot="1" x14ac:dyDescent="0.3">
      <c r="A46" s="31" t="s">
        <v>197</v>
      </c>
      <c r="B46" s="75" t="s">
        <v>198</v>
      </c>
      <c r="C46" s="75" t="s">
        <v>166</v>
      </c>
    </row>
    <row r="47" spans="1:4" ht="16.5" thickBot="1" x14ac:dyDescent="0.3">
      <c r="A47" s="32" t="s">
        <v>167</v>
      </c>
      <c r="B47" s="33" t="s">
        <v>199</v>
      </c>
      <c r="C47" s="63">
        <f>'Custo por trabalhador'!G124</f>
        <v>0</v>
      </c>
    </row>
    <row r="48" spans="1:4" ht="16.5" thickBot="1" x14ac:dyDescent="0.3">
      <c r="A48" s="32" t="s">
        <v>169</v>
      </c>
      <c r="B48" s="33" t="s">
        <v>200</v>
      </c>
      <c r="C48" s="63">
        <f>'Custo por trabalhador'!G140</f>
        <v>493.68</v>
      </c>
    </row>
    <row r="49" spans="1:3" ht="16.5" thickBot="1" x14ac:dyDescent="0.3">
      <c r="A49" s="32" t="s">
        <v>171</v>
      </c>
      <c r="B49" s="33" t="s">
        <v>250</v>
      </c>
      <c r="C49" s="63">
        <f>'Custo por trabalhador'!E166</f>
        <v>34.090000000000003</v>
      </c>
    </row>
    <row r="50" spans="1:3" ht="16.5" thickBot="1" x14ac:dyDescent="0.3">
      <c r="A50" s="32" t="s">
        <v>173</v>
      </c>
      <c r="B50" s="33" t="s">
        <v>251</v>
      </c>
      <c r="C50" s="64">
        <f>'Custo por trabalhador'!F166</f>
        <v>4</v>
      </c>
    </row>
    <row r="51" spans="1:3" ht="16.5" thickBot="1" x14ac:dyDescent="0.3">
      <c r="A51" s="200" t="s">
        <v>16</v>
      </c>
      <c r="B51" s="201"/>
      <c r="C51" s="43">
        <f>SUM(C47:C50)</f>
        <v>531.77</v>
      </c>
    </row>
    <row r="54" spans="1:3" x14ac:dyDescent="0.25">
      <c r="A54" s="61" t="s">
        <v>201</v>
      </c>
      <c r="B54" s="61"/>
      <c r="C54" s="61"/>
    </row>
    <row r="55" spans="1:3" ht="16.5" thickBot="1" x14ac:dyDescent="0.3"/>
    <row r="56" spans="1:3" ht="16.5" thickBot="1" x14ac:dyDescent="0.3">
      <c r="A56" s="31">
        <v>2</v>
      </c>
      <c r="B56" s="75" t="s">
        <v>202</v>
      </c>
      <c r="C56" s="75" t="s">
        <v>166</v>
      </c>
    </row>
    <row r="57" spans="1:3" ht="16.5" thickBot="1" x14ac:dyDescent="0.3">
      <c r="A57" s="32" t="s">
        <v>181</v>
      </c>
      <c r="B57" s="33" t="s">
        <v>182</v>
      </c>
      <c r="C57" s="63">
        <f>'Custo por trabalhador'!D173</f>
        <v>447.68694444444441</v>
      </c>
    </row>
    <row r="58" spans="1:3" ht="16.5" thickBot="1" x14ac:dyDescent="0.3">
      <c r="A58" s="32" t="s">
        <v>186</v>
      </c>
      <c r="B58" s="33" t="s">
        <v>187</v>
      </c>
      <c r="C58" s="63">
        <f>'Custo por trabalhador'!E173</f>
        <v>1012.0283155555555</v>
      </c>
    </row>
    <row r="59" spans="1:3" ht="16.5" thickBot="1" x14ac:dyDescent="0.3">
      <c r="A59" s="32" t="s">
        <v>197</v>
      </c>
      <c r="B59" s="33" t="s">
        <v>198</v>
      </c>
      <c r="C59" s="63">
        <f>'Custo por trabalhador'!F173</f>
        <v>585.03800000000001</v>
      </c>
    </row>
    <row r="60" spans="1:3" ht="16.5" thickBot="1" x14ac:dyDescent="0.3">
      <c r="A60" s="200" t="s">
        <v>16</v>
      </c>
      <c r="B60" s="201"/>
      <c r="C60" s="64">
        <f>SUM(C57:C59)</f>
        <v>2044.75326</v>
      </c>
    </row>
    <row r="61" spans="1:3" x14ac:dyDescent="0.25">
      <c r="A61" s="4"/>
    </row>
    <row r="63" spans="1:3" x14ac:dyDescent="0.25">
      <c r="A63" s="203" t="s">
        <v>203</v>
      </c>
      <c r="B63" s="203"/>
      <c r="C63" s="203"/>
    </row>
    <row r="64" spans="1:3" ht="16.5" thickBot="1" x14ac:dyDescent="0.3"/>
    <row r="65" spans="1:4" ht="16.5" thickBot="1" x14ac:dyDescent="0.3">
      <c r="A65" s="31">
        <v>3</v>
      </c>
      <c r="B65" s="75" t="s">
        <v>204</v>
      </c>
      <c r="C65" s="75" t="s">
        <v>166</v>
      </c>
    </row>
    <row r="66" spans="1:4" ht="16.5" thickBot="1" x14ac:dyDescent="0.3">
      <c r="A66" s="32" t="s">
        <v>167</v>
      </c>
      <c r="B66" s="36" t="s">
        <v>205</v>
      </c>
      <c r="C66" s="63">
        <f>'Custo por trabalhador'!G191*'Custo por trabalhador'!F201</f>
        <v>133.31704124999999</v>
      </c>
      <c r="D66" s="44"/>
    </row>
    <row r="67" spans="1:4" ht="16.5" thickBot="1" x14ac:dyDescent="0.3">
      <c r="A67" s="32" t="s">
        <v>169</v>
      </c>
      <c r="B67" s="36" t="s">
        <v>206</v>
      </c>
      <c r="C67" s="63"/>
    </row>
    <row r="68" spans="1:4" ht="16.5" thickBot="1" x14ac:dyDescent="0.3">
      <c r="A68" s="32" t="s">
        <v>171</v>
      </c>
      <c r="B68" s="36" t="s">
        <v>207</v>
      </c>
      <c r="C68" s="63">
        <f>'Custo por trabalhador'!G196*'Custo por trabalhador'!F201</f>
        <v>49.501384999999992</v>
      </c>
    </row>
    <row r="69" spans="1:4" ht="16.5" thickBot="1" x14ac:dyDescent="0.3">
      <c r="A69" s="32" t="s">
        <v>173</v>
      </c>
      <c r="B69" s="36" t="s">
        <v>208</v>
      </c>
      <c r="C69" s="63">
        <f>'Custo por trabalhador'!G208*'Custo por trabalhador'!F218</f>
        <v>199.24406608333334</v>
      </c>
    </row>
    <row r="70" spans="1:4" ht="41.25" customHeight="1" thickBot="1" x14ac:dyDescent="0.3">
      <c r="A70" s="32" t="s">
        <v>174</v>
      </c>
      <c r="B70" s="36" t="s">
        <v>209</v>
      </c>
      <c r="C70" s="63"/>
      <c r="D70" s="44"/>
    </row>
    <row r="71" spans="1:4" ht="16.5" thickBot="1" x14ac:dyDescent="0.3">
      <c r="A71" s="32" t="s">
        <v>176</v>
      </c>
      <c r="B71" s="36" t="s">
        <v>210</v>
      </c>
      <c r="C71" s="63">
        <f>'Custo por trabalhador'!G213*'Custo por trabalhador'!F218</f>
        <v>60.501692777777777</v>
      </c>
    </row>
    <row r="72" spans="1:4" ht="16.5" thickBot="1" x14ac:dyDescent="0.3">
      <c r="A72" s="200" t="s">
        <v>16</v>
      </c>
      <c r="B72" s="201"/>
      <c r="C72" s="43">
        <f>SUM(C66:C71)</f>
        <v>442.5641851111111</v>
      </c>
    </row>
    <row r="75" spans="1:4" x14ac:dyDescent="0.25">
      <c r="A75" s="203" t="s">
        <v>211</v>
      </c>
      <c r="B75" s="203"/>
      <c r="C75" s="203"/>
    </row>
    <row r="78" spans="1:4" x14ac:dyDescent="0.25">
      <c r="A78" s="202" t="s">
        <v>212</v>
      </c>
      <c r="B78" s="202"/>
      <c r="C78" s="202"/>
    </row>
    <row r="79" spans="1:4" ht="16.5" thickBot="1" x14ac:dyDescent="0.3">
      <c r="A79" s="30"/>
    </row>
    <row r="80" spans="1:4" ht="16.5" thickBot="1" x14ac:dyDescent="0.3">
      <c r="A80" s="31" t="s">
        <v>213</v>
      </c>
      <c r="B80" s="75" t="s">
        <v>214</v>
      </c>
      <c r="C80" s="75" t="s">
        <v>166</v>
      </c>
    </row>
    <row r="81" spans="1:3" ht="16.5" thickBot="1" x14ac:dyDescent="0.3">
      <c r="A81" s="32" t="s">
        <v>167</v>
      </c>
      <c r="B81" s="33" t="s">
        <v>20</v>
      </c>
      <c r="C81" s="63"/>
    </row>
    <row r="82" spans="1:3" ht="16.5" thickBot="1" x14ac:dyDescent="0.3">
      <c r="A82" s="32" t="s">
        <v>169</v>
      </c>
      <c r="B82" s="33" t="s">
        <v>214</v>
      </c>
      <c r="C82" s="63">
        <f>'Custo por trabalhador'!G285</f>
        <v>597.35015013320287</v>
      </c>
    </row>
    <row r="83" spans="1:3" ht="16.5" thickBot="1" x14ac:dyDescent="0.3">
      <c r="A83" s="32" t="s">
        <v>171</v>
      </c>
      <c r="B83" s="33" t="s">
        <v>215</v>
      </c>
      <c r="C83" s="63"/>
    </row>
    <row r="84" spans="1:3" ht="16.5" thickBot="1" x14ac:dyDescent="0.3">
      <c r="A84" s="32" t="s">
        <v>173</v>
      </c>
      <c r="B84" s="33" t="s">
        <v>216</v>
      </c>
      <c r="C84" s="63"/>
    </row>
    <row r="85" spans="1:3" ht="16.5" thickBot="1" x14ac:dyDescent="0.3">
      <c r="A85" s="32" t="s">
        <v>174</v>
      </c>
      <c r="B85" s="33" t="s">
        <v>217</v>
      </c>
      <c r="C85" s="63"/>
    </row>
    <row r="86" spans="1:3" ht="16.5" thickBot="1" x14ac:dyDescent="0.3">
      <c r="A86" s="32" t="s">
        <v>176</v>
      </c>
      <c r="B86" s="33" t="s">
        <v>178</v>
      </c>
      <c r="C86" s="63"/>
    </row>
    <row r="87" spans="1:3" ht="16.5" thickBot="1" x14ac:dyDescent="0.3">
      <c r="A87" s="200" t="s">
        <v>195</v>
      </c>
      <c r="B87" s="201"/>
      <c r="C87" s="63">
        <f>SUM(C82:C86)</f>
        <v>597.35015013320287</v>
      </c>
    </row>
    <row r="90" spans="1:3" x14ac:dyDescent="0.25">
      <c r="A90" s="202" t="s">
        <v>218</v>
      </c>
      <c r="B90" s="202"/>
      <c r="C90" s="202"/>
    </row>
    <row r="91" spans="1:3" ht="16.5" thickBot="1" x14ac:dyDescent="0.3">
      <c r="A91" s="30"/>
    </row>
    <row r="92" spans="1:3" ht="16.5" thickBot="1" x14ac:dyDescent="0.3">
      <c r="A92" s="31" t="s">
        <v>219</v>
      </c>
      <c r="B92" s="75" t="s">
        <v>220</v>
      </c>
      <c r="C92" s="75" t="s">
        <v>166</v>
      </c>
    </row>
    <row r="93" spans="1:3" ht="16.5" thickBot="1" x14ac:dyDescent="0.3">
      <c r="A93" s="32" t="s">
        <v>167</v>
      </c>
      <c r="B93" s="33" t="s">
        <v>240</v>
      </c>
      <c r="C93" s="43">
        <v>0</v>
      </c>
    </row>
    <row r="94" spans="1:3" ht="16.5" thickBot="1" x14ac:dyDescent="0.3">
      <c r="A94" s="200" t="s">
        <v>16</v>
      </c>
      <c r="B94" s="201"/>
      <c r="C94" s="43">
        <f>C93</f>
        <v>0</v>
      </c>
    </row>
    <row r="97" spans="1:3" x14ac:dyDescent="0.25">
      <c r="A97" s="202" t="s">
        <v>221</v>
      </c>
      <c r="B97" s="202"/>
      <c r="C97" s="202"/>
    </row>
    <row r="98" spans="1:3" ht="16.5" thickBot="1" x14ac:dyDescent="0.3">
      <c r="A98" s="30"/>
    </row>
    <row r="99" spans="1:3" ht="16.5" thickBot="1" x14ac:dyDescent="0.3">
      <c r="A99" s="31">
        <v>4</v>
      </c>
      <c r="B99" s="75" t="s">
        <v>222</v>
      </c>
      <c r="C99" s="75" t="s">
        <v>166</v>
      </c>
    </row>
    <row r="100" spans="1:3" ht="16.5" thickBot="1" x14ac:dyDescent="0.3">
      <c r="A100" s="32" t="s">
        <v>213</v>
      </c>
      <c r="B100" s="33" t="s">
        <v>214</v>
      </c>
      <c r="C100" s="43">
        <f>C87</f>
        <v>597.35015013320287</v>
      </c>
    </row>
    <row r="101" spans="1:3" ht="16.5" thickBot="1" x14ac:dyDescent="0.3">
      <c r="A101" s="32" t="s">
        <v>219</v>
      </c>
      <c r="B101" s="33" t="s">
        <v>220</v>
      </c>
      <c r="C101" s="43">
        <f>C94</f>
        <v>0</v>
      </c>
    </row>
    <row r="102" spans="1:3" ht="16.5" thickBot="1" x14ac:dyDescent="0.3">
      <c r="A102" s="200" t="s">
        <v>16</v>
      </c>
      <c r="B102" s="201"/>
      <c r="C102" s="43">
        <f>SUM(C100:C101)</f>
        <v>597.35015013320287</v>
      </c>
    </row>
    <row r="105" spans="1:3" x14ac:dyDescent="0.25">
      <c r="A105" s="203" t="s">
        <v>223</v>
      </c>
      <c r="B105" s="203"/>
      <c r="C105" s="203"/>
    </row>
    <row r="106" spans="1:3" ht="16.5" thickBot="1" x14ac:dyDescent="0.3"/>
    <row r="107" spans="1:3" ht="16.5" thickBot="1" x14ac:dyDescent="0.3">
      <c r="A107" s="31">
        <v>5</v>
      </c>
      <c r="B107" s="37" t="s">
        <v>126</v>
      </c>
      <c r="C107" s="75" t="s">
        <v>166</v>
      </c>
    </row>
    <row r="108" spans="1:3" ht="16.5" thickBot="1" x14ac:dyDescent="0.3">
      <c r="A108" s="32" t="s">
        <v>167</v>
      </c>
      <c r="B108" s="33" t="s">
        <v>224</v>
      </c>
      <c r="C108" s="63">
        <f>'Custo por trabalhador'!D344</f>
        <v>20.824999999999999</v>
      </c>
    </row>
    <row r="109" spans="1:3" ht="16.5" thickBot="1" x14ac:dyDescent="0.3">
      <c r="A109" s="32" t="s">
        <v>169</v>
      </c>
      <c r="B109" s="33" t="s">
        <v>225</v>
      </c>
      <c r="C109" s="63">
        <f>'Custo por trabalhador'!F344</f>
        <v>0</v>
      </c>
    </row>
    <row r="110" spans="1:3" ht="16.5" thickBot="1" x14ac:dyDescent="0.3">
      <c r="A110" s="32" t="s">
        <v>171</v>
      </c>
      <c r="B110" s="33" t="s">
        <v>226</v>
      </c>
      <c r="C110" s="63">
        <f>'Custo por trabalhador'!E344</f>
        <v>84.909166666666678</v>
      </c>
    </row>
    <row r="111" spans="1:3" ht="16.5" thickBot="1" x14ac:dyDescent="0.3">
      <c r="A111" s="32" t="s">
        <v>173</v>
      </c>
      <c r="B111" s="33" t="s">
        <v>178</v>
      </c>
      <c r="C111" s="63"/>
    </row>
    <row r="112" spans="1:3" ht="16.5" thickBot="1" x14ac:dyDescent="0.3">
      <c r="A112" s="200" t="s">
        <v>195</v>
      </c>
      <c r="B112" s="201"/>
      <c r="C112" s="63">
        <f>SUM(C108:C111)</f>
        <v>105.73416666666668</v>
      </c>
    </row>
    <row r="115" spans="1:4" x14ac:dyDescent="0.25">
      <c r="A115" s="203" t="s">
        <v>227</v>
      </c>
      <c r="B115" s="203"/>
      <c r="C115" s="203"/>
    </row>
    <row r="116" spans="1:4" ht="16.5" thickBot="1" x14ac:dyDescent="0.3"/>
    <row r="117" spans="1:4" ht="16.5" thickBot="1" x14ac:dyDescent="0.3">
      <c r="A117" s="31">
        <v>6</v>
      </c>
      <c r="B117" s="37" t="s">
        <v>127</v>
      </c>
      <c r="C117" s="75" t="s">
        <v>188</v>
      </c>
      <c r="D117" s="75" t="s">
        <v>166</v>
      </c>
    </row>
    <row r="118" spans="1:4" ht="16.5" thickBot="1" x14ac:dyDescent="0.3">
      <c r="A118" s="32" t="s">
        <v>167</v>
      </c>
      <c r="B118" s="33" t="s">
        <v>146</v>
      </c>
      <c r="C118" s="35">
        <f>'Custo por trabalhador'!B349</f>
        <v>0.06</v>
      </c>
      <c r="D118" s="65"/>
    </row>
    <row r="119" spans="1:4" ht="16.5" thickBot="1" x14ac:dyDescent="0.3">
      <c r="A119" s="32" t="s">
        <v>169</v>
      </c>
      <c r="B119" s="33" t="s">
        <v>148</v>
      </c>
      <c r="C119" s="35">
        <f>'Custo por trabalhador'!B351</f>
        <v>6.5799999999999997E-2</v>
      </c>
      <c r="D119" s="63"/>
    </row>
    <row r="120" spans="1:4" ht="16.5" thickBot="1" x14ac:dyDescent="0.3">
      <c r="A120" s="32" t="s">
        <v>171</v>
      </c>
      <c r="B120" s="33" t="s">
        <v>147</v>
      </c>
      <c r="C120" s="49">
        <f>SUM(C121:C123)</f>
        <v>6.6500000000000004E-2</v>
      </c>
      <c r="D120" s="66"/>
    </row>
    <row r="121" spans="1:4" ht="16.5" thickBot="1" x14ac:dyDescent="0.3">
      <c r="A121" s="32"/>
      <c r="B121" s="33" t="s">
        <v>228</v>
      </c>
      <c r="C121" s="48">
        <v>3.6499999999999998E-2</v>
      </c>
      <c r="D121" s="63"/>
    </row>
    <row r="122" spans="1:4" ht="16.5" thickBot="1" x14ac:dyDescent="0.3">
      <c r="A122" s="32"/>
      <c r="B122" s="33" t="s">
        <v>229</v>
      </c>
      <c r="C122" s="47"/>
      <c r="D122" s="62"/>
    </row>
    <row r="123" spans="1:4" ht="16.5" thickBot="1" x14ac:dyDescent="0.3">
      <c r="A123" s="32"/>
      <c r="B123" s="33" t="s">
        <v>230</v>
      </c>
      <c r="C123" s="48">
        <v>0.03</v>
      </c>
      <c r="D123" s="63"/>
    </row>
    <row r="124" spans="1:4" ht="16.5" thickBot="1" x14ac:dyDescent="0.3">
      <c r="A124" s="200" t="s">
        <v>195</v>
      </c>
      <c r="B124" s="201"/>
      <c r="C124" s="35">
        <f>'Custo por trabalhador'!F355</f>
        <v>0.22162037570588922</v>
      </c>
      <c r="D124" s="63">
        <f>'Custo por trabalhador'!G356</f>
        <v>1217.3145739489248</v>
      </c>
    </row>
    <row r="127" spans="1:4" x14ac:dyDescent="0.25">
      <c r="A127" s="203" t="s">
        <v>231</v>
      </c>
      <c r="B127" s="203"/>
      <c r="C127" s="203"/>
    </row>
    <row r="128" spans="1:4" ht="16.5" thickBot="1" x14ac:dyDescent="0.3"/>
    <row r="129" spans="1:3" ht="16.5" thickBot="1" x14ac:dyDescent="0.3">
      <c r="A129" s="31"/>
      <c r="B129" s="75" t="s">
        <v>232</v>
      </c>
      <c r="C129" s="75" t="s">
        <v>166</v>
      </c>
    </row>
    <row r="130" spans="1:3" ht="16.5" thickBot="1" x14ac:dyDescent="0.3">
      <c r="A130" s="39" t="s">
        <v>167</v>
      </c>
      <c r="B130" s="33" t="s">
        <v>164</v>
      </c>
      <c r="C130" s="64">
        <f>C17</f>
        <v>2302.39</v>
      </c>
    </row>
    <row r="131" spans="1:3" ht="16.5" thickBot="1" x14ac:dyDescent="0.3">
      <c r="A131" s="39" t="s">
        <v>169</v>
      </c>
      <c r="B131" s="33" t="s">
        <v>179</v>
      </c>
      <c r="C131" s="64">
        <f>C60</f>
        <v>2044.75326</v>
      </c>
    </row>
    <row r="132" spans="1:3" ht="16.5" thickBot="1" x14ac:dyDescent="0.3">
      <c r="A132" s="39" t="s">
        <v>171</v>
      </c>
      <c r="B132" s="33" t="s">
        <v>203</v>
      </c>
      <c r="C132" s="64">
        <f>C72</f>
        <v>442.5641851111111</v>
      </c>
    </row>
    <row r="133" spans="1:3" ht="16.5" thickBot="1" x14ac:dyDescent="0.3">
      <c r="A133" s="39" t="s">
        <v>173</v>
      </c>
      <c r="B133" s="33" t="s">
        <v>211</v>
      </c>
      <c r="C133" s="64">
        <f>C102</f>
        <v>597.35015013320287</v>
      </c>
    </row>
    <row r="134" spans="1:3" ht="16.5" thickBot="1" x14ac:dyDescent="0.3">
      <c r="A134" s="39" t="s">
        <v>174</v>
      </c>
      <c r="B134" s="33" t="s">
        <v>223</v>
      </c>
      <c r="C134" s="64">
        <f>C112</f>
        <v>105.73416666666668</v>
      </c>
    </row>
    <row r="135" spans="1:3" ht="16.5" thickBot="1" x14ac:dyDescent="0.3">
      <c r="A135" s="200" t="s">
        <v>233</v>
      </c>
      <c r="B135" s="201"/>
      <c r="C135" s="64">
        <f>SUM(C130:C134)</f>
        <v>5492.7917619109812</v>
      </c>
    </row>
    <row r="136" spans="1:3" ht="16.5" thickBot="1" x14ac:dyDescent="0.3">
      <c r="A136" s="39" t="s">
        <v>176</v>
      </c>
      <c r="B136" s="33" t="s">
        <v>234</v>
      </c>
      <c r="C136" s="64">
        <f>D124</f>
        <v>1217.3145739489248</v>
      </c>
    </row>
    <row r="137" spans="1:3" ht="16.5" thickBot="1" x14ac:dyDescent="0.3">
      <c r="A137" s="200" t="s">
        <v>235</v>
      </c>
      <c r="B137" s="201"/>
      <c r="C137" s="64">
        <f>C135+C136</f>
        <v>6710.1063358599058</v>
      </c>
    </row>
  </sheetData>
  <mergeCells count="29">
    <mergeCell ref="A51:B51"/>
    <mergeCell ref="A1:D1"/>
    <mergeCell ref="A2:D2"/>
    <mergeCell ref="A3:D3"/>
    <mergeCell ref="A7:C7"/>
    <mergeCell ref="A17:B17"/>
    <mergeCell ref="A20:C20"/>
    <mergeCell ref="A22:C22"/>
    <mergeCell ref="A27:B27"/>
    <mergeCell ref="A30:D30"/>
    <mergeCell ref="A41:B41"/>
    <mergeCell ref="A44:C44"/>
    <mergeCell ref="A112:B112"/>
    <mergeCell ref="A60:B60"/>
    <mergeCell ref="A63:C63"/>
    <mergeCell ref="A72:B72"/>
    <mergeCell ref="A75:C75"/>
    <mergeCell ref="A78:C78"/>
    <mergeCell ref="A87:B87"/>
    <mergeCell ref="A90:C90"/>
    <mergeCell ref="A94:B94"/>
    <mergeCell ref="A97:C97"/>
    <mergeCell ref="A102:B102"/>
    <mergeCell ref="A105:C105"/>
    <mergeCell ref="A115:C115"/>
    <mergeCell ref="A124:B124"/>
    <mergeCell ref="A127:C127"/>
    <mergeCell ref="A135:B135"/>
    <mergeCell ref="A137:B137"/>
  </mergeCells>
  <pageMargins left="0.51181102362204722" right="0.51181102362204722" top="0.78740157480314965" bottom="0.78740157480314965" header="0.31496062992125984" footer="0.31496062992125984"/>
  <pageSetup paperSize="9" scale="81" fitToHeight="0" orientation="portrait" r:id="rId1"/>
  <headerFooter>
    <oddFooter>&amp;RPlanilha: &amp;A
pág. &amp;P de &amp;N</oddFooter>
  </headerFooter>
  <rowBreaks count="2" manualBreakCount="2">
    <brk id="53" max="16383" man="1"/>
    <brk id="10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25195-BB32-4373-B883-F29A7E4E4EC8}">
  <dimension ref="A3:B6"/>
  <sheetViews>
    <sheetView workbookViewId="0">
      <selection activeCell="I20" sqref="I20"/>
    </sheetView>
  </sheetViews>
  <sheetFormatPr defaultRowHeight="15" x14ac:dyDescent="0.25"/>
  <cols>
    <col min="1" max="1" width="32.7109375" customWidth="1"/>
    <col min="2" max="2" width="9.5703125" bestFit="1" customWidth="1"/>
  </cols>
  <sheetData>
    <row r="3" spans="1:2" x14ac:dyDescent="0.25">
      <c r="A3" t="s">
        <v>276</v>
      </c>
      <c r="B3" s="127">
        <v>4499</v>
      </c>
    </row>
    <row r="4" spans="1:2" x14ac:dyDescent="0.25">
      <c r="A4" t="s">
        <v>277</v>
      </c>
      <c r="B4" s="127">
        <v>426.55</v>
      </c>
    </row>
    <row r="5" spans="1:2" x14ac:dyDescent="0.25">
      <c r="A5" t="s">
        <v>278</v>
      </c>
      <c r="B5" s="127">
        <v>169</v>
      </c>
    </row>
    <row r="6" spans="1:2" x14ac:dyDescent="0.25">
      <c r="B6" s="128">
        <f>SUM(B3:B5)</f>
        <v>5094.55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Custo por trabalhador</vt:lpstr>
      <vt:lpstr>AUXILIAR DE ATIVIDADES ADM</vt:lpstr>
      <vt:lpstr>SUPERVISOR ATIV. AUX. ADM.</vt:lpstr>
      <vt:lpstr>COMPUTADOR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Arcangela Silva Casagrande</dc:creator>
  <cp:lastModifiedBy>Fabricio Lopes da Cruz</cp:lastModifiedBy>
  <cp:lastPrinted>2020-09-29T14:17:08Z</cp:lastPrinted>
  <dcterms:created xsi:type="dcterms:W3CDTF">2018-01-23T19:35:16Z</dcterms:created>
  <dcterms:modified xsi:type="dcterms:W3CDTF">2020-09-29T14:35:58Z</dcterms:modified>
</cp:coreProperties>
</file>